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WELCOME\Desktop\BC 6TH\"/>
    </mc:Choice>
  </mc:AlternateContent>
  <bookViews>
    <workbookView xWindow="0" yWindow="-60" windowWidth="13770" windowHeight="8190" tabRatio="775" firstSheet="4" activeTab="22"/>
  </bookViews>
  <sheets>
    <sheet name="gui Dang" sheetId="81" state="hidden" r:id="rId1"/>
    <sheet name="NQ" sheetId="83" state="hidden" r:id="rId2"/>
    <sheet name="SXNN2" sheetId="96" state="hidden" r:id="rId3"/>
    <sheet name="foxz" sheetId="101" state="veryHidden" r:id="rId4"/>
    <sheet name="1 CTCY 2021" sheetId="99" r:id="rId5"/>
    <sheet name="DH chi tieu chu yeu 2021" sheetId="98" state="hidden" r:id="rId6"/>
    <sheet name="1 TỔNG HỢP" sheetId="79" state="hidden" r:id="rId7"/>
    <sheet name="2 NN LN TS" sheetId="92" r:id="rId8"/>
    <sheet name="TH2" sheetId="84" state="hidden" r:id="rId9"/>
    <sheet name="Hỗ trợ NN (2)" sheetId="87" state="hidden" r:id="rId10"/>
    <sheet name="2B HTNN" sheetId="90" r:id="rId11"/>
    <sheet name="3 CN XD" sheetId="3" r:id="rId12"/>
    <sheet name="4 TM DV" sheetId="5" r:id="rId13"/>
    <sheet name="5 VT" sheetId="76" r:id="rId14"/>
    <sheet name="6 KTTT" sheetId="53" r:id="rId15"/>
    <sheet name="7 LĐTBXH" sheetId="19" r:id="rId16"/>
    <sheet name="8 TNMT" sheetId="80" r:id="rId17"/>
    <sheet name="9 DS-KHHGD " sheetId="94" r:id="rId18"/>
    <sheet name="10 YT" sheetId="91" r:id="rId19"/>
    <sheet name="Sheet3" sheetId="103" state="hidden" r:id="rId20"/>
    <sheet name="11 GDĐT" sheetId="16" r:id="rId21"/>
    <sheet name="12 VHTT" sheetId="15" r:id="rId22"/>
    <sheet name="13 TTTT" sheetId="77" r:id="rId23"/>
    <sheet name="NSNN" sheetId="115" state="hidden" r:id="rId24"/>
    <sheet name="14 ĐÀI TRUYỀN THANH " sheetId="93" state="hidden" r:id="rId25"/>
    <sheet name="TU" sheetId="102" state="hidden" r:id="rId26"/>
    <sheet name="Sheet1" sheetId="88" state="hidden" r:id="rId27"/>
    <sheet name="Bieu dieu chinh cac chi tieu" sheetId="82" state="hidden" r:id="rId28"/>
    <sheet name="Sheet2" sheetId="97" state="hidden" r:id="rId29"/>
  </sheets>
  <externalReferences>
    <externalReference r:id="rId30"/>
  </externalReferences>
  <definedNames>
    <definedName name="_a1" localSheetId="4" hidden="1">{"'Sheet1'!$L$16"}</definedName>
    <definedName name="_a1" localSheetId="6" hidden="1">{"'Sheet1'!$L$16"}</definedName>
    <definedName name="_a1" localSheetId="18" hidden="1">{"'Sheet1'!$L$16"}</definedName>
    <definedName name="_a1" localSheetId="24" hidden="1">{"'Sheet1'!$L$16"}</definedName>
    <definedName name="_a1" localSheetId="7" hidden="1">{"'Sheet1'!$L$16"}</definedName>
    <definedName name="_a1" localSheetId="16" hidden="1">{"'Sheet1'!$L$16"}</definedName>
    <definedName name="_a1" localSheetId="17" hidden="1">{"'Sheet1'!$L$16"}</definedName>
    <definedName name="_a1" localSheetId="5" hidden="1">{"'Sheet1'!$L$16"}</definedName>
    <definedName name="_a1" localSheetId="1" hidden="1">{"'Sheet1'!$L$16"}</definedName>
    <definedName name="_a1" localSheetId="2" hidden="1">{"'Sheet1'!$L$16"}</definedName>
    <definedName name="_a1" localSheetId="8" hidden="1">{"'Sheet1'!$L$16"}</definedName>
    <definedName name="_a1" hidden="1">{"'Sheet1'!$L$16"}</definedName>
    <definedName name="_ban2" localSheetId="4" hidden="1">{"'Sheet1'!$L$16"}</definedName>
    <definedName name="_ban2" localSheetId="6" hidden="1">{"'Sheet1'!$L$16"}</definedName>
    <definedName name="_ban2" localSheetId="18" hidden="1">{"'Sheet1'!$L$16"}</definedName>
    <definedName name="_ban2" localSheetId="24" hidden="1">{"'Sheet1'!$L$16"}</definedName>
    <definedName name="_ban2" localSheetId="7" hidden="1">{"'Sheet1'!$L$16"}</definedName>
    <definedName name="_ban2" localSheetId="16" hidden="1">{"'Sheet1'!$L$16"}</definedName>
    <definedName name="_ban2" localSheetId="17" hidden="1">{"'Sheet1'!$L$16"}</definedName>
    <definedName name="_ban2" localSheetId="5" hidden="1">{"'Sheet1'!$L$16"}</definedName>
    <definedName name="_ban2" localSheetId="1" hidden="1">{"'Sheet1'!$L$16"}</definedName>
    <definedName name="_ban2" localSheetId="2" hidden="1">{"'Sheet1'!$L$16"}</definedName>
    <definedName name="_ban2" localSheetId="8" hidden="1">{"'Sheet1'!$L$16"}</definedName>
    <definedName name="_ban2" hidden="1">{"'Sheet1'!$L$16"}</definedName>
    <definedName name="_f5" localSheetId="4" hidden="1">{"'Sheet1'!$L$16"}</definedName>
    <definedName name="_f5" localSheetId="6" hidden="1">{"'Sheet1'!$L$16"}</definedName>
    <definedName name="_f5" localSheetId="18" hidden="1">{"'Sheet1'!$L$16"}</definedName>
    <definedName name="_f5" localSheetId="24" hidden="1">{"'Sheet1'!$L$16"}</definedName>
    <definedName name="_f5" localSheetId="7" hidden="1">{"'Sheet1'!$L$16"}</definedName>
    <definedName name="_f5" localSheetId="16" hidden="1">{"'Sheet1'!$L$16"}</definedName>
    <definedName name="_f5" localSheetId="17" hidden="1">{"'Sheet1'!$L$16"}</definedName>
    <definedName name="_f5" localSheetId="5" hidden="1">{"'Sheet1'!$L$16"}</definedName>
    <definedName name="_f5" localSheetId="1" hidden="1">{"'Sheet1'!$L$16"}</definedName>
    <definedName name="_f5" localSheetId="2" hidden="1">{"'Sheet1'!$L$16"}</definedName>
    <definedName name="_f5" localSheetId="8" hidden="1">{"'Sheet1'!$L$16"}</definedName>
    <definedName name="_f5" hidden="1">{"'Sheet1'!$L$16"}</definedName>
    <definedName name="_xlnm._FilterDatabase" localSheetId="7" hidden="1">'2 NN LN TS'!$A$10:$AP$140</definedName>
    <definedName name="_xlnm._FilterDatabase" localSheetId="12" hidden="1">'4 TM DV'!$E$1:$E$43</definedName>
    <definedName name="_Goi8" localSheetId="4" hidden="1">{"'Sheet1'!$L$16"}</definedName>
    <definedName name="_Goi8" localSheetId="6" hidden="1">{"'Sheet1'!$L$16"}</definedName>
    <definedName name="_Goi8" localSheetId="18" hidden="1">{"'Sheet1'!$L$16"}</definedName>
    <definedName name="_Goi8" localSheetId="24" hidden="1">{"'Sheet1'!$L$16"}</definedName>
    <definedName name="_Goi8" localSheetId="7" hidden="1">{"'Sheet1'!$L$16"}</definedName>
    <definedName name="_Goi8" localSheetId="16" hidden="1">{"'Sheet1'!$L$16"}</definedName>
    <definedName name="_Goi8" localSheetId="17" hidden="1">{"'Sheet1'!$L$16"}</definedName>
    <definedName name="_Goi8" localSheetId="5" hidden="1">{"'Sheet1'!$L$16"}</definedName>
    <definedName name="_Goi8" localSheetId="1" hidden="1">{"'Sheet1'!$L$16"}</definedName>
    <definedName name="_Goi8" localSheetId="2" hidden="1">{"'Sheet1'!$L$16"}</definedName>
    <definedName name="_Goi8" localSheetId="8" hidden="1">{"'Sheet1'!$L$16"}</definedName>
    <definedName name="_Goi8" hidden="1">{"'Sheet1'!$L$16"}</definedName>
    <definedName name="_h1" localSheetId="4" hidden="1">{"'Sheet1'!$L$16"}</definedName>
    <definedName name="_h1" localSheetId="6" hidden="1">{"'Sheet1'!$L$16"}</definedName>
    <definedName name="_h1" localSheetId="18" hidden="1">{"'Sheet1'!$L$16"}</definedName>
    <definedName name="_h1" localSheetId="24" hidden="1">{"'Sheet1'!$L$16"}</definedName>
    <definedName name="_h1" localSheetId="7" hidden="1">{"'Sheet1'!$L$16"}</definedName>
    <definedName name="_h1" localSheetId="16" hidden="1">{"'Sheet1'!$L$16"}</definedName>
    <definedName name="_h1" localSheetId="17" hidden="1">{"'Sheet1'!$L$16"}</definedName>
    <definedName name="_h1" localSheetId="5" hidden="1">{"'Sheet1'!$L$16"}</definedName>
    <definedName name="_h1" localSheetId="1" hidden="1">{"'Sheet1'!$L$16"}</definedName>
    <definedName name="_h1" localSheetId="2" hidden="1">{"'Sheet1'!$L$16"}</definedName>
    <definedName name="_h1" localSheetId="8" hidden="1">{"'Sheet1'!$L$16"}</definedName>
    <definedName name="_h1" hidden="1">{"'Sheet1'!$L$16"}</definedName>
    <definedName name="_hu1" localSheetId="4" hidden="1">{"'Sheet1'!$L$16"}</definedName>
    <definedName name="_hu1" localSheetId="6" hidden="1">{"'Sheet1'!$L$16"}</definedName>
    <definedName name="_hu1" localSheetId="18" hidden="1">{"'Sheet1'!$L$16"}</definedName>
    <definedName name="_hu1" localSheetId="24" hidden="1">{"'Sheet1'!$L$16"}</definedName>
    <definedName name="_hu1" localSheetId="7" hidden="1">{"'Sheet1'!$L$16"}</definedName>
    <definedName name="_hu1" localSheetId="16" hidden="1">{"'Sheet1'!$L$16"}</definedName>
    <definedName name="_hu1" localSheetId="17" hidden="1">{"'Sheet1'!$L$16"}</definedName>
    <definedName name="_hu1" localSheetId="5" hidden="1">{"'Sheet1'!$L$16"}</definedName>
    <definedName name="_hu1" localSheetId="1" hidden="1">{"'Sheet1'!$L$16"}</definedName>
    <definedName name="_hu1" localSheetId="2" hidden="1">{"'Sheet1'!$L$16"}</definedName>
    <definedName name="_hu1" localSheetId="8" hidden="1">{"'Sheet1'!$L$16"}</definedName>
    <definedName name="_hu1" hidden="1">{"'Sheet1'!$L$16"}</definedName>
    <definedName name="_hu2" localSheetId="4" hidden="1">{"'Sheet1'!$L$16"}</definedName>
    <definedName name="_hu2" localSheetId="6" hidden="1">{"'Sheet1'!$L$16"}</definedName>
    <definedName name="_hu2" localSheetId="18" hidden="1">{"'Sheet1'!$L$16"}</definedName>
    <definedName name="_hu2" localSheetId="24" hidden="1">{"'Sheet1'!$L$16"}</definedName>
    <definedName name="_hu2" localSheetId="7" hidden="1">{"'Sheet1'!$L$16"}</definedName>
    <definedName name="_hu2" localSheetId="16" hidden="1">{"'Sheet1'!$L$16"}</definedName>
    <definedName name="_hu2" localSheetId="17" hidden="1">{"'Sheet1'!$L$16"}</definedName>
    <definedName name="_hu2" localSheetId="5" hidden="1">{"'Sheet1'!$L$16"}</definedName>
    <definedName name="_hu2" localSheetId="1" hidden="1">{"'Sheet1'!$L$16"}</definedName>
    <definedName name="_hu2" localSheetId="2" hidden="1">{"'Sheet1'!$L$16"}</definedName>
    <definedName name="_hu2" localSheetId="8" hidden="1">{"'Sheet1'!$L$16"}</definedName>
    <definedName name="_hu2" hidden="1">{"'Sheet1'!$L$16"}</definedName>
    <definedName name="_hu5" localSheetId="4" hidden="1">{"'Sheet1'!$L$16"}</definedName>
    <definedName name="_hu5" localSheetId="6" hidden="1">{"'Sheet1'!$L$16"}</definedName>
    <definedName name="_hu5" localSheetId="18" hidden="1">{"'Sheet1'!$L$16"}</definedName>
    <definedName name="_hu5" localSheetId="24" hidden="1">{"'Sheet1'!$L$16"}</definedName>
    <definedName name="_hu5" localSheetId="7" hidden="1">{"'Sheet1'!$L$16"}</definedName>
    <definedName name="_hu5" localSheetId="16" hidden="1">{"'Sheet1'!$L$16"}</definedName>
    <definedName name="_hu5" localSheetId="17" hidden="1">{"'Sheet1'!$L$16"}</definedName>
    <definedName name="_hu5" localSheetId="5" hidden="1">{"'Sheet1'!$L$16"}</definedName>
    <definedName name="_hu5" localSheetId="1" hidden="1">{"'Sheet1'!$L$16"}</definedName>
    <definedName name="_hu5" localSheetId="2" hidden="1">{"'Sheet1'!$L$16"}</definedName>
    <definedName name="_hu5" localSheetId="8" hidden="1">{"'Sheet1'!$L$16"}</definedName>
    <definedName name="_hu5" hidden="1">{"'Sheet1'!$L$16"}</definedName>
    <definedName name="_hu6" localSheetId="4" hidden="1">{"'Sheet1'!$L$16"}</definedName>
    <definedName name="_hu6" localSheetId="6" hidden="1">{"'Sheet1'!$L$16"}</definedName>
    <definedName name="_hu6" localSheetId="18" hidden="1">{"'Sheet1'!$L$16"}</definedName>
    <definedName name="_hu6" localSheetId="24" hidden="1">{"'Sheet1'!$L$16"}</definedName>
    <definedName name="_hu6" localSheetId="7" hidden="1">{"'Sheet1'!$L$16"}</definedName>
    <definedName name="_hu6" localSheetId="16" hidden="1">{"'Sheet1'!$L$16"}</definedName>
    <definedName name="_hu6" localSheetId="17" hidden="1">{"'Sheet1'!$L$16"}</definedName>
    <definedName name="_hu6" localSheetId="5" hidden="1">{"'Sheet1'!$L$16"}</definedName>
    <definedName name="_hu6" localSheetId="1" hidden="1">{"'Sheet1'!$L$16"}</definedName>
    <definedName name="_hu6" localSheetId="2" hidden="1">{"'Sheet1'!$L$16"}</definedName>
    <definedName name="_hu6" localSheetId="8" hidden="1">{"'Sheet1'!$L$16"}</definedName>
    <definedName name="_hu6" hidden="1">{"'Sheet1'!$L$16"}</definedName>
    <definedName name="_km03" localSheetId="4" hidden="1">{"'Sheet1'!$L$16"}</definedName>
    <definedName name="_km03" localSheetId="6" hidden="1">{"'Sheet1'!$L$16"}</definedName>
    <definedName name="_km03" localSheetId="18" hidden="1">{"'Sheet1'!$L$16"}</definedName>
    <definedName name="_km03" localSheetId="24" hidden="1">{"'Sheet1'!$L$16"}</definedName>
    <definedName name="_km03" localSheetId="7" hidden="1">{"'Sheet1'!$L$16"}</definedName>
    <definedName name="_km03" localSheetId="16" hidden="1">{"'Sheet1'!$L$16"}</definedName>
    <definedName name="_km03" localSheetId="17" hidden="1">{"'Sheet1'!$L$16"}</definedName>
    <definedName name="_km03" localSheetId="5" hidden="1">{"'Sheet1'!$L$16"}</definedName>
    <definedName name="_km03" localSheetId="1" hidden="1">{"'Sheet1'!$L$16"}</definedName>
    <definedName name="_km03" localSheetId="2" hidden="1">{"'Sheet1'!$L$16"}</definedName>
    <definedName name="_km03" localSheetId="8" hidden="1">{"'Sheet1'!$L$16"}</definedName>
    <definedName name="_km03" hidden="1">{"'Sheet1'!$L$16"}</definedName>
    <definedName name="_Lan1" localSheetId="4" hidden="1">{"'Sheet1'!$L$16"}</definedName>
    <definedName name="_Lan1" localSheetId="6" hidden="1">{"'Sheet1'!$L$16"}</definedName>
    <definedName name="_Lan1" localSheetId="18" hidden="1">{"'Sheet1'!$L$16"}</definedName>
    <definedName name="_Lan1" localSheetId="24" hidden="1">{"'Sheet1'!$L$16"}</definedName>
    <definedName name="_Lan1" localSheetId="7" hidden="1">{"'Sheet1'!$L$16"}</definedName>
    <definedName name="_Lan1" localSheetId="16" hidden="1">{"'Sheet1'!$L$16"}</definedName>
    <definedName name="_Lan1" localSheetId="17" hidden="1">{"'Sheet1'!$L$16"}</definedName>
    <definedName name="_Lan1" localSheetId="5" hidden="1">{"'Sheet1'!$L$16"}</definedName>
    <definedName name="_Lan1" localSheetId="1" hidden="1">{"'Sheet1'!$L$16"}</definedName>
    <definedName name="_Lan1" localSheetId="2" hidden="1">{"'Sheet1'!$L$16"}</definedName>
    <definedName name="_Lan1" localSheetId="8" hidden="1">{"'Sheet1'!$L$16"}</definedName>
    <definedName name="_Lan1" hidden="1">{"'Sheet1'!$L$16"}</definedName>
    <definedName name="_LAN3" localSheetId="4" hidden="1">{"'Sheet1'!$L$16"}</definedName>
    <definedName name="_LAN3" localSheetId="6" hidden="1">{"'Sheet1'!$L$16"}</definedName>
    <definedName name="_LAN3" localSheetId="18" hidden="1">{"'Sheet1'!$L$16"}</definedName>
    <definedName name="_LAN3" localSheetId="24" hidden="1">{"'Sheet1'!$L$16"}</definedName>
    <definedName name="_LAN3" localSheetId="7" hidden="1">{"'Sheet1'!$L$16"}</definedName>
    <definedName name="_LAN3" localSheetId="16" hidden="1">{"'Sheet1'!$L$16"}</definedName>
    <definedName name="_LAN3" localSheetId="17" hidden="1">{"'Sheet1'!$L$16"}</definedName>
    <definedName name="_LAN3" localSheetId="5" hidden="1">{"'Sheet1'!$L$16"}</definedName>
    <definedName name="_LAN3" localSheetId="1" hidden="1">{"'Sheet1'!$L$16"}</definedName>
    <definedName name="_LAN3" localSheetId="2" hidden="1">{"'Sheet1'!$L$16"}</definedName>
    <definedName name="_LAN3" localSheetId="8" hidden="1">{"'Sheet1'!$L$16"}</definedName>
    <definedName name="_LAN3" hidden="1">{"'Sheet1'!$L$16"}</definedName>
    <definedName name="_M36" localSheetId="4" hidden="1">{"'Sheet1'!$L$16"}</definedName>
    <definedName name="_M36" localSheetId="6" hidden="1">{"'Sheet1'!$L$16"}</definedName>
    <definedName name="_M36" localSheetId="18" hidden="1">{"'Sheet1'!$L$16"}</definedName>
    <definedName name="_M36" localSheetId="24" hidden="1">{"'Sheet1'!$L$16"}</definedName>
    <definedName name="_M36" localSheetId="7" hidden="1">{"'Sheet1'!$L$16"}</definedName>
    <definedName name="_M36" localSheetId="16" hidden="1">{"'Sheet1'!$L$16"}</definedName>
    <definedName name="_M36" localSheetId="17" hidden="1">{"'Sheet1'!$L$16"}</definedName>
    <definedName name="_M36" localSheetId="5" hidden="1">{"'Sheet1'!$L$16"}</definedName>
    <definedName name="_M36" localSheetId="1" hidden="1">{"'Sheet1'!$L$16"}</definedName>
    <definedName name="_M36" localSheetId="2" hidden="1">{"'Sheet1'!$L$16"}</definedName>
    <definedName name="_M36" localSheetId="8" hidden="1">{"'Sheet1'!$L$16"}</definedName>
    <definedName name="_M36" hidden="1">{"'Sheet1'!$L$16"}</definedName>
    <definedName name="_NSO2" localSheetId="4" hidden="1">{"'Sheet1'!$L$16"}</definedName>
    <definedName name="_NSO2" localSheetId="6" hidden="1">{"'Sheet1'!$L$16"}</definedName>
    <definedName name="_NSO2" localSheetId="18" hidden="1">{"'Sheet1'!$L$16"}</definedName>
    <definedName name="_NSO2" localSheetId="24" hidden="1">{"'Sheet1'!$L$16"}</definedName>
    <definedName name="_NSO2" localSheetId="7" hidden="1">{"'Sheet1'!$L$16"}</definedName>
    <definedName name="_NSO2" localSheetId="16" hidden="1">{"'Sheet1'!$L$16"}</definedName>
    <definedName name="_NSO2" localSheetId="17" hidden="1">{"'Sheet1'!$L$16"}</definedName>
    <definedName name="_NSO2" localSheetId="5" hidden="1">{"'Sheet1'!$L$16"}</definedName>
    <definedName name="_NSO2" localSheetId="1" hidden="1">{"'Sheet1'!$L$16"}</definedName>
    <definedName name="_NSO2" localSheetId="2" hidden="1">{"'Sheet1'!$L$16"}</definedName>
    <definedName name="_NSO2" localSheetId="8" hidden="1">{"'Sheet1'!$L$16"}</definedName>
    <definedName name="_NSO2" hidden="1">{"'Sheet1'!$L$16"}</definedName>
    <definedName name="_Order1" hidden="1">255</definedName>
    <definedName name="_Order2" hidden="1">255</definedName>
    <definedName name="_PA3" localSheetId="4" hidden="1">{"'Sheet1'!$L$16"}</definedName>
    <definedName name="_PA3" localSheetId="6" hidden="1">{"'Sheet1'!$L$16"}</definedName>
    <definedName name="_PA3" localSheetId="18" hidden="1">{"'Sheet1'!$L$16"}</definedName>
    <definedName name="_PA3" localSheetId="24" hidden="1">{"'Sheet1'!$L$16"}</definedName>
    <definedName name="_PA3" localSheetId="7" hidden="1">{"'Sheet1'!$L$16"}</definedName>
    <definedName name="_PA3" localSheetId="16" hidden="1">{"'Sheet1'!$L$16"}</definedName>
    <definedName name="_PA3" localSheetId="17" hidden="1">{"'Sheet1'!$L$16"}</definedName>
    <definedName name="_PA3" localSheetId="5" hidden="1">{"'Sheet1'!$L$16"}</definedName>
    <definedName name="_PA3" localSheetId="1" hidden="1">{"'Sheet1'!$L$16"}</definedName>
    <definedName name="_PA3" localSheetId="2" hidden="1">{"'Sheet1'!$L$16"}</definedName>
    <definedName name="_PA3" localSheetId="8" hidden="1">{"'Sheet1'!$L$16"}</definedName>
    <definedName name="_PA3" hidden="1">{"'Sheet1'!$L$16"}</definedName>
    <definedName name="_phu2" localSheetId="4" hidden="1">{"'Sheet1'!$L$16"}</definedName>
    <definedName name="_phu2" localSheetId="6" hidden="1">{"'Sheet1'!$L$16"}</definedName>
    <definedName name="_phu2" localSheetId="18" hidden="1">{"'Sheet1'!$L$16"}</definedName>
    <definedName name="_phu2" localSheetId="24" hidden="1">{"'Sheet1'!$L$16"}</definedName>
    <definedName name="_phu2" localSheetId="7" hidden="1">{"'Sheet1'!$L$16"}</definedName>
    <definedName name="_phu2" localSheetId="16" hidden="1">{"'Sheet1'!$L$16"}</definedName>
    <definedName name="_phu2" localSheetId="17" hidden="1">{"'Sheet1'!$L$16"}</definedName>
    <definedName name="_phu2" localSheetId="5" hidden="1">{"'Sheet1'!$L$16"}</definedName>
    <definedName name="_phu2" localSheetId="1" hidden="1">{"'Sheet1'!$L$16"}</definedName>
    <definedName name="_phu2" localSheetId="2" hidden="1">{"'Sheet1'!$L$16"}</definedName>
    <definedName name="_phu2" localSheetId="8" hidden="1">{"'Sheet1'!$L$16"}</definedName>
    <definedName name="_phu2" hidden="1">{"'Sheet1'!$L$16"}</definedName>
    <definedName name="_td1" localSheetId="4" hidden="1">{"'Sheet1'!$L$16"}</definedName>
    <definedName name="_td1" localSheetId="6" hidden="1">{"'Sheet1'!$L$16"}</definedName>
    <definedName name="_td1" localSheetId="18" hidden="1">{"'Sheet1'!$L$16"}</definedName>
    <definedName name="_td1" localSheetId="24" hidden="1">{"'Sheet1'!$L$16"}</definedName>
    <definedName name="_td1" localSheetId="7" hidden="1">{"'Sheet1'!$L$16"}</definedName>
    <definedName name="_td1" localSheetId="16" hidden="1">{"'Sheet1'!$L$16"}</definedName>
    <definedName name="_td1" localSheetId="17" hidden="1">{"'Sheet1'!$L$16"}</definedName>
    <definedName name="_td1" localSheetId="5" hidden="1">{"'Sheet1'!$L$16"}</definedName>
    <definedName name="_td1" localSheetId="1" hidden="1">{"'Sheet1'!$L$16"}</definedName>
    <definedName name="_td1" localSheetId="2" hidden="1">{"'Sheet1'!$L$16"}</definedName>
    <definedName name="_td1" localSheetId="8" hidden="1">{"'Sheet1'!$L$16"}</definedName>
    <definedName name="_td1" hidden="1">{"'Sheet1'!$L$16"}</definedName>
    <definedName name="_TML_OBDlg2" hidden="1">TRUE</definedName>
    <definedName name="_TO14" localSheetId="4" hidden="1">{"'Sheet1'!$L$16"}</definedName>
    <definedName name="_TO14" localSheetId="6" hidden="1">{"'Sheet1'!$L$16"}</definedName>
    <definedName name="_TO14" localSheetId="18" hidden="1">{"'Sheet1'!$L$16"}</definedName>
    <definedName name="_TO14" localSheetId="24" hidden="1">{"'Sheet1'!$L$16"}</definedName>
    <definedName name="_TO14" localSheetId="7" hidden="1">{"'Sheet1'!$L$16"}</definedName>
    <definedName name="_TO14" localSheetId="16" hidden="1">{"'Sheet1'!$L$16"}</definedName>
    <definedName name="_TO14" localSheetId="17" hidden="1">{"'Sheet1'!$L$16"}</definedName>
    <definedName name="_TO14" localSheetId="5" hidden="1">{"'Sheet1'!$L$16"}</definedName>
    <definedName name="_TO14" localSheetId="1" hidden="1">{"'Sheet1'!$L$16"}</definedName>
    <definedName name="_TO14" localSheetId="2" hidden="1">{"'Sheet1'!$L$16"}</definedName>
    <definedName name="_TO14" localSheetId="8" hidden="1">{"'Sheet1'!$L$16"}</definedName>
    <definedName name="_TO14" hidden="1">{"'Sheet1'!$L$16"}</definedName>
    <definedName name="_Tru21" localSheetId="4" hidden="1">{"'Sheet1'!$L$16"}</definedName>
    <definedName name="_Tru21" localSheetId="6" hidden="1">{"'Sheet1'!$L$16"}</definedName>
    <definedName name="_Tru21" localSheetId="18" hidden="1">{"'Sheet1'!$L$16"}</definedName>
    <definedName name="_Tru21" localSheetId="24" hidden="1">{"'Sheet1'!$L$16"}</definedName>
    <definedName name="_Tru21" localSheetId="7" hidden="1">{"'Sheet1'!$L$16"}</definedName>
    <definedName name="_Tru21" localSheetId="16" hidden="1">{"'Sheet1'!$L$16"}</definedName>
    <definedName name="_Tru21" localSheetId="17" hidden="1">{"'Sheet1'!$L$16"}</definedName>
    <definedName name="_Tru21" localSheetId="5" hidden="1">{"'Sheet1'!$L$16"}</definedName>
    <definedName name="_Tru21" localSheetId="1" hidden="1">{"'Sheet1'!$L$16"}</definedName>
    <definedName name="_Tru21" localSheetId="2" hidden="1">{"'Sheet1'!$L$16"}</definedName>
    <definedName name="_Tru21" localSheetId="8" hidden="1">{"'Sheet1'!$L$16"}</definedName>
    <definedName name="_Tru21" hidden="1">{"'Sheet1'!$L$16"}</definedName>
    <definedName name="_tt3" localSheetId="4" hidden="1">{"'Sheet1'!$L$16"}</definedName>
    <definedName name="_tt3" localSheetId="6" hidden="1">{"'Sheet1'!$L$16"}</definedName>
    <definedName name="_tt3" localSheetId="18" hidden="1">{"'Sheet1'!$L$16"}</definedName>
    <definedName name="_tt3" localSheetId="24" hidden="1">{"'Sheet1'!$L$16"}</definedName>
    <definedName name="_tt3" localSheetId="7" hidden="1">{"'Sheet1'!$L$16"}</definedName>
    <definedName name="_tt3" localSheetId="16" hidden="1">{"'Sheet1'!$L$16"}</definedName>
    <definedName name="_tt3" localSheetId="17" hidden="1">{"'Sheet1'!$L$16"}</definedName>
    <definedName name="_tt3" localSheetId="5" hidden="1">{"'Sheet1'!$L$16"}</definedName>
    <definedName name="_tt3" localSheetId="1" hidden="1">{"'Sheet1'!$L$16"}</definedName>
    <definedName name="_tt3" localSheetId="2" hidden="1">{"'Sheet1'!$L$16"}</definedName>
    <definedName name="_tt3" localSheetId="8" hidden="1">{"'Sheet1'!$L$16"}</definedName>
    <definedName name="_tt3" hidden="1">{"'Sheet1'!$L$16"}</definedName>
    <definedName name="_VC5" localSheetId="4" hidden="1">{"'Sheet1'!$L$16"}</definedName>
    <definedName name="_VC5" localSheetId="6" hidden="1">{"'Sheet1'!$L$16"}</definedName>
    <definedName name="_VC5" localSheetId="18" hidden="1">{"'Sheet1'!$L$16"}</definedName>
    <definedName name="_VC5" localSheetId="24" hidden="1">{"'Sheet1'!$L$16"}</definedName>
    <definedName name="_VC5" localSheetId="7" hidden="1">{"'Sheet1'!$L$16"}</definedName>
    <definedName name="_VC5" localSheetId="16" hidden="1">{"'Sheet1'!$L$16"}</definedName>
    <definedName name="_VC5" localSheetId="17" hidden="1">{"'Sheet1'!$L$16"}</definedName>
    <definedName name="_VC5" localSheetId="5" hidden="1">{"'Sheet1'!$L$16"}</definedName>
    <definedName name="_VC5" localSheetId="1" hidden="1">{"'Sheet1'!$L$16"}</definedName>
    <definedName name="_VC5" localSheetId="2" hidden="1">{"'Sheet1'!$L$16"}</definedName>
    <definedName name="_VC5" localSheetId="8" hidden="1">{"'Sheet1'!$L$16"}</definedName>
    <definedName name="_VC5" hidden="1">{"'Sheet1'!$L$16"}</definedName>
    <definedName name="anscount" hidden="1">1</definedName>
    <definedName name="AS2DocOpenMode" hidden="1">"AS2DocumentEdit"</definedName>
    <definedName name="ATGT" localSheetId="4" hidden="1">{"'Sheet1'!$L$16"}</definedName>
    <definedName name="ATGT" localSheetId="6" hidden="1">{"'Sheet1'!$L$16"}</definedName>
    <definedName name="ATGT" localSheetId="18" hidden="1">{"'Sheet1'!$L$16"}</definedName>
    <definedName name="ATGT" localSheetId="24" hidden="1">{"'Sheet1'!$L$16"}</definedName>
    <definedName name="ATGT" localSheetId="7" hidden="1">{"'Sheet1'!$L$16"}</definedName>
    <definedName name="ATGT" localSheetId="16" hidden="1">{"'Sheet1'!$L$16"}</definedName>
    <definedName name="ATGT" localSheetId="17" hidden="1">{"'Sheet1'!$L$16"}</definedName>
    <definedName name="ATGT" localSheetId="5" hidden="1">{"'Sheet1'!$L$16"}</definedName>
    <definedName name="ATGT" localSheetId="1" hidden="1">{"'Sheet1'!$L$16"}</definedName>
    <definedName name="ATGT" localSheetId="2" hidden="1">{"'Sheet1'!$L$16"}</definedName>
    <definedName name="ATGT" localSheetId="8" hidden="1">{"'Sheet1'!$L$16"}</definedName>
    <definedName name="ATGT" hidden="1">{"'Sheet1'!$L$16"}</definedName>
    <definedName name="Bgiang" localSheetId="4" hidden="1">{"'Sheet1'!$L$16"}</definedName>
    <definedName name="Bgiang" localSheetId="6" hidden="1">{"'Sheet1'!$L$16"}</definedName>
    <definedName name="Bgiang" localSheetId="18" hidden="1">{"'Sheet1'!$L$16"}</definedName>
    <definedName name="Bgiang" localSheetId="24" hidden="1">{"'Sheet1'!$L$16"}</definedName>
    <definedName name="Bgiang" localSheetId="7" hidden="1">{"'Sheet1'!$L$16"}</definedName>
    <definedName name="Bgiang" localSheetId="16" hidden="1">{"'Sheet1'!$L$16"}</definedName>
    <definedName name="Bgiang" localSheetId="17" hidden="1">{"'Sheet1'!$L$16"}</definedName>
    <definedName name="Bgiang" localSheetId="5" hidden="1">{"'Sheet1'!$L$16"}</definedName>
    <definedName name="Bgiang" localSheetId="1" hidden="1">{"'Sheet1'!$L$16"}</definedName>
    <definedName name="Bgiang" localSheetId="2" hidden="1">{"'Sheet1'!$L$16"}</definedName>
    <definedName name="Bgiang" localSheetId="8" hidden="1">{"'Sheet1'!$L$16"}</definedName>
    <definedName name="Bgiang" hidden="1">{"'Sheet1'!$L$16"}</definedName>
    <definedName name="bùc" localSheetId="1">{"Book1","Dt tonghop.xls"}</definedName>
    <definedName name="bùc" localSheetId="2">{"Book1","Dt tonghop.xls"}</definedName>
    <definedName name="bùc" localSheetId="8">{"Book1","Dt tonghop.xls"}</definedName>
    <definedName name="chitietbgiang2" localSheetId="4" hidden="1">{"'Sheet1'!$L$16"}</definedName>
    <definedName name="chitietbgiang2" localSheetId="6" hidden="1">{"'Sheet1'!$L$16"}</definedName>
    <definedName name="chitietbgiang2" localSheetId="18" hidden="1">{"'Sheet1'!$L$16"}</definedName>
    <definedName name="chitietbgiang2" localSheetId="24" hidden="1">{"'Sheet1'!$L$16"}</definedName>
    <definedName name="chitietbgiang2" localSheetId="7" hidden="1">{"'Sheet1'!$L$16"}</definedName>
    <definedName name="chitietbgiang2" localSheetId="16" hidden="1">{"'Sheet1'!$L$16"}</definedName>
    <definedName name="chitietbgiang2" localSheetId="17" hidden="1">{"'Sheet1'!$L$16"}</definedName>
    <definedName name="chitietbgiang2" localSheetId="5" hidden="1">{"'Sheet1'!$L$16"}</definedName>
    <definedName name="chitietbgiang2" localSheetId="1" hidden="1">{"'Sheet1'!$L$16"}</definedName>
    <definedName name="chitietbgiang2" localSheetId="2" hidden="1">{"'Sheet1'!$L$16"}</definedName>
    <definedName name="chitietbgiang2" localSheetId="8" hidden="1">{"'Sheet1'!$L$16"}</definedName>
    <definedName name="chitietbgiang2" hidden="1">{"'Sheet1'!$L$16"}</definedName>
    <definedName name="CTCT1" localSheetId="4" hidden="1">{"'Sheet1'!$L$16"}</definedName>
    <definedName name="CTCT1" localSheetId="6" hidden="1">{"'Sheet1'!$L$16"}</definedName>
    <definedName name="CTCT1" localSheetId="18" hidden="1">{"'Sheet1'!$L$16"}</definedName>
    <definedName name="CTCT1" localSheetId="24" hidden="1">{"'Sheet1'!$L$16"}</definedName>
    <definedName name="CTCT1" localSheetId="7" hidden="1">{"'Sheet1'!$L$16"}</definedName>
    <definedName name="CTCT1" localSheetId="16" hidden="1">{"'Sheet1'!$L$16"}</definedName>
    <definedName name="CTCT1" localSheetId="17" hidden="1">{"'Sheet1'!$L$16"}</definedName>
    <definedName name="CTCT1" localSheetId="5" hidden="1">{"'Sheet1'!$L$16"}</definedName>
    <definedName name="CTCT1" localSheetId="1" hidden="1">{"'Sheet1'!$L$16"}</definedName>
    <definedName name="CTCT1" localSheetId="2" hidden="1">{"'Sheet1'!$L$16"}</definedName>
    <definedName name="CTCT1" localSheetId="8" hidden="1">{"'Sheet1'!$L$16"}</definedName>
    <definedName name="CTCT1" hidden="1">{"'Sheet1'!$L$16"}</definedName>
    <definedName name="Dad" localSheetId="4" hidden="1">{"'Sheet1'!$L$16"}</definedName>
    <definedName name="Dad" localSheetId="6" hidden="1">{"'Sheet1'!$L$16"}</definedName>
    <definedName name="Dad" localSheetId="18" hidden="1">{"'Sheet1'!$L$16"}</definedName>
    <definedName name="Dad" localSheetId="24" hidden="1">{"'Sheet1'!$L$16"}</definedName>
    <definedName name="Dad" localSheetId="7" hidden="1">{"'Sheet1'!$L$16"}</definedName>
    <definedName name="Dad" localSheetId="16" hidden="1">{"'Sheet1'!$L$16"}</definedName>
    <definedName name="Dad" localSheetId="17" hidden="1">{"'Sheet1'!$L$16"}</definedName>
    <definedName name="Dad" localSheetId="5" hidden="1">{"'Sheet1'!$L$16"}</definedName>
    <definedName name="Dad" localSheetId="1" hidden="1">{"'Sheet1'!$L$16"}</definedName>
    <definedName name="Dad" localSheetId="2" hidden="1">{"'Sheet1'!$L$16"}</definedName>
    <definedName name="Dad" localSheetId="8" hidden="1">{"'Sheet1'!$L$16"}</definedName>
    <definedName name="Dad" hidden="1">{"'Sheet1'!$L$16"}</definedName>
    <definedName name="do" localSheetId="4" hidden="1">{"'Sheet1'!$L$16"}</definedName>
    <definedName name="do" localSheetId="6" hidden="1">{"'Sheet1'!$L$16"}</definedName>
    <definedName name="do" localSheetId="18" hidden="1">{"'Sheet1'!$L$16"}</definedName>
    <definedName name="do" localSheetId="24" hidden="1">{"'Sheet1'!$L$16"}</definedName>
    <definedName name="do" localSheetId="7" hidden="1">{"'Sheet1'!$L$16"}</definedName>
    <definedName name="do" localSheetId="16" hidden="1">{"'Sheet1'!$L$16"}</definedName>
    <definedName name="do" localSheetId="17" hidden="1">{"'Sheet1'!$L$16"}</definedName>
    <definedName name="do" localSheetId="5" hidden="1">{"'Sheet1'!$L$16"}</definedName>
    <definedName name="do" localSheetId="1" hidden="1">{"'Sheet1'!$L$16"}</definedName>
    <definedName name="do" localSheetId="2" hidden="1">{"'Sheet1'!$L$16"}</definedName>
    <definedName name="do" localSheetId="8" hidden="1">{"'Sheet1'!$L$16"}</definedName>
    <definedName name="do" hidden="1">{"'Sheet1'!$L$16"}</definedName>
    <definedName name="Document_array" localSheetId="1">{"QL 32 -TBGTI.xls","Sheet1"}</definedName>
    <definedName name="Document_array" localSheetId="2">{"QL 32 -TBGTI.xls","Sheet1"}</definedName>
    <definedName name="Document_array" localSheetId="8">{"QL 32 -TBGTI.xls","Sheet1"}</definedName>
    <definedName name="DSTD_Clear" localSheetId="2">SXNN2!DSTD_Clear</definedName>
    <definedName name="fbsdggdsf" localSheetId="1">{"DZ-TDTB2.XLS","Dcksat.xls"}</definedName>
    <definedName name="fbsdggdsf" localSheetId="2">{"DZ-TDTB2.XLS","Dcksat.xls"}</definedName>
    <definedName name="fbsdggdsf" localSheetId="8">{"DZ-TDTB2.XLS","Dcksat.xls"}</definedName>
    <definedName name="fff" localSheetId="4" hidden="1">{"'Sheet1'!$L$16"}</definedName>
    <definedName name="fff" localSheetId="6" hidden="1">{"'Sheet1'!$L$16"}</definedName>
    <definedName name="fff" localSheetId="18" hidden="1">{"'Sheet1'!$L$16"}</definedName>
    <definedName name="fff" localSheetId="22" hidden="1">{"'Sheet1'!$L$16"}</definedName>
    <definedName name="fff" localSheetId="24" hidden="1">{"'Sheet1'!$L$16"}</definedName>
    <definedName name="fff" localSheetId="7" hidden="1">{"'Sheet1'!$L$16"}</definedName>
    <definedName name="fff" localSheetId="10" hidden="1">{"'Sheet1'!$L$16"}</definedName>
    <definedName name="fff" localSheetId="13" hidden="1">{"'Sheet1'!$L$16"}</definedName>
    <definedName name="fff" localSheetId="14" hidden="1">{"'Sheet1'!$L$16"}</definedName>
    <definedName name="fff" localSheetId="16" hidden="1">{"'Sheet1'!$L$16"}</definedName>
    <definedName name="fff" localSheetId="17" hidden="1">{"'Sheet1'!$L$16"}</definedName>
    <definedName name="fff" localSheetId="5" hidden="1">{"'Sheet1'!$L$16"}</definedName>
    <definedName name="fff" localSheetId="9" hidden="1">{"'Sheet1'!$L$16"}</definedName>
    <definedName name="fff" localSheetId="1" hidden="1">{"'Sheet1'!$L$16"}</definedName>
    <definedName name="fff" localSheetId="2" hidden="1">{"'Sheet1'!$L$16"}</definedName>
    <definedName name="fff" localSheetId="8" hidden="1">{"'Sheet1'!$L$16"}</definedName>
    <definedName name="fff" hidden="1">{"'Sheet1'!$L$16"}</definedName>
    <definedName name="fg" localSheetId="4" hidden="1">{"'Sheet1'!$L$16"}</definedName>
    <definedName name="fg" localSheetId="6" hidden="1">{"'Sheet1'!$L$16"}</definedName>
    <definedName name="fg" localSheetId="18" hidden="1">{"'Sheet1'!$L$16"}</definedName>
    <definedName name="fg" localSheetId="24" hidden="1">{"'Sheet1'!$L$16"}</definedName>
    <definedName name="fg" localSheetId="7" hidden="1">{"'Sheet1'!$L$16"}</definedName>
    <definedName name="fg" localSheetId="16" hidden="1">{"'Sheet1'!$L$16"}</definedName>
    <definedName name="fg" localSheetId="17" hidden="1">{"'Sheet1'!$L$16"}</definedName>
    <definedName name="fg" localSheetId="5" hidden="1">{"'Sheet1'!$L$16"}</definedName>
    <definedName name="fg" localSheetId="1" hidden="1">{"'Sheet1'!$L$16"}</definedName>
    <definedName name="fg" localSheetId="2" hidden="1">{"'Sheet1'!$L$16"}</definedName>
    <definedName name="fg" localSheetId="8" hidden="1">{"'Sheet1'!$L$16"}</definedName>
    <definedName name="fg" hidden="1">{"'Sheet1'!$L$16"}</definedName>
    <definedName name="fsdfdsf" localSheetId="4" hidden="1">{"'Sheet1'!$L$16"}</definedName>
    <definedName name="fsdfdsf" localSheetId="6" hidden="1">{"'Sheet1'!$L$16"}</definedName>
    <definedName name="fsdfdsf" localSheetId="18" hidden="1">{"'Sheet1'!$L$16"}</definedName>
    <definedName name="fsdfdsf" localSheetId="24" hidden="1">{"'Sheet1'!$L$16"}</definedName>
    <definedName name="fsdfdsf" localSheetId="7" hidden="1">{"'Sheet1'!$L$16"}</definedName>
    <definedName name="fsdfdsf" localSheetId="16" hidden="1">{"'Sheet1'!$L$16"}</definedName>
    <definedName name="fsdfdsf" localSheetId="17" hidden="1">{"'Sheet1'!$L$16"}</definedName>
    <definedName name="fsdfdsf" localSheetId="5" hidden="1">{"'Sheet1'!$L$16"}</definedName>
    <definedName name="fsdfdsf" localSheetId="1" hidden="1">{"'Sheet1'!$L$16"}</definedName>
    <definedName name="fsdfdsf" localSheetId="2" hidden="1">{"'Sheet1'!$L$16"}</definedName>
    <definedName name="fsdfdsf" localSheetId="8" hidden="1">{"'Sheet1'!$L$16"}</definedName>
    <definedName name="fsdfdsf" hidden="1">{"'Sheet1'!$L$16"}</definedName>
    <definedName name="g" localSheetId="4" hidden="1">{"'Sheet1'!$L$16"}</definedName>
    <definedName name="g" localSheetId="6" hidden="1">{"'Sheet1'!$L$16"}</definedName>
    <definedName name="g" localSheetId="18" hidden="1">{"'Sheet1'!$L$16"}</definedName>
    <definedName name="g" localSheetId="22" hidden="1">{"'Sheet1'!$L$16"}</definedName>
    <definedName name="g" localSheetId="24" hidden="1">{"'Sheet1'!$L$16"}</definedName>
    <definedName name="g" localSheetId="7" hidden="1">{"'Sheet1'!$L$16"}</definedName>
    <definedName name="g" localSheetId="10" hidden="1">{"'Sheet1'!$L$16"}</definedName>
    <definedName name="g" localSheetId="13" hidden="1">{"'Sheet1'!$L$16"}</definedName>
    <definedName name="g" localSheetId="14" hidden="1">{"'Sheet1'!$L$16"}</definedName>
    <definedName name="g" localSheetId="16" hidden="1">{"'Sheet1'!$L$16"}</definedName>
    <definedName name="g" localSheetId="17" hidden="1">{"'Sheet1'!$L$16"}</definedName>
    <definedName name="g" localSheetId="5" hidden="1">{"'Sheet1'!$L$16"}</definedName>
    <definedName name="g" localSheetId="9" hidden="1">{"'Sheet1'!$L$16"}</definedName>
    <definedName name="g" localSheetId="1" hidden="1">{"'Sheet1'!$L$16"}</definedName>
    <definedName name="g" localSheetId="2" hidden="1">{"'Sheet1'!$L$16"}</definedName>
    <definedName name="g" localSheetId="8" hidden="1">{"'Sheet1'!$L$16"}</definedName>
    <definedName name="g" hidden="1">{"'Sheet1'!$L$16"}</definedName>
    <definedName name="gkkjl" localSheetId="4" hidden="1">{"'Sheet1'!$L$16"}</definedName>
    <definedName name="gkkjl" localSheetId="6" hidden="1">{"'Sheet1'!$L$16"}</definedName>
    <definedName name="gkkjl" localSheetId="18" hidden="1">{"'Sheet1'!$L$16"}</definedName>
    <definedName name="gkkjl" localSheetId="24" hidden="1">{"'Sheet1'!$L$16"}</definedName>
    <definedName name="gkkjl" localSheetId="7" hidden="1">{"'Sheet1'!$L$16"}</definedName>
    <definedName name="gkkjl" localSheetId="16" hidden="1">{"'Sheet1'!$L$16"}</definedName>
    <definedName name="gkkjl" localSheetId="17" hidden="1">{"'Sheet1'!$L$16"}</definedName>
    <definedName name="gkkjl" localSheetId="5" hidden="1">{"'Sheet1'!$L$16"}</definedName>
    <definedName name="gkkjl" localSheetId="1" hidden="1">{"'Sheet1'!$L$16"}</definedName>
    <definedName name="gkkjl" localSheetId="2" hidden="1">{"'Sheet1'!$L$16"}</definedName>
    <definedName name="gkkjl" localSheetId="8" hidden="1">{"'Sheet1'!$L$16"}</definedName>
    <definedName name="gkkjl" hidden="1">{"'Sheet1'!$L$16"}</definedName>
    <definedName name="h" localSheetId="22" hidden="1">{"'Sheet1'!$L$16"}</definedName>
    <definedName name="h" localSheetId="13" hidden="1">{"'Sheet1'!$L$16"}</definedName>
    <definedName name="hai" localSheetId="4" hidden="1">{"'Sheet1'!$L$16"}</definedName>
    <definedName name="hai" localSheetId="6" hidden="1">{"'Sheet1'!$L$16"}</definedName>
    <definedName name="hai" localSheetId="18" hidden="1">{"'Sheet1'!$L$16"}</definedName>
    <definedName name="hai" localSheetId="24" hidden="1">{"'Sheet1'!$L$16"}</definedName>
    <definedName name="hai" localSheetId="7" hidden="1">{"'Sheet1'!$L$16"}</definedName>
    <definedName name="hai" localSheetId="16" hidden="1">{"'Sheet1'!$L$16"}</definedName>
    <definedName name="hai" localSheetId="17" hidden="1">{"'Sheet1'!$L$16"}</definedName>
    <definedName name="hai" localSheetId="5" hidden="1">{"'Sheet1'!$L$16"}</definedName>
    <definedName name="hai" localSheetId="1" hidden="1">{"'Sheet1'!$L$16"}</definedName>
    <definedName name="hai" localSheetId="2" hidden="1">{"'Sheet1'!$L$16"}</definedName>
    <definedName name="hai" localSheetId="8" hidden="1">{"'Sheet1'!$L$16"}</definedName>
    <definedName name="hai" hidden="1">{"'Sheet1'!$L$16"}</definedName>
    <definedName name="hjjkl" localSheetId="4" hidden="1">{"'Sheet1'!$L$16"}</definedName>
    <definedName name="hjjkl" localSheetId="6" hidden="1">{"'Sheet1'!$L$16"}</definedName>
    <definedName name="hjjkl" localSheetId="18" hidden="1">{"'Sheet1'!$L$16"}</definedName>
    <definedName name="hjjkl" localSheetId="24" hidden="1">{"'Sheet1'!$L$16"}</definedName>
    <definedName name="hjjkl" localSheetId="7" hidden="1">{"'Sheet1'!$L$16"}</definedName>
    <definedName name="hjjkl" localSheetId="16" hidden="1">{"'Sheet1'!$L$16"}</definedName>
    <definedName name="hjjkl" localSheetId="17" hidden="1">{"'Sheet1'!$L$16"}</definedName>
    <definedName name="hjjkl" localSheetId="5" hidden="1">{"'Sheet1'!$L$16"}</definedName>
    <definedName name="hjjkl" localSheetId="1" hidden="1">{"'Sheet1'!$L$16"}</definedName>
    <definedName name="hjjkl" localSheetId="2" hidden="1">{"'Sheet1'!$L$16"}</definedName>
    <definedName name="hjjkl" localSheetId="8" hidden="1">{"'Sheet1'!$L$16"}</definedName>
    <definedName name="hjjkl" hidden="1">{"'Sheet1'!$L$16"}</definedName>
    <definedName name="htlm" localSheetId="4" hidden="1">{"'Sheet1'!$L$16"}</definedName>
    <definedName name="htlm" localSheetId="6" hidden="1">{"'Sheet1'!$L$16"}</definedName>
    <definedName name="htlm" localSheetId="18" hidden="1">{"'Sheet1'!$L$16"}</definedName>
    <definedName name="htlm" localSheetId="24" hidden="1">{"'Sheet1'!$L$16"}</definedName>
    <definedName name="htlm" localSheetId="7" hidden="1">{"'Sheet1'!$L$16"}</definedName>
    <definedName name="htlm" localSheetId="16" hidden="1">{"'Sheet1'!$L$16"}</definedName>
    <definedName name="htlm" localSheetId="17" hidden="1">{"'Sheet1'!$L$16"}</definedName>
    <definedName name="htlm" localSheetId="5" hidden="1">{"'Sheet1'!$L$16"}</definedName>
    <definedName name="htlm" localSheetId="1" hidden="1">{"'Sheet1'!$L$16"}</definedName>
    <definedName name="htlm" localSheetId="2" hidden="1">{"'Sheet1'!$L$16"}</definedName>
    <definedName name="htlm" localSheetId="8" hidden="1">{"'Sheet1'!$L$16"}</definedName>
    <definedName name="htlm" hidden="1">{"'Sheet1'!$L$16"}</definedName>
    <definedName name="HTML_CodePage" hidden="1">950</definedName>
    <definedName name="HTML_Control" localSheetId="4" hidden="1">{"'Sheet1'!$L$16"}</definedName>
    <definedName name="HTML_Control" localSheetId="6" hidden="1">{"'Sheet1'!$L$16"}</definedName>
    <definedName name="HTML_Control" localSheetId="18" hidden="1">{"'Sheet1'!$L$16"}</definedName>
    <definedName name="HTML_Control" localSheetId="22" hidden="1">{"'Sheet1'!$L$16"}</definedName>
    <definedName name="HTML_Control" localSheetId="24" hidden="1">{"'Sheet1'!$L$16"}</definedName>
    <definedName name="HTML_Control" localSheetId="7" hidden="1">{"'Sheet1'!$L$16"}</definedName>
    <definedName name="HTML_Control" localSheetId="10" hidden="1">{"'Sheet1'!$L$16"}</definedName>
    <definedName name="HTML_Control" localSheetId="13" hidden="1">{"'Sheet1'!$L$16"}</definedName>
    <definedName name="HTML_Control" localSheetId="14" hidden="1">{"'Sheet1'!$L$16"}</definedName>
    <definedName name="HTML_Control" localSheetId="16" hidden="1">{"'Sheet1'!$L$16"}</definedName>
    <definedName name="HTML_Control" localSheetId="17" hidden="1">{"'Sheet1'!$L$16"}</definedName>
    <definedName name="HTML_Control" localSheetId="5" hidden="1">{"'Sheet1'!$L$16"}</definedName>
    <definedName name="HTML_Control" localSheetId="9" hidden="1">{"'Sheet1'!$L$16"}</definedName>
    <definedName name="HTML_Control" localSheetId="1" hidden="1">{"'Sheet1'!$L$16"}</definedName>
    <definedName name="HTML_Control" localSheetId="2" hidden="1">{"'Sheet1'!$L$16"}</definedName>
    <definedName name="HTML_Control" localSheetId="8"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4" hidden="1">{"'Sheet1'!$L$16"}</definedName>
    <definedName name="hu" localSheetId="6" hidden="1">{"'Sheet1'!$L$16"}</definedName>
    <definedName name="hu" localSheetId="18" hidden="1">{"'Sheet1'!$L$16"}</definedName>
    <definedName name="hu" localSheetId="24" hidden="1">{"'Sheet1'!$L$16"}</definedName>
    <definedName name="hu" localSheetId="7" hidden="1">{"'Sheet1'!$L$16"}</definedName>
    <definedName name="hu" localSheetId="16" hidden="1">{"'Sheet1'!$L$16"}</definedName>
    <definedName name="hu" localSheetId="17" hidden="1">{"'Sheet1'!$L$16"}</definedName>
    <definedName name="hu" localSheetId="5" hidden="1">{"'Sheet1'!$L$16"}</definedName>
    <definedName name="hu" localSheetId="1" hidden="1">{"'Sheet1'!$L$16"}</definedName>
    <definedName name="hu" localSheetId="2" hidden="1">{"'Sheet1'!$L$16"}</definedName>
    <definedName name="hu" localSheetId="8" hidden="1">{"'Sheet1'!$L$16"}</definedName>
    <definedName name="hu" hidden="1">{"'Sheet1'!$L$16"}</definedName>
    <definedName name="hung" localSheetId="4" hidden="1">{"'Sheet1'!$L$16"}</definedName>
    <definedName name="hung" localSheetId="6" hidden="1">{"'Sheet1'!$L$16"}</definedName>
    <definedName name="hung" localSheetId="18" hidden="1">{"'Sheet1'!$L$16"}</definedName>
    <definedName name="hung" localSheetId="24" hidden="1">{"'Sheet1'!$L$16"}</definedName>
    <definedName name="hung" localSheetId="7" hidden="1">{"'Sheet1'!$L$16"}</definedName>
    <definedName name="hung" localSheetId="16" hidden="1">{"'Sheet1'!$L$16"}</definedName>
    <definedName name="hung" localSheetId="17" hidden="1">{"'Sheet1'!$L$16"}</definedName>
    <definedName name="hung" localSheetId="5" hidden="1">{"'Sheet1'!$L$16"}</definedName>
    <definedName name="hung" localSheetId="1" hidden="1">{"'Sheet1'!$L$16"}</definedName>
    <definedName name="hung" localSheetId="2" hidden="1">{"'Sheet1'!$L$16"}</definedName>
    <definedName name="hung" localSheetId="8" hidden="1">{"'Sheet1'!$L$16"}</definedName>
    <definedName name="hung" hidden="1">{"'Sheet1'!$L$16"}</definedName>
    <definedName name="huy" localSheetId="4" hidden="1">{"'Sheet1'!$L$16"}</definedName>
    <definedName name="huy" localSheetId="6" hidden="1">{"'Sheet1'!$L$16"}</definedName>
    <definedName name="huy" localSheetId="18" hidden="1">{"'Sheet1'!$L$16"}</definedName>
    <definedName name="huy" localSheetId="22" hidden="1">{"'Sheet1'!$L$16"}</definedName>
    <definedName name="huy" localSheetId="24" hidden="1">{"'Sheet1'!$L$16"}</definedName>
    <definedName name="huy" localSheetId="7" hidden="1">{"'Sheet1'!$L$16"}</definedName>
    <definedName name="huy" localSheetId="10" hidden="1">{"'Sheet1'!$L$16"}</definedName>
    <definedName name="huy" localSheetId="13" hidden="1">{"'Sheet1'!$L$16"}</definedName>
    <definedName name="huy" localSheetId="14" hidden="1">{"'Sheet1'!$L$16"}</definedName>
    <definedName name="huy" localSheetId="16" hidden="1">{"'Sheet1'!$L$16"}</definedName>
    <definedName name="huy" localSheetId="17" hidden="1">{"'Sheet1'!$L$16"}</definedName>
    <definedName name="huy" localSheetId="5" hidden="1">{"'Sheet1'!$L$16"}</definedName>
    <definedName name="huy" localSheetId="9" hidden="1">{"'Sheet1'!$L$16"}</definedName>
    <definedName name="huy" localSheetId="1" hidden="1">{"'Sheet1'!$L$16"}</definedName>
    <definedName name="huy" localSheetId="2" hidden="1">{"'Sheet1'!$L$16"}</definedName>
    <definedName name="huy" localSheetId="8" hidden="1">{"'Sheet1'!$L$16"}</definedName>
    <definedName name="huy" hidden="1">{"'Sheet1'!$L$16"}</definedName>
    <definedName name="khla09" localSheetId="4" hidden="1">{"'Sheet1'!$L$16"}</definedName>
    <definedName name="khla09" localSheetId="6" hidden="1">{"'Sheet1'!$L$16"}</definedName>
    <definedName name="khla09" localSheetId="18" hidden="1">{"'Sheet1'!$L$16"}</definedName>
    <definedName name="khla09" localSheetId="24" hidden="1">{"'Sheet1'!$L$16"}</definedName>
    <definedName name="khla09" localSheetId="7" hidden="1">{"'Sheet1'!$L$16"}</definedName>
    <definedName name="khla09" localSheetId="16" hidden="1">{"'Sheet1'!$L$16"}</definedName>
    <definedName name="khla09" localSheetId="17" hidden="1">{"'Sheet1'!$L$16"}</definedName>
    <definedName name="khla09" localSheetId="5" hidden="1">{"'Sheet1'!$L$16"}</definedName>
    <definedName name="khla09" localSheetId="1" hidden="1">{"'Sheet1'!$L$16"}</definedName>
    <definedName name="khla09" localSheetId="2" hidden="1">{"'Sheet1'!$L$16"}</definedName>
    <definedName name="khla09" localSheetId="8" hidden="1">{"'Sheet1'!$L$16"}</definedName>
    <definedName name="khla09" hidden="1">{"'Sheet1'!$L$16"}</definedName>
    <definedName name="khongtruotgia" localSheetId="4" hidden="1">{"'Sheet1'!$L$16"}</definedName>
    <definedName name="khongtruotgia" localSheetId="6" hidden="1">{"'Sheet1'!$L$16"}</definedName>
    <definedName name="khongtruotgia" localSheetId="18" hidden="1">{"'Sheet1'!$L$16"}</definedName>
    <definedName name="khongtruotgia" localSheetId="24" hidden="1">{"'Sheet1'!$L$16"}</definedName>
    <definedName name="khongtruotgia" localSheetId="7" hidden="1">{"'Sheet1'!$L$16"}</definedName>
    <definedName name="khongtruotgia" localSheetId="16" hidden="1">{"'Sheet1'!$L$16"}</definedName>
    <definedName name="khongtruotgia" localSheetId="17" hidden="1">{"'Sheet1'!$L$16"}</definedName>
    <definedName name="khongtruotgia" localSheetId="5" hidden="1">{"'Sheet1'!$L$16"}</definedName>
    <definedName name="khongtruotgia" localSheetId="1" hidden="1">{"'Sheet1'!$L$16"}</definedName>
    <definedName name="khongtruotgia" localSheetId="2" hidden="1">{"'Sheet1'!$L$16"}</definedName>
    <definedName name="khongtruotgia" localSheetId="8" hidden="1">{"'Sheet1'!$L$16"}</definedName>
    <definedName name="khongtruotgia" hidden="1">{"'Sheet1'!$L$16"}</definedName>
    <definedName name="khvh09" localSheetId="4" hidden="1">{"'Sheet1'!$L$16"}</definedName>
    <definedName name="khvh09" localSheetId="6" hidden="1">{"'Sheet1'!$L$16"}</definedName>
    <definedName name="khvh09" localSheetId="18" hidden="1">{"'Sheet1'!$L$16"}</definedName>
    <definedName name="khvh09" localSheetId="24" hidden="1">{"'Sheet1'!$L$16"}</definedName>
    <definedName name="khvh09" localSheetId="7" hidden="1">{"'Sheet1'!$L$16"}</definedName>
    <definedName name="khvh09" localSheetId="16" hidden="1">{"'Sheet1'!$L$16"}</definedName>
    <definedName name="khvh09" localSheetId="17" hidden="1">{"'Sheet1'!$L$16"}</definedName>
    <definedName name="khvh09" localSheetId="5" hidden="1">{"'Sheet1'!$L$16"}</definedName>
    <definedName name="khvh09" localSheetId="1" hidden="1">{"'Sheet1'!$L$16"}</definedName>
    <definedName name="khvh09" localSheetId="2" hidden="1">{"'Sheet1'!$L$16"}</definedName>
    <definedName name="khvh09" localSheetId="8" hidden="1">{"'Sheet1'!$L$16"}</definedName>
    <definedName name="khvh09" hidden="1">{"'Sheet1'!$L$16"}</definedName>
    <definedName name="KHYt09" localSheetId="4" hidden="1">{"'Sheet1'!$L$16"}</definedName>
    <definedName name="KHYt09" localSheetId="6" hidden="1">{"'Sheet1'!$L$16"}</definedName>
    <definedName name="KHYt09" localSheetId="18" hidden="1">{"'Sheet1'!$L$16"}</definedName>
    <definedName name="KHYt09" localSheetId="24" hidden="1">{"'Sheet1'!$L$16"}</definedName>
    <definedName name="KHYt09" localSheetId="7" hidden="1">{"'Sheet1'!$L$16"}</definedName>
    <definedName name="KHYt09" localSheetId="16" hidden="1">{"'Sheet1'!$L$16"}</definedName>
    <definedName name="KHYt09" localSheetId="17" hidden="1">{"'Sheet1'!$L$16"}</definedName>
    <definedName name="KHYt09" localSheetId="5" hidden="1">{"'Sheet1'!$L$16"}</definedName>
    <definedName name="KHYt09" localSheetId="1" hidden="1">{"'Sheet1'!$L$16"}</definedName>
    <definedName name="KHYt09" localSheetId="2" hidden="1">{"'Sheet1'!$L$16"}</definedName>
    <definedName name="KHYt09" localSheetId="8" hidden="1">{"'Sheet1'!$L$16"}</definedName>
    <definedName name="KHYt09" hidden="1">{"'Sheet1'!$L$16"}</definedName>
    <definedName name="ksbn" localSheetId="4" hidden="1">{"'Sheet1'!$L$16"}</definedName>
    <definedName name="ksbn" localSheetId="6" hidden="1">{"'Sheet1'!$L$16"}</definedName>
    <definedName name="ksbn" localSheetId="18" hidden="1">{"'Sheet1'!$L$16"}</definedName>
    <definedName name="ksbn" localSheetId="24" hidden="1">{"'Sheet1'!$L$16"}</definedName>
    <definedName name="ksbn" localSheetId="7" hidden="1">{"'Sheet1'!$L$16"}</definedName>
    <definedName name="ksbn" localSheetId="16" hidden="1">{"'Sheet1'!$L$16"}</definedName>
    <definedName name="ksbn" localSheetId="17" hidden="1">{"'Sheet1'!$L$16"}</definedName>
    <definedName name="ksbn" localSheetId="5" hidden="1">{"'Sheet1'!$L$16"}</definedName>
    <definedName name="ksbn" localSheetId="1" hidden="1">{"'Sheet1'!$L$16"}</definedName>
    <definedName name="ksbn" localSheetId="2" hidden="1">{"'Sheet1'!$L$16"}</definedName>
    <definedName name="ksbn" localSheetId="8" hidden="1">{"'Sheet1'!$L$16"}</definedName>
    <definedName name="ksbn" hidden="1">{"'Sheet1'!$L$16"}</definedName>
    <definedName name="kshn" localSheetId="4" hidden="1">{"'Sheet1'!$L$16"}</definedName>
    <definedName name="kshn" localSheetId="6" hidden="1">{"'Sheet1'!$L$16"}</definedName>
    <definedName name="kshn" localSheetId="18" hidden="1">{"'Sheet1'!$L$16"}</definedName>
    <definedName name="kshn" localSheetId="24" hidden="1">{"'Sheet1'!$L$16"}</definedName>
    <definedName name="kshn" localSheetId="7" hidden="1">{"'Sheet1'!$L$16"}</definedName>
    <definedName name="kshn" localSheetId="16" hidden="1">{"'Sheet1'!$L$16"}</definedName>
    <definedName name="kshn" localSheetId="17" hidden="1">{"'Sheet1'!$L$16"}</definedName>
    <definedName name="kshn" localSheetId="5" hidden="1">{"'Sheet1'!$L$16"}</definedName>
    <definedName name="kshn" localSheetId="1" hidden="1">{"'Sheet1'!$L$16"}</definedName>
    <definedName name="kshn" localSheetId="2" hidden="1">{"'Sheet1'!$L$16"}</definedName>
    <definedName name="kshn" localSheetId="8" hidden="1">{"'Sheet1'!$L$16"}</definedName>
    <definedName name="kshn" hidden="1">{"'Sheet1'!$L$16"}</definedName>
    <definedName name="ksls" localSheetId="4" hidden="1">{"'Sheet1'!$L$16"}</definedName>
    <definedName name="ksls" localSheetId="6" hidden="1">{"'Sheet1'!$L$16"}</definedName>
    <definedName name="ksls" localSheetId="18" hidden="1">{"'Sheet1'!$L$16"}</definedName>
    <definedName name="ksls" localSheetId="24" hidden="1">{"'Sheet1'!$L$16"}</definedName>
    <definedName name="ksls" localSheetId="7" hidden="1">{"'Sheet1'!$L$16"}</definedName>
    <definedName name="ksls" localSheetId="16" hidden="1">{"'Sheet1'!$L$16"}</definedName>
    <definedName name="ksls" localSheetId="17" hidden="1">{"'Sheet1'!$L$16"}</definedName>
    <definedName name="ksls" localSheetId="5" hidden="1">{"'Sheet1'!$L$16"}</definedName>
    <definedName name="ksls" localSheetId="1" hidden="1">{"'Sheet1'!$L$16"}</definedName>
    <definedName name="ksls" localSheetId="2" hidden="1">{"'Sheet1'!$L$16"}</definedName>
    <definedName name="ksls" localSheetId="8" hidden="1">{"'Sheet1'!$L$16"}</definedName>
    <definedName name="ksls" hidden="1">{"'Sheet1'!$L$16"}</definedName>
    <definedName name="langson" localSheetId="4" hidden="1">{"'Sheet1'!$L$16"}</definedName>
    <definedName name="langson" localSheetId="6" hidden="1">{"'Sheet1'!$L$16"}</definedName>
    <definedName name="langson" localSheetId="18" hidden="1">{"'Sheet1'!$L$16"}</definedName>
    <definedName name="langson" localSheetId="24" hidden="1">{"'Sheet1'!$L$16"}</definedName>
    <definedName name="langson" localSheetId="7" hidden="1">{"'Sheet1'!$L$16"}</definedName>
    <definedName name="langson" localSheetId="16" hidden="1">{"'Sheet1'!$L$16"}</definedName>
    <definedName name="langson" localSheetId="17" hidden="1">{"'Sheet1'!$L$16"}</definedName>
    <definedName name="langson" localSheetId="5" hidden="1">{"'Sheet1'!$L$16"}</definedName>
    <definedName name="langson" localSheetId="1" hidden="1">{"'Sheet1'!$L$16"}</definedName>
    <definedName name="langson" localSheetId="2" hidden="1">{"'Sheet1'!$L$16"}</definedName>
    <definedName name="langson" localSheetId="8" hidden="1">{"'Sheet1'!$L$16"}</definedName>
    <definedName name="langson" hidden="1">{"'Sheet1'!$L$16"}</definedName>
    <definedName name="limcount" hidden="1">1</definedName>
    <definedName name="mai" localSheetId="4" hidden="1">{"'Sheet1'!$L$16"}</definedName>
    <definedName name="mai" localSheetId="6" hidden="1">{"'Sheet1'!$L$16"}</definedName>
    <definedName name="mai" localSheetId="18" hidden="1">{"'Sheet1'!$L$16"}</definedName>
    <definedName name="mai" localSheetId="24" hidden="1">{"'Sheet1'!$L$16"}</definedName>
    <definedName name="mai" localSheetId="7" hidden="1">{"'Sheet1'!$L$16"}</definedName>
    <definedName name="mai" localSheetId="16" hidden="1">{"'Sheet1'!$L$16"}</definedName>
    <definedName name="mai" localSheetId="17" hidden="1">{"'Sheet1'!$L$16"}</definedName>
    <definedName name="mai" localSheetId="5" hidden="1">{"'Sheet1'!$L$16"}</definedName>
    <definedName name="mai" localSheetId="1" hidden="1">{"'Sheet1'!$L$16"}</definedName>
    <definedName name="mai" localSheetId="2" hidden="1">{"'Sheet1'!$L$16"}</definedName>
    <definedName name="mai" localSheetId="8" hidden="1">{"'Sheet1'!$L$16"}</definedName>
    <definedName name="mai" hidden="1">{"'Sheet1'!$L$16"}</definedName>
    <definedName name="mo" localSheetId="4" hidden="1">{"'Sheet1'!$L$16"}</definedName>
    <definedName name="mo" localSheetId="6" hidden="1">{"'Sheet1'!$L$16"}</definedName>
    <definedName name="mo" localSheetId="18" hidden="1">{"'Sheet1'!$L$16"}</definedName>
    <definedName name="mo" localSheetId="24" hidden="1">{"'Sheet1'!$L$16"}</definedName>
    <definedName name="mo" localSheetId="7" hidden="1">{"'Sheet1'!$L$16"}</definedName>
    <definedName name="mo" localSheetId="16" hidden="1">{"'Sheet1'!$L$16"}</definedName>
    <definedName name="mo" localSheetId="17" hidden="1">{"'Sheet1'!$L$16"}</definedName>
    <definedName name="mo" localSheetId="5" hidden="1">{"'Sheet1'!$L$16"}</definedName>
    <definedName name="mo" localSheetId="1" hidden="1">{"'Sheet1'!$L$16"}</definedName>
    <definedName name="mo" localSheetId="2" hidden="1">{"'Sheet1'!$L$16"}</definedName>
    <definedName name="mo" localSheetId="8" hidden="1">{"'Sheet1'!$L$16"}</definedName>
    <definedName name="mo" hidden="1">{"'Sheet1'!$L$16"}</definedName>
    <definedName name="moi" localSheetId="4" hidden="1">{"'Sheet1'!$L$16"}</definedName>
    <definedName name="moi" localSheetId="6" hidden="1">{"'Sheet1'!$L$16"}</definedName>
    <definedName name="moi" localSheetId="18" hidden="1">{"'Sheet1'!$L$16"}</definedName>
    <definedName name="moi" localSheetId="24" hidden="1">{"'Sheet1'!$L$16"}</definedName>
    <definedName name="moi" localSheetId="7" hidden="1">{"'Sheet1'!$L$16"}</definedName>
    <definedName name="moi" localSheetId="16" hidden="1">{"'Sheet1'!$L$16"}</definedName>
    <definedName name="moi" localSheetId="17" hidden="1">{"'Sheet1'!$L$16"}</definedName>
    <definedName name="moi" localSheetId="5" hidden="1">{"'Sheet1'!$L$16"}</definedName>
    <definedName name="moi" localSheetId="1" hidden="1">{"'Sheet1'!$L$16"}</definedName>
    <definedName name="moi" localSheetId="2" hidden="1">{"'Sheet1'!$L$16"}</definedName>
    <definedName name="moi" localSheetId="8" hidden="1">{"'Sheet1'!$L$16"}</definedName>
    <definedName name="moi" hidden="1">{"'Sheet1'!$L$16"}</definedName>
    <definedName name="n" localSheetId="4" hidden="1">#REF!</definedName>
    <definedName name="n" localSheetId="10" hidden="1">#REF!</definedName>
    <definedName name="n" localSheetId="17" hidden="1">#REF!</definedName>
    <definedName name="n" localSheetId="5" hidden="1">#REF!</definedName>
    <definedName name="n" localSheetId="9" hidden="1">#REF!</definedName>
    <definedName name="n" localSheetId="2" hidden="1">#REF!</definedName>
    <definedName name="n" hidden="1">#REF!</definedName>
    <definedName name="nhfffd" localSheetId="1">{"DZ-TDTB2.XLS","Dcksat.xls"}</definedName>
    <definedName name="nhfffd" localSheetId="2">{"DZ-TDTB2.XLS","Dcksat.xls"}</definedName>
    <definedName name="nhfffd" localSheetId="8">{"DZ-TDTB2.XLS","Dcksat.xls"}</definedName>
    <definedName name="PAIII_" localSheetId="4" hidden="1">{"'Sheet1'!$L$16"}</definedName>
    <definedName name="PAIII_" localSheetId="6" hidden="1">{"'Sheet1'!$L$16"}</definedName>
    <definedName name="PAIII_" localSheetId="18" hidden="1">{"'Sheet1'!$L$16"}</definedName>
    <definedName name="PAIII_" localSheetId="24" hidden="1">{"'Sheet1'!$L$16"}</definedName>
    <definedName name="PAIII_" localSheetId="7" hidden="1">{"'Sheet1'!$L$16"}</definedName>
    <definedName name="PAIII_" localSheetId="16" hidden="1">{"'Sheet1'!$L$16"}</definedName>
    <definedName name="PAIII_" localSheetId="17" hidden="1">{"'Sheet1'!$L$16"}</definedName>
    <definedName name="PAIII_" localSheetId="5" hidden="1">{"'Sheet1'!$L$16"}</definedName>
    <definedName name="PAIII_" localSheetId="1" hidden="1">{"'Sheet1'!$L$16"}</definedName>
    <definedName name="PAIII_" localSheetId="2" hidden="1">{"'Sheet1'!$L$16"}</definedName>
    <definedName name="PAIII_" localSheetId="8" hidden="1">{"'Sheet1'!$L$16"}</definedName>
    <definedName name="PAIII_" hidden="1">{"'Sheet1'!$L$16"}</definedName>
    <definedName name="PMS" localSheetId="4" hidden="1">{"'Sheet1'!$L$16"}</definedName>
    <definedName name="PMS" localSheetId="6" hidden="1">{"'Sheet1'!$L$16"}</definedName>
    <definedName name="PMS" localSheetId="18" hidden="1">{"'Sheet1'!$L$16"}</definedName>
    <definedName name="PMS" localSheetId="24" hidden="1">{"'Sheet1'!$L$16"}</definedName>
    <definedName name="PMS" localSheetId="7" hidden="1">{"'Sheet1'!$L$16"}</definedName>
    <definedName name="PMS" localSheetId="16" hidden="1">{"'Sheet1'!$L$16"}</definedName>
    <definedName name="PMS" localSheetId="17" hidden="1">{"'Sheet1'!$L$16"}</definedName>
    <definedName name="PMS" localSheetId="5" hidden="1">{"'Sheet1'!$L$16"}</definedName>
    <definedName name="PMS" localSheetId="1" hidden="1">{"'Sheet1'!$L$16"}</definedName>
    <definedName name="PMS" localSheetId="2" hidden="1">{"'Sheet1'!$L$16"}</definedName>
    <definedName name="PMS" localSheetId="8" hidden="1">{"'Sheet1'!$L$16"}</definedName>
    <definedName name="PMS" hidden="1">{"'Sheet1'!$L$16"}</definedName>
    <definedName name="_xlnm.Print_Area" localSheetId="9">'Hỗ trợ NN (2)'!$A$1:$L$20</definedName>
    <definedName name="_xlnm.Print_Area" localSheetId="2">SXNN2!$A$2:$AX$156</definedName>
    <definedName name="_xlnm.Print_Area" localSheetId="8">'TH2'!$A$1:$S$141</definedName>
    <definedName name="_xlnm.Print_Titles" localSheetId="6">'1 TỔNG HỢP'!$5:$9</definedName>
    <definedName name="_xlnm.Print_Titles" localSheetId="27">'Bieu dieu chinh cac chi tieu'!$3:$6</definedName>
    <definedName name="_xlnm.Print_Titles" localSheetId="0">'gui Dang'!$5:$7</definedName>
    <definedName name="_xlnm.Print_Titles" localSheetId="9">#REF!</definedName>
    <definedName name="_xlnm.Print_Titles" localSheetId="1">NQ!$5:$8</definedName>
    <definedName name="_xlnm.Print_Titles" localSheetId="2">SXNN2!$6:$10</definedName>
    <definedName name="_xlnm.Print_Titles" localSheetId="8">'TH2'!$5:$8</definedName>
    <definedName name="PtichDTL" localSheetId="2">SXNN2!PtichDTL</definedName>
    <definedName name="qa" localSheetId="4" hidden="1">{"'Sheet1'!$L$16"}</definedName>
    <definedName name="qa" localSheetId="6" hidden="1">{"'Sheet1'!$L$16"}</definedName>
    <definedName name="qa" localSheetId="18" hidden="1">{"'Sheet1'!$L$16"}</definedName>
    <definedName name="qa" localSheetId="24" hidden="1">{"'Sheet1'!$L$16"}</definedName>
    <definedName name="qa" localSheetId="7" hidden="1">{"'Sheet1'!$L$16"}</definedName>
    <definedName name="qa" localSheetId="16" hidden="1">{"'Sheet1'!$L$16"}</definedName>
    <definedName name="qa" localSheetId="17" hidden="1">{"'Sheet1'!$L$16"}</definedName>
    <definedName name="qa" localSheetId="5" hidden="1">{"'Sheet1'!$L$16"}</definedName>
    <definedName name="qa" localSheetId="1" hidden="1">{"'Sheet1'!$L$16"}</definedName>
    <definedName name="qa" localSheetId="2" hidden="1">{"'Sheet1'!$L$16"}</definedName>
    <definedName name="qa" localSheetId="8" hidden="1">{"'Sheet1'!$L$16"}</definedName>
    <definedName name="qa" hidden="1">{"'Sheet1'!$L$16"}</definedName>
    <definedName name="QQ" localSheetId="4" hidden="1">{"'Sheet1'!$L$16"}</definedName>
    <definedName name="QQ" localSheetId="6" hidden="1">{"'Sheet1'!$L$16"}</definedName>
    <definedName name="QQ" localSheetId="18" hidden="1">{"'Sheet1'!$L$16"}</definedName>
    <definedName name="QQ" localSheetId="24" hidden="1">{"'Sheet1'!$L$16"}</definedName>
    <definedName name="QQ" localSheetId="7" hidden="1">{"'Sheet1'!$L$16"}</definedName>
    <definedName name="QQ" localSheetId="16" hidden="1">{"'Sheet1'!$L$16"}</definedName>
    <definedName name="QQ" localSheetId="17" hidden="1">{"'Sheet1'!$L$16"}</definedName>
    <definedName name="QQ" localSheetId="5" hidden="1">{"'Sheet1'!$L$16"}</definedName>
    <definedName name="QQ" localSheetId="1" hidden="1">{"'Sheet1'!$L$16"}</definedName>
    <definedName name="QQ" localSheetId="2" hidden="1">{"'Sheet1'!$L$16"}</definedName>
    <definedName name="QQ" localSheetId="8" hidden="1">{"'Sheet1'!$L$16"}</definedName>
    <definedName name="QQ" hidden="1">{"'Sheet1'!$L$16"}</definedName>
    <definedName name="sencount" hidden="1">2</definedName>
    <definedName name="tao" localSheetId="4" hidden="1">{"'Sheet1'!$L$16"}</definedName>
    <definedName name="tao" localSheetId="6" hidden="1">{"'Sheet1'!$L$16"}</definedName>
    <definedName name="tao" localSheetId="18" hidden="1">{"'Sheet1'!$L$16"}</definedName>
    <definedName name="tao" localSheetId="24" hidden="1">{"'Sheet1'!$L$16"}</definedName>
    <definedName name="tao" localSheetId="7" hidden="1">{"'Sheet1'!$L$16"}</definedName>
    <definedName name="tao" localSheetId="16" hidden="1">{"'Sheet1'!$L$16"}</definedName>
    <definedName name="tao" localSheetId="17" hidden="1">{"'Sheet1'!$L$16"}</definedName>
    <definedName name="tao" localSheetId="5" hidden="1">{"'Sheet1'!$L$16"}</definedName>
    <definedName name="tao" localSheetId="1" hidden="1">{"'Sheet1'!$L$16"}</definedName>
    <definedName name="tao" localSheetId="2" hidden="1">{"'Sheet1'!$L$16"}</definedName>
    <definedName name="tao" localSheetId="8" hidden="1">{"'Sheet1'!$L$16"}</definedName>
    <definedName name="tao" hidden="1">{"'Sheet1'!$L$16"}</definedName>
    <definedName name="TextRefCopyRangeCount" hidden="1">216</definedName>
    <definedName name="tha" localSheetId="4" hidden="1">{"'Sheet1'!$L$16"}</definedName>
    <definedName name="tha" localSheetId="6" hidden="1">{"'Sheet1'!$L$16"}</definedName>
    <definedName name="tha" localSheetId="18" hidden="1">{"'Sheet1'!$L$16"}</definedName>
    <definedName name="tha" localSheetId="24" hidden="1">{"'Sheet1'!$L$16"}</definedName>
    <definedName name="tha" localSheetId="7" hidden="1">{"'Sheet1'!$L$16"}</definedName>
    <definedName name="tha" localSheetId="16" hidden="1">{"'Sheet1'!$L$16"}</definedName>
    <definedName name="tha" localSheetId="17" hidden="1">{"'Sheet1'!$L$16"}</definedName>
    <definedName name="tha" localSheetId="5" hidden="1">{"'Sheet1'!$L$16"}</definedName>
    <definedName name="tha" localSheetId="1" hidden="1">{"'Sheet1'!$L$16"}</definedName>
    <definedName name="tha" localSheetId="2" hidden="1">{"'Sheet1'!$L$16"}</definedName>
    <definedName name="tha" localSheetId="8" hidden="1">{"'Sheet1'!$L$16"}</definedName>
    <definedName name="tha" hidden="1">{"'Sheet1'!$L$16"}</definedName>
    <definedName name="THKL" localSheetId="4" hidden="1">{"'Sheet1'!$L$16"}</definedName>
    <definedName name="THKL" localSheetId="6" hidden="1">{"'Sheet1'!$L$16"}</definedName>
    <definedName name="THKL" localSheetId="18" hidden="1">{"'Sheet1'!$L$16"}</definedName>
    <definedName name="THKL" localSheetId="24" hidden="1">{"'Sheet1'!$L$16"}</definedName>
    <definedName name="THKL" localSheetId="7" hidden="1">{"'Sheet1'!$L$16"}</definedName>
    <definedName name="THKL" localSheetId="16" hidden="1">{"'Sheet1'!$L$16"}</definedName>
    <definedName name="THKL" localSheetId="17" hidden="1">{"'Sheet1'!$L$16"}</definedName>
    <definedName name="THKL" localSheetId="5" hidden="1">{"'Sheet1'!$L$16"}</definedName>
    <definedName name="THKL" localSheetId="1" hidden="1">{"'Sheet1'!$L$16"}</definedName>
    <definedName name="THKL" localSheetId="2" hidden="1">{"'Sheet1'!$L$16"}</definedName>
    <definedName name="THKL" localSheetId="8" hidden="1">{"'Sheet1'!$L$16"}</definedName>
    <definedName name="THKL" hidden="1">{"'Sheet1'!$L$16"}</definedName>
    <definedName name="tonghop" localSheetId="4" hidden="1">{"'Sheet1'!$L$16"}</definedName>
    <definedName name="tonghop" localSheetId="6" hidden="1">{"'Sheet1'!$L$16"}</definedName>
    <definedName name="tonghop" localSheetId="18" hidden="1">{"'Sheet1'!$L$16"}</definedName>
    <definedName name="tonghop" localSheetId="24" hidden="1">{"'Sheet1'!$L$16"}</definedName>
    <definedName name="tonghop" localSheetId="7" hidden="1">{"'Sheet1'!$L$16"}</definedName>
    <definedName name="tonghop" localSheetId="16" hidden="1">{"'Sheet1'!$L$16"}</definedName>
    <definedName name="tonghop" localSheetId="17" hidden="1">{"'Sheet1'!$L$16"}</definedName>
    <definedName name="tonghop" localSheetId="5" hidden="1">{"'Sheet1'!$L$16"}</definedName>
    <definedName name="tonghop" localSheetId="1" hidden="1">{"'Sheet1'!$L$16"}</definedName>
    <definedName name="tonghop" localSheetId="2" hidden="1">{"'Sheet1'!$L$16"}</definedName>
    <definedName name="tonghop" localSheetId="8" hidden="1">{"'Sheet1'!$L$16"}</definedName>
    <definedName name="tonghop" hidden="1">{"'Sheet1'!$L$16"}</definedName>
    <definedName name="tuyennhanh" localSheetId="4" hidden="1">{"'Sheet1'!$L$16"}</definedName>
    <definedName name="tuyennhanh" localSheetId="6" hidden="1">{"'Sheet1'!$L$16"}</definedName>
    <definedName name="tuyennhanh" localSheetId="18" hidden="1">{"'Sheet1'!$L$16"}</definedName>
    <definedName name="tuyennhanh" localSheetId="24" hidden="1">{"'Sheet1'!$L$16"}</definedName>
    <definedName name="tuyennhanh" localSheetId="7" hidden="1">{"'Sheet1'!$L$16"}</definedName>
    <definedName name="tuyennhanh" localSheetId="16" hidden="1">{"'Sheet1'!$L$16"}</definedName>
    <definedName name="tuyennhanh" localSheetId="17" hidden="1">{"'Sheet1'!$L$16"}</definedName>
    <definedName name="tuyennhanh" localSheetId="5" hidden="1">{"'Sheet1'!$L$16"}</definedName>
    <definedName name="tuyennhanh" localSheetId="1" hidden="1">{"'Sheet1'!$L$16"}</definedName>
    <definedName name="tuyennhanh" localSheetId="2" hidden="1">{"'Sheet1'!$L$16"}</definedName>
    <definedName name="tuyennhanh" localSheetId="8" hidden="1">{"'Sheet1'!$L$16"}</definedName>
    <definedName name="tuyennhanh" hidden="1">{"'Sheet1'!$L$16"}</definedName>
    <definedName name="VATM" localSheetId="4" hidden="1">{"'Sheet1'!$L$16"}</definedName>
    <definedName name="VATM" localSheetId="6" hidden="1">{"'Sheet1'!$L$16"}</definedName>
    <definedName name="VATM" localSheetId="18" hidden="1">{"'Sheet1'!$L$16"}</definedName>
    <definedName name="VATM" localSheetId="24" hidden="1">{"'Sheet1'!$L$16"}</definedName>
    <definedName name="VATM" localSheetId="7" hidden="1">{"'Sheet1'!$L$16"}</definedName>
    <definedName name="VATM" localSheetId="16" hidden="1">{"'Sheet1'!$L$16"}</definedName>
    <definedName name="VATM" localSheetId="17" hidden="1">{"'Sheet1'!$L$16"}</definedName>
    <definedName name="VATM" localSheetId="5" hidden="1">{"'Sheet1'!$L$16"}</definedName>
    <definedName name="VATM" localSheetId="1" hidden="1">{"'Sheet1'!$L$16"}</definedName>
    <definedName name="VATM" localSheetId="2" hidden="1">{"'Sheet1'!$L$16"}</definedName>
    <definedName name="VATM" localSheetId="8" hidden="1">{"'Sheet1'!$L$16"}</definedName>
    <definedName name="VATM" hidden="1">{"'Sheet1'!$L$16"}</definedName>
    <definedName name="vcbo1" localSheetId="4" hidden="1">{"'Sheet1'!$L$16"}</definedName>
    <definedName name="vcbo1" localSheetId="6" hidden="1">{"'Sheet1'!$L$16"}</definedName>
    <definedName name="vcbo1" localSheetId="18" hidden="1">{"'Sheet1'!$L$16"}</definedName>
    <definedName name="vcbo1" localSheetId="22" hidden="1">{"'Sheet1'!$L$16"}</definedName>
    <definedName name="vcbo1" localSheetId="24" hidden="1">{"'Sheet1'!$L$16"}</definedName>
    <definedName name="vcbo1" localSheetId="7" hidden="1">{"'Sheet1'!$L$16"}</definedName>
    <definedName name="vcbo1" localSheetId="10" hidden="1">{"'Sheet1'!$L$16"}</definedName>
    <definedName name="vcbo1" localSheetId="13" hidden="1">{"'Sheet1'!$L$16"}</definedName>
    <definedName name="vcbo1" localSheetId="16" hidden="1">{"'Sheet1'!$L$16"}</definedName>
    <definedName name="vcbo1" localSheetId="17" hidden="1">{"'Sheet1'!$L$16"}</definedName>
    <definedName name="vcbo1" localSheetId="5" hidden="1">{"'Sheet1'!$L$16"}</definedName>
    <definedName name="vcbo1" localSheetId="9" hidden="1">{"'Sheet1'!$L$16"}</definedName>
    <definedName name="vcbo1" localSheetId="1" hidden="1">{"'Sheet1'!$L$16"}</definedName>
    <definedName name="vcbo1" localSheetId="2" hidden="1">{"'Sheet1'!$L$16"}</definedName>
    <definedName name="vcbo1" localSheetId="8" hidden="1">{"'Sheet1'!$L$16"}</definedName>
    <definedName name="vcbo1" hidden="1">{"'Sheet1'!$L$16"}</definedName>
    <definedName name="vcoto" localSheetId="4" hidden="1">{"'Sheet1'!$L$16"}</definedName>
    <definedName name="vcoto" localSheetId="6" hidden="1">{"'Sheet1'!$L$16"}</definedName>
    <definedName name="vcoto" localSheetId="18" hidden="1">{"'Sheet1'!$L$16"}</definedName>
    <definedName name="vcoto" localSheetId="24" hidden="1">{"'Sheet1'!$L$16"}</definedName>
    <definedName name="vcoto" localSheetId="7" hidden="1">{"'Sheet1'!$L$16"}</definedName>
    <definedName name="vcoto" localSheetId="16" hidden="1">{"'Sheet1'!$L$16"}</definedName>
    <definedName name="vcoto" localSheetId="17" hidden="1">{"'Sheet1'!$L$16"}</definedName>
    <definedName name="vcoto" localSheetId="5" hidden="1">{"'Sheet1'!$L$16"}</definedName>
    <definedName name="vcoto" localSheetId="1" hidden="1">{"'Sheet1'!$L$16"}</definedName>
    <definedName name="vcoto" localSheetId="2" hidden="1">{"'Sheet1'!$L$16"}</definedName>
    <definedName name="vcoto" localSheetId="8" hidden="1">{"'Sheet1'!$L$16"}</definedName>
    <definedName name="vcoto" hidden="1">{"'Sheet1'!$L$16"}</definedName>
    <definedName name="VH" localSheetId="4" hidden="1">{"'Sheet1'!$L$16"}</definedName>
    <definedName name="VH" localSheetId="6" hidden="1">{"'Sheet1'!$L$16"}</definedName>
    <definedName name="VH" localSheetId="18" hidden="1">{"'Sheet1'!$L$16"}</definedName>
    <definedName name="VH" localSheetId="24" hidden="1">{"'Sheet1'!$L$16"}</definedName>
    <definedName name="VH" localSheetId="7" hidden="1">{"'Sheet1'!$L$16"}</definedName>
    <definedName name="VH" localSheetId="16" hidden="1">{"'Sheet1'!$L$16"}</definedName>
    <definedName name="VH" localSheetId="17" hidden="1">{"'Sheet1'!$L$16"}</definedName>
    <definedName name="VH" localSheetId="5" hidden="1">{"'Sheet1'!$L$16"}</definedName>
    <definedName name="VH" localSheetId="1" hidden="1">{"'Sheet1'!$L$16"}</definedName>
    <definedName name="VH" localSheetId="2" hidden="1">{"'Sheet1'!$L$16"}</definedName>
    <definedName name="VH" localSheetId="8" hidden="1">{"'Sheet1'!$L$16"}</definedName>
    <definedName name="VH" hidden="1">{"'Sheet1'!$L$16"}</definedName>
    <definedName name="Viet" localSheetId="4" hidden="1">{"'Sheet1'!$L$16"}</definedName>
    <definedName name="Viet" localSheetId="6" hidden="1">{"'Sheet1'!$L$16"}</definedName>
    <definedName name="Viet" localSheetId="18" hidden="1">{"'Sheet1'!$L$16"}</definedName>
    <definedName name="Viet" localSheetId="24" hidden="1">{"'Sheet1'!$L$16"}</definedName>
    <definedName name="Viet" localSheetId="7" hidden="1">{"'Sheet1'!$L$16"}</definedName>
    <definedName name="Viet" localSheetId="16" hidden="1">{"'Sheet1'!$L$16"}</definedName>
    <definedName name="Viet" localSheetId="17" hidden="1">{"'Sheet1'!$L$16"}</definedName>
    <definedName name="Viet" localSheetId="5" hidden="1">{"'Sheet1'!$L$16"}</definedName>
    <definedName name="Viet" localSheetId="1" hidden="1">{"'Sheet1'!$L$16"}</definedName>
    <definedName name="Viet" localSheetId="2" hidden="1">{"'Sheet1'!$L$16"}</definedName>
    <definedName name="Viet" localSheetId="8" hidden="1">{"'Sheet1'!$L$16"}</definedName>
    <definedName name="Viet" hidden="1">{"'Sheet1'!$L$16"}</definedName>
    <definedName name="vv" localSheetId="4" hidden="1">{"'Sheet1'!$L$16"}</definedName>
    <definedName name="vv" localSheetId="6" hidden="1">{"'Sheet1'!$L$16"}</definedName>
    <definedName name="vv" localSheetId="18" hidden="1">{"'Sheet1'!$L$16"}</definedName>
    <definedName name="vv" localSheetId="24" hidden="1">{"'Sheet1'!$L$16"}</definedName>
    <definedName name="vv" localSheetId="7" hidden="1">{"'Sheet1'!$L$16"}</definedName>
    <definedName name="vv" localSheetId="16" hidden="1">{"'Sheet1'!$L$16"}</definedName>
    <definedName name="vv" localSheetId="17" hidden="1">{"'Sheet1'!$L$16"}</definedName>
    <definedName name="vv" localSheetId="5" hidden="1">{"'Sheet1'!$L$16"}</definedName>
    <definedName name="vv" localSheetId="1" hidden="1">{"'Sheet1'!$L$16"}</definedName>
    <definedName name="vv" localSheetId="2" hidden="1">{"'Sheet1'!$L$16"}</definedName>
    <definedName name="vv" localSheetId="8" hidden="1">{"'Sheet1'!$L$16"}</definedName>
    <definedName name="vv" hidden="1">{"'Sheet1'!$L$16"}</definedName>
    <definedName name="xls" localSheetId="4" hidden="1">{"'Sheet1'!$L$16"}</definedName>
    <definedName name="xls" localSheetId="6" hidden="1">{"'Sheet1'!$L$16"}</definedName>
    <definedName name="xls" localSheetId="18" hidden="1">{"'Sheet1'!$L$16"}</definedName>
    <definedName name="xls" localSheetId="24" hidden="1">{"'Sheet1'!$L$16"}</definedName>
    <definedName name="xls" localSheetId="7" hidden="1">{"'Sheet1'!$L$16"}</definedName>
    <definedName name="xls" localSheetId="16" hidden="1">{"'Sheet1'!$L$16"}</definedName>
    <definedName name="xls" localSheetId="17" hidden="1">{"'Sheet1'!$L$16"}</definedName>
    <definedName name="xls" localSheetId="5" hidden="1">{"'Sheet1'!$L$16"}</definedName>
    <definedName name="xls" localSheetId="1" hidden="1">{"'Sheet1'!$L$16"}</definedName>
    <definedName name="xls" localSheetId="2" hidden="1">{"'Sheet1'!$L$16"}</definedName>
    <definedName name="xls" localSheetId="8" hidden="1">{"'Sheet1'!$L$16"}</definedName>
    <definedName name="xls" hidden="1">{"'Sheet1'!$L$16"}</definedName>
    <definedName name="xlttbninh" localSheetId="4" hidden="1">{"'Sheet1'!$L$16"}</definedName>
    <definedName name="xlttbninh" localSheetId="6" hidden="1">{"'Sheet1'!$L$16"}</definedName>
    <definedName name="xlttbninh" localSheetId="18" hidden="1">{"'Sheet1'!$L$16"}</definedName>
    <definedName name="xlttbninh" localSheetId="24" hidden="1">{"'Sheet1'!$L$16"}</definedName>
    <definedName name="xlttbninh" localSheetId="7" hidden="1">{"'Sheet1'!$L$16"}</definedName>
    <definedName name="xlttbninh" localSheetId="16" hidden="1">{"'Sheet1'!$L$16"}</definedName>
    <definedName name="xlttbninh" localSheetId="17" hidden="1">{"'Sheet1'!$L$16"}</definedName>
    <definedName name="xlttbninh" localSheetId="5" hidden="1">{"'Sheet1'!$L$16"}</definedName>
    <definedName name="xlttbninh" localSheetId="1" hidden="1">{"'Sheet1'!$L$16"}</definedName>
    <definedName name="xlttbninh" localSheetId="2" hidden="1">{"'Sheet1'!$L$16"}</definedName>
    <definedName name="xlttbninh" localSheetId="8" hidden="1">{"'Sheet1'!$L$16"}</definedName>
    <definedName name="xlttbninh" hidden="1">{"'Sheet1'!$L$16"}</definedName>
  </definedNames>
  <calcPr calcId="162913"/>
</workbook>
</file>

<file path=xl/calcChain.xml><?xml version="1.0" encoding="utf-8"?>
<calcChain xmlns="http://schemas.openxmlformats.org/spreadsheetml/2006/main">
  <c r="W8" i="94" l="1"/>
  <c r="S8" i="19"/>
  <c r="E41" i="5"/>
  <c r="F41" i="5"/>
  <c r="H41" i="5"/>
  <c r="E42" i="5"/>
  <c r="E40" i="5" s="1"/>
  <c r="F42" i="5"/>
  <c r="H42" i="5"/>
  <c r="H40" i="5" s="1"/>
  <c r="I11" i="3"/>
  <c r="J11" i="3"/>
  <c r="K11" i="3"/>
  <c r="I12" i="3"/>
  <c r="J12" i="3"/>
  <c r="K12" i="3"/>
  <c r="I15" i="3"/>
  <c r="J15" i="3"/>
  <c r="K15" i="3"/>
  <c r="H15" i="3"/>
  <c r="I17" i="3"/>
  <c r="J17" i="3"/>
  <c r="K17" i="3"/>
  <c r="H17" i="3"/>
  <c r="H18" i="3"/>
  <c r="I18" i="3"/>
  <c r="J18" i="3"/>
  <c r="K18" i="3"/>
  <c r="I19" i="3"/>
  <c r="J19" i="3"/>
  <c r="K19" i="3"/>
  <c r="H19" i="3"/>
  <c r="H38" i="3"/>
  <c r="I21" i="3"/>
  <c r="J21" i="3"/>
  <c r="K21" i="3"/>
  <c r="H21" i="3"/>
  <c r="I14" i="3"/>
  <c r="J14" i="3"/>
  <c r="K14" i="3"/>
  <c r="I22" i="3"/>
  <c r="J22" i="3"/>
  <c r="K22" i="3"/>
  <c r="I24" i="3"/>
  <c r="J24" i="3"/>
  <c r="K24" i="3"/>
  <c r="I25" i="3"/>
  <c r="J25" i="3"/>
  <c r="K25" i="3"/>
  <c r="I26" i="3"/>
  <c r="J26" i="3"/>
  <c r="K26" i="3"/>
  <c r="I27" i="3"/>
  <c r="J27" i="3"/>
  <c r="K27" i="3"/>
  <c r="I29" i="3"/>
  <c r="J29" i="3"/>
  <c r="K29" i="3"/>
  <c r="I30" i="3"/>
  <c r="J30" i="3"/>
  <c r="K30" i="3"/>
  <c r="I31" i="3"/>
  <c r="J31" i="3"/>
  <c r="K31" i="3"/>
  <c r="I32" i="3"/>
  <c r="J32" i="3"/>
  <c r="K32" i="3"/>
  <c r="I33" i="3"/>
  <c r="J33" i="3"/>
  <c r="K33" i="3"/>
  <c r="I34" i="3"/>
  <c r="J34" i="3"/>
  <c r="K34" i="3"/>
  <c r="I35" i="3"/>
  <c r="J35" i="3"/>
  <c r="K35" i="3"/>
  <c r="I36" i="3"/>
  <c r="J36" i="3"/>
  <c r="K36" i="3"/>
  <c r="I37" i="3"/>
  <c r="J37" i="3"/>
  <c r="K37" i="3"/>
  <c r="I38" i="3"/>
  <c r="J38" i="3"/>
  <c r="K38" i="3"/>
  <c r="I39" i="3"/>
  <c r="J39" i="3"/>
  <c r="K39" i="3"/>
  <c r="F40" i="5" l="1"/>
  <c r="AI8" i="3"/>
  <c r="AE8" i="3"/>
  <c r="AA8" i="3"/>
  <c r="W8" i="3"/>
  <c r="AN8" i="3"/>
  <c r="AJ8" i="3"/>
  <c r="AF8" i="3"/>
  <c r="AB8" i="3"/>
  <c r="X8" i="3"/>
  <c r="T8" i="3"/>
  <c r="E13" i="90"/>
  <c r="F13" i="90"/>
  <c r="G13" i="90"/>
  <c r="E14" i="90"/>
  <c r="F14" i="90"/>
  <c r="G14" i="90"/>
  <c r="E15" i="90"/>
  <c r="F15" i="90"/>
  <c r="G15" i="90"/>
  <c r="E16" i="90"/>
  <c r="F16" i="90"/>
  <c r="G16" i="90"/>
  <c r="E17" i="90"/>
  <c r="F17" i="90"/>
  <c r="G17" i="90"/>
  <c r="E18" i="90"/>
  <c r="F18" i="90"/>
  <c r="G18" i="90"/>
  <c r="E19" i="90"/>
  <c r="F19" i="90"/>
  <c r="G19" i="90"/>
  <c r="G12" i="90"/>
  <c r="F12" i="90"/>
  <c r="E12" i="90"/>
  <c r="AN8" i="92"/>
  <c r="I32" i="115" l="1"/>
  <c r="J29" i="115"/>
  <c r="H29" i="115"/>
  <c r="E19" i="115" l="1"/>
  <c r="C19" i="115"/>
  <c r="D19" i="115"/>
  <c r="B19" i="115"/>
  <c r="C16" i="115"/>
  <c r="D16" i="115"/>
  <c r="E16" i="115"/>
  <c r="B16" i="115"/>
  <c r="C11" i="115"/>
  <c r="D11" i="115"/>
  <c r="E11" i="115"/>
  <c r="B11" i="115"/>
  <c r="H11" i="5" l="1"/>
  <c r="D5" i="115" l="1"/>
  <c r="E5" i="115" s="1"/>
  <c r="F5" i="115"/>
  <c r="F4" i="115"/>
  <c r="E4" i="115"/>
  <c r="F3" i="115"/>
  <c r="E3" i="115"/>
  <c r="P56" i="16" l="1"/>
  <c r="K25" i="91" l="1"/>
  <c r="H25" i="91"/>
  <c r="P41" i="16" l="1"/>
  <c r="S12" i="93"/>
  <c r="Q12" i="93"/>
  <c r="G72" i="19"/>
  <c r="T11" i="99" l="1"/>
  <c r="R11" i="99"/>
  <c r="H24" i="3" l="1"/>
  <c r="H34" i="3"/>
  <c r="AK84" i="92" l="1"/>
  <c r="AK82" i="92" l="1"/>
  <c r="Q28" i="15" l="1"/>
  <c r="Q29" i="15" s="1"/>
  <c r="H39" i="3" l="1"/>
  <c r="Q36" i="15"/>
  <c r="P69" i="16"/>
  <c r="G91" i="19" l="1"/>
  <c r="G92" i="19"/>
  <c r="Q108" i="92" l="1"/>
  <c r="Q109" i="92"/>
  <c r="M35" i="92" l="1"/>
  <c r="G68" i="19" l="1"/>
  <c r="S51" i="19"/>
  <c r="O54" i="19"/>
  <c r="W51" i="19"/>
  <c r="O51" i="19" l="1"/>
  <c r="M115" i="92"/>
  <c r="D79" i="19"/>
  <c r="M68" i="16" l="1"/>
  <c r="M66" i="16"/>
  <c r="H20" i="76" l="1"/>
  <c r="F20" i="76"/>
  <c r="H11" i="76"/>
  <c r="F11" i="76"/>
  <c r="H14" i="76" l="1"/>
  <c r="H15" i="76"/>
  <c r="H23" i="76"/>
  <c r="F14" i="76"/>
  <c r="F15" i="76"/>
  <c r="F23" i="76"/>
  <c r="F18" i="76" l="1"/>
  <c r="H24" i="76"/>
  <c r="F24" i="76"/>
  <c r="H18" i="76"/>
  <c r="F27" i="76" l="1"/>
  <c r="H27" i="76"/>
  <c r="F11" i="5" l="1"/>
  <c r="I39" i="91" l="1"/>
  <c r="P68" i="16" l="1"/>
  <c r="F10" i="5" l="1"/>
  <c r="Q57" i="15" l="1"/>
  <c r="N57" i="15"/>
  <c r="Q27" i="15" l="1"/>
  <c r="Q30" i="15"/>
  <c r="Q31" i="15"/>
  <c r="G18" i="19" l="1"/>
  <c r="H27" i="80"/>
  <c r="F27" i="80"/>
  <c r="L40" i="16" l="1"/>
  <c r="M15" i="16" l="1"/>
  <c r="N15" i="16"/>
  <c r="P15" i="16"/>
  <c r="E22" i="19"/>
  <c r="AF62" i="16" l="1"/>
  <c r="P66" i="16"/>
  <c r="N28" i="15" l="1"/>
  <c r="N29" i="15" s="1"/>
  <c r="M95" i="92" l="1"/>
  <c r="P67" i="16" l="1"/>
  <c r="P47" i="16" l="1"/>
  <c r="L74" i="16"/>
  <c r="L75" i="16"/>
  <c r="M74" i="16"/>
  <c r="P78" i="16" l="1"/>
  <c r="P76" i="16"/>
  <c r="P75" i="16"/>
  <c r="M76" i="16"/>
  <c r="P74" i="16"/>
  <c r="AC29" i="15"/>
  <c r="AS29" i="15"/>
  <c r="AW29" i="15"/>
  <c r="AO29" i="15"/>
  <c r="Q37" i="15"/>
  <c r="Y29" i="15"/>
  <c r="AG29" i="15"/>
  <c r="AK29" i="15"/>
  <c r="Q51" i="15"/>
  <c r="O51" i="15"/>
  <c r="N51" i="15"/>
  <c r="P72" i="16" l="1"/>
  <c r="Q24" i="99"/>
  <c r="G60" i="19"/>
  <c r="E19" i="94"/>
  <c r="H10" i="5" l="1"/>
  <c r="AK42" i="92"/>
  <c r="AG42" i="92"/>
  <c r="O10" i="5" l="1"/>
  <c r="E18" i="19"/>
  <c r="M69" i="16" l="1"/>
  <c r="M41" i="16" l="1"/>
  <c r="L43" i="16"/>
  <c r="L41" i="16"/>
  <c r="AK68" i="92"/>
  <c r="AG68" i="92"/>
  <c r="M68" i="92"/>
  <c r="L20" i="16"/>
  <c r="O14" i="15" l="1"/>
  <c r="Q14" i="15"/>
  <c r="N14" i="15"/>
  <c r="A3" i="91" l="1"/>
  <c r="A3" i="94"/>
  <c r="A3" i="80"/>
  <c r="A3" i="19"/>
  <c r="A3" i="53"/>
  <c r="A3" i="76"/>
  <c r="A3" i="5"/>
  <c r="A3" i="3"/>
  <c r="A3" i="90" l="1"/>
  <c r="A4" i="92"/>
  <c r="O25" i="99"/>
  <c r="Q16" i="99" l="1"/>
  <c r="P16" i="99"/>
  <c r="S16" i="99" s="1"/>
  <c r="T16" i="99" l="1"/>
  <c r="K35" i="91"/>
  <c r="H35" i="91"/>
  <c r="K34" i="91"/>
  <c r="H34" i="91"/>
  <c r="P63" i="16" l="1"/>
  <c r="R12" i="99" l="1"/>
  <c r="S12" i="99"/>
  <c r="T12" i="99"/>
  <c r="S30" i="99"/>
  <c r="T30" i="99"/>
  <c r="S31" i="99"/>
  <c r="T31" i="99"/>
  <c r="S32" i="99"/>
  <c r="T32" i="99"/>
  <c r="S33" i="99"/>
  <c r="T33" i="99"/>
  <c r="S34" i="99"/>
  <c r="T34" i="99"/>
  <c r="S11" i="99"/>
  <c r="G16" i="53"/>
  <c r="E16" i="53"/>
  <c r="N37" i="15"/>
  <c r="Q28" i="99" l="1"/>
  <c r="P28" i="99"/>
  <c r="T28" i="99" l="1"/>
  <c r="S28" i="99"/>
  <c r="Q25" i="99"/>
  <c r="P25" i="99"/>
  <c r="T25" i="99" l="1"/>
  <c r="R25" i="99"/>
  <c r="S25" i="99"/>
  <c r="H25" i="3"/>
  <c r="F25" i="3" l="1"/>
  <c r="G25" i="3"/>
  <c r="G18" i="3" s="1"/>
  <c r="F26" i="3"/>
  <c r="G26" i="3"/>
  <c r="H26" i="3"/>
  <c r="F27" i="3"/>
  <c r="G27" i="3"/>
  <c r="H27" i="3"/>
  <c r="F28" i="3"/>
  <c r="G28" i="3"/>
  <c r="F29" i="3"/>
  <c r="G29" i="3"/>
  <c r="H29" i="3"/>
  <c r="F30" i="3"/>
  <c r="G30" i="3"/>
  <c r="H30" i="3"/>
  <c r="F31" i="3"/>
  <c r="G31" i="3"/>
  <c r="H31" i="3"/>
  <c r="F32" i="3"/>
  <c r="G32" i="3"/>
  <c r="H32" i="3"/>
  <c r="F33" i="3"/>
  <c r="G33" i="3"/>
  <c r="H33" i="3"/>
  <c r="F34" i="3"/>
  <c r="G34" i="3"/>
  <c r="F35" i="3"/>
  <c r="G35" i="3"/>
  <c r="H35" i="3"/>
  <c r="F36" i="3"/>
  <c r="G36" i="3"/>
  <c r="H36" i="3"/>
  <c r="F37" i="3"/>
  <c r="G37" i="3"/>
  <c r="H37" i="3"/>
  <c r="F38" i="3"/>
  <c r="G38" i="3"/>
  <c r="G21" i="3" s="1"/>
  <c r="F39" i="3"/>
  <c r="G39" i="3"/>
  <c r="F24" i="3"/>
  <c r="G24" i="3"/>
  <c r="Q110" i="92"/>
  <c r="U110" i="92"/>
  <c r="Y110" i="92"/>
  <c r="AC110" i="92"/>
  <c r="AG110" i="92"/>
  <c r="AK110" i="92"/>
  <c r="M110" i="92"/>
  <c r="Q95" i="92"/>
  <c r="U95" i="92"/>
  <c r="Y95" i="92"/>
  <c r="AC95" i="92"/>
  <c r="AG95" i="92"/>
  <c r="AK95" i="92"/>
  <c r="M88" i="92"/>
  <c r="Q88" i="92"/>
  <c r="U88" i="92"/>
  <c r="Y88" i="92"/>
  <c r="AC88" i="92"/>
  <c r="AG88" i="92"/>
  <c r="AK88" i="92"/>
  <c r="G14" i="3" l="1"/>
  <c r="F21" i="3"/>
  <c r="F14" i="3" s="1"/>
  <c r="G19" i="3"/>
  <c r="G17" i="3" s="1"/>
  <c r="G15" i="3" s="1"/>
  <c r="G12" i="3" s="1"/>
  <c r="G11" i="3" s="1"/>
  <c r="H14" i="3"/>
  <c r="F18" i="3"/>
  <c r="F19" i="3"/>
  <c r="M82" i="92"/>
  <c r="Q82" i="92"/>
  <c r="U82" i="92"/>
  <c r="Y82" i="92"/>
  <c r="AC82" i="92"/>
  <c r="AG82" i="92"/>
  <c r="AK78" i="92"/>
  <c r="U77" i="92"/>
  <c r="M71" i="92"/>
  <c r="Q71" i="92"/>
  <c r="U71" i="92"/>
  <c r="Y71" i="92"/>
  <c r="AC71" i="92"/>
  <c r="AG71" i="92"/>
  <c r="AK71" i="92"/>
  <c r="M74" i="92"/>
  <c r="Q74" i="92"/>
  <c r="U74" i="92"/>
  <c r="Y74" i="92"/>
  <c r="AC74" i="92"/>
  <c r="AG74" i="92"/>
  <c r="AK74" i="92"/>
  <c r="U68" i="92"/>
  <c r="Y68" i="92"/>
  <c r="AC68" i="92"/>
  <c r="U65" i="92"/>
  <c r="Y65" i="92"/>
  <c r="AC65" i="92"/>
  <c r="AG65" i="92"/>
  <c r="AK65" i="92"/>
  <c r="M65" i="92"/>
  <c r="M57" i="92"/>
  <c r="Q57" i="92"/>
  <c r="U57" i="92"/>
  <c r="Y57" i="92"/>
  <c r="AC57" i="92"/>
  <c r="AG57" i="92"/>
  <c r="AK57" i="92"/>
  <c r="AG52" i="92"/>
  <c r="AG49" i="92"/>
  <c r="AC51" i="92"/>
  <c r="AC52" i="92"/>
  <c r="AC49" i="92"/>
  <c r="Y51" i="92"/>
  <c r="Y52" i="92"/>
  <c r="Y49" i="92"/>
  <c r="U51" i="92"/>
  <c r="U52" i="92"/>
  <c r="U53" i="92"/>
  <c r="M50" i="92"/>
  <c r="Q50" i="92"/>
  <c r="AK50" i="92"/>
  <c r="Q42" i="92"/>
  <c r="U42" i="92"/>
  <c r="Y42" i="92"/>
  <c r="AC42" i="92"/>
  <c r="M42" i="92"/>
  <c r="AK41" i="92"/>
  <c r="AG41" i="92"/>
  <c r="Y41" i="92"/>
  <c r="U41" i="92"/>
  <c r="AG38" i="92"/>
  <c r="Y53" i="92" l="1"/>
  <c r="AG53" i="92"/>
  <c r="AC55" i="92"/>
  <c r="M55" i="92"/>
  <c r="AG78" i="92"/>
  <c r="AC78" i="92"/>
  <c r="AC67" i="92" s="1"/>
  <c r="AC53" i="92"/>
  <c r="AC50" i="92" s="1"/>
  <c r="AK55" i="92"/>
  <c r="AG55" i="92"/>
  <c r="Y55" i="92"/>
  <c r="U55" i="92"/>
  <c r="Q55" i="92"/>
  <c r="Y78" i="92"/>
  <c r="U78" i="92"/>
  <c r="U67" i="92" s="1"/>
  <c r="Q78" i="92"/>
  <c r="AK67" i="92"/>
  <c r="M46" i="92"/>
  <c r="M78" i="92"/>
  <c r="H12" i="3"/>
  <c r="H11" i="3" s="1"/>
  <c r="F17" i="3"/>
  <c r="Q46" i="92"/>
  <c r="U50" i="92"/>
  <c r="AK46" i="92"/>
  <c r="AK61" i="92"/>
  <c r="AG61" i="92"/>
  <c r="AC61" i="92"/>
  <c r="Y61" i="92"/>
  <c r="U61" i="92"/>
  <c r="Q61" i="92"/>
  <c r="M61" i="92"/>
  <c r="Y67" i="92" l="1"/>
  <c r="AG67" i="92"/>
  <c r="Y50" i="92"/>
  <c r="AG50" i="92"/>
  <c r="AG46" i="92" s="1"/>
  <c r="Q56" i="92"/>
  <c r="AC46" i="92"/>
  <c r="Y46" i="92"/>
  <c r="U46" i="92"/>
  <c r="M67" i="92"/>
  <c r="U56" i="92"/>
  <c r="Y56" i="92"/>
  <c r="AC56" i="92"/>
  <c r="AG56" i="92"/>
  <c r="AK56" i="92"/>
  <c r="F15" i="3"/>
  <c r="M56" i="92"/>
  <c r="F12" i="3" l="1"/>
  <c r="F11" i="3" l="1"/>
  <c r="M27" i="92"/>
  <c r="Q35" i="92"/>
  <c r="U35" i="92"/>
  <c r="Y35" i="92"/>
  <c r="Y27" i="92" s="1"/>
  <c r="AC35" i="92"/>
  <c r="AG35" i="92"/>
  <c r="AK35" i="92"/>
  <c r="AK32" i="92" s="1"/>
  <c r="M31" i="92"/>
  <c r="Q31" i="92"/>
  <c r="U31" i="92"/>
  <c r="Y31" i="92"/>
  <c r="Y29" i="92" s="1"/>
  <c r="AC31" i="92"/>
  <c r="AG31" i="92"/>
  <c r="AK31" i="92"/>
  <c r="M32" i="92"/>
  <c r="Y23" i="92"/>
  <c r="AC23" i="92"/>
  <c r="AG23" i="92"/>
  <c r="AK23" i="92"/>
  <c r="U23" i="92"/>
  <c r="Q23" i="92"/>
  <c r="M23" i="92"/>
  <c r="AK19" i="92"/>
  <c r="AG19" i="92"/>
  <c r="AC19" i="92"/>
  <c r="Y19" i="92"/>
  <c r="U19" i="92"/>
  <c r="Q19" i="92"/>
  <c r="M19" i="92"/>
  <c r="AK27" i="92" l="1"/>
  <c r="AK26" i="92" s="1"/>
  <c r="Y26" i="92"/>
  <c r="Y22" i="92"/>
  <c r="M25" i="92"/>
  <c r="AC29" i="92"/>
  <c r="U29" i="92"/>
  <c r="Q29" i="92"/>
  <c r="M29" i="92"/>
  <c r="AC32" i="92"/>
  <c r="U27" i="92"/>
  <c r="Q27" i="92"/>
  <c r="Q26" i="92" s="1"/>
  <c r="M26" i="92"/>
  <c r="AK25" i="92"/>
  <c r="AK29" i="92"/>
  <c r="AG29" i="92"/>
  <c r="Y32" i="92"/>
  <c r="AG32" i="92"/>
  <c r="U32" i="92"/>
  <c r="Q32" i="92"/>
  <c r="AG27" i="92"/>
  <c r="AC27" i="92"/>
  <c r="AG26" i="92" l="1"/>
  <c r="Q25" i="92"/>
  <c r="U25" i="92"/>
  <c r="AG25" i="92"/>
  <c r="AC26" i="92"/>
  <c r="Y25" i="92"/>
  <c r="AG22" i="92"/>
  <c r="AK22" i="92"/>
  <c r="U26" i="92"/>
  <c r="AC25" i="92"/>
  <c r="M22" i="92"/>
  <c r="Q22" i="92"/>
  <c r="U22" i="92"/>
  <c r="AC22" i="92"/>
  <c r="K17" i="91"/>
  <c r="H17" i="91"/>
  <c r="K16" i="91"/>
  <c r="H16" i="91"/>
  <c r="K24" i="91"/>
  <c r="H24" i="91"/>
  <c r="I11" i="91"/>
  <c r="K12" i="91"/>
  <c r="H12" i="91"/>
  <c r="E14" i="91"/>
  <c r="H11" i="91" l="1"/>
  <c r="K11" i="91"/>
  <c r="P13" i="99" l="1"/>
  <c r="AF42" i="16"/>
  <c r="AB42" i="16"/>
  <c r="S13" i="99" l="1"/>
  <c r="E88" i="19"/>
  <c r="G88" i="19"/>
  <c r="E87" i="19"/>
  <c r="G87" i="19"/>
  <c r="E77" i="19"/>
  <c r="G77" i="19"/>
  <c r="E76" i="19"/>
  <c r="G76" i="19"/>
  <c r="G75" i="19"/>
  <c r="E38" i="19"/>
  <c r="G38" i="19"/>
  <c r="G74" i="19"/>
  <c r="E74" i="19"/>
  <c r="E35" i="19"/>
  <c r="G35" i="19"/>
  <c r="E33" i="19"/>
  <c r="G33" i="19"/>
  <c r="Q13" i="99" l="1"/>
  <c r="T13" i="99" s="1"/>
  <c r="E75" i="19" l="1"/>
  <c r="O66" i="19"/>
  <c r="S66" i="19"/>
  <c r="W66" i="19"/>
  <c r="AA66" i="19"/>
  <c r="AE66" i="19"/>
  <c r="AI66" i="19"/>
  <c r="AM66" i="19"/>
  <c r="E58" i="19"/>
  <c r="G58" i="19"/>
  <c r="E59" i="19"/>
  <c r="G59" i="19"/>
  <c r="E60" i="19"/>
  <c r="E57" i="19"/>
  <c r="G57" i="19"/>
  <c r="O56" i="19"/>
  <c r="S56" i="19"/>
  <c r="W56" i="19"/>
  <c r="AA56" i="19"/>
  <c r="AE56" i="19"/>
  <c r="AI56" i="19"/>
  <c r="AM56" i="19"/>
  <c r="D55" i="19"/>
  <c r="AM51" i="19"/>
  <c r="AI51" i="19"/>
  <c r="AE51" i="19"/>
  <c r="AA51" i="19"/>
  <c r="G51" i="19" l="1"/>
  <c r="E56" i="19"/>
  <c r="G56" i="19"/>
  <c r="E30" i="19"/>
  <c r="G30" i="19"/>
  <c r="E31" i="19"/>
  <c r="G31" i="19"/>
  <c r="E32" i="19"/>
  <c r="G32" i="19"/>
  <c r="E36" i="19"/>
  <c r="G36" i="19"/>
  <c r="E37" i="19"/>
  <c r="G37" i="19"/>
  <c r="E47" i="19"/>
  <c r="G47" i="19"/>
  <c r="E49" i="19"/>
  <c r="G49" i="19"/>
  <c r="E50" i="19"/>
  <c r="G50" i="19"/>
  <c r="E51" i="19"/>
  <c r="E53" i="19"/>
  <c r="G53" i="19"/>
  <c r="E54" i="19"/>
  <c r="G54" i="19"/>
  <c r="E55" i="19"/>
  <c r="G55" i="19"/>
  <c r="E62" i="19"/>
  <c r="G62" i="19"/>
  <c r="E63" i="19"/>
  <c r="G63" i="19"/>
  <c r="E64" i="19"/>
  <c r="G64" i="19"/>
  <c r="E65" i="19"/>
  <c r="G65" i="19"/>
  <c r="E68" i="19"/>
  <c r="E69" i="19"/>
  <c r="G69" i="19"/>
  <c r="E70" i="19"/>
  <c r="G70" i="19"/>
  <c r="E71" i="19"/>
  <c r="G71" i="19"/>
  <c r="E72" i="19"/>
  <c r="E73" i="19"/>
  <c r="G73" i="19"/>
  <c r="E78" i="19"/>
  <c r="G78" i="19"/>
  <c r="E79" i="19"/>
  <c r="G79" i="19"/>
  <c r="E81" i="19"/>
  <c r="G81" i="19"/>
  <c r="E82" i="19"/>
  <c r="G82" i="19"/>
  <c r="E83" i="19"/>
  <c r="G83" i="19"/>
  <c r="E84" i="19"/>
  <c r="G84" i="19"/>
  <c r="E86" i="19"/>
  <c r="G86" i="19"/>
  <c r="E93" i="19"/>
  <c r="E94" i="19"/>
  <c r="G94" i="19"/>
  <c r="E95" i="19"/>
  <c r="G95" i="19"/>
  <c r="E96" i="19"/>
  <c r="G96" i="19"/>
  <c r="E97" i="19"/>
  <c r="G97" i="19"/>
  <c r="E98" i="19"/>
  <c r="G98" i="19"/>
  <c r="E99" i="19"/>
  <c r="G99" i="19"/>
  <c r="E100" i="19"/>
  <c r="G100" i="19"/>
  <c r="E101" i="19"/>
  <c r="G101" i="19"/>
  <c r="E102" i="19"/>
  <c r="G102" i="19"/>
  <c r="E103" i="19"/>
  <c r="G103" i="19"/>
  <c r="E104" i="19"/>
  <c r="G104" i="19"/>
  <c r="E105" i="19"/>
  <c r="G105" i="19"/>
  <c r="E106" i="19"/>
  <c r="G106" i="19"/>
  <c r="E107" i="19"/>
  <c r="G107" i="19"/>
  <c r="E108" i="19"/>
  <c r="G108" i="19"/>
  <c r="E109" i="19"/>
  <c r="G109" i="19"/>
  <c r="E110" i="19"/>
  <c r="G110" i="19"/>
  <c r="E111" i="19"/>
  <c r="G111" i="19"/>
  <c r="E112" i="19"/>
  <c r="G112" i="19"/>
  <c r="E113" i="19"/>
  <c r="G113" i="19"/>
  <c r="E114" i="19"/>
  <c r="G114" i="19"/>
  <c r="E115" i="19"/>
  <c r="G115" i="19"/>
  <c r="E116" i="19"/>
  <c r="G116" i="19"/>
  <c r="E117" i="19"/>
  <c r="G117" i="19"/>
  <c r="E118" i="19"/>
  <c r="G118" i="19"/>
  <c r="E119" i="19"/>
  <c r="G119" i="19"/>
  <c r="E120" i="19"/>
  <c r="G120" i="19"/>
  <c r="E121" i="19"/>
  <c r="G121" i="19"/>
  <c r="E122" i="19"/>
  <c r="G122" i="19"/>
  <c r="E123" i="19"/>
  <c r="G123" i="19"/>
  <c r="E124" i="19"/>
  <c r="G124" i="19"/>
  <c r="E125" i="19"/>
  <c r="G125" i="19"/>
  <c r="E126" i="19"/>
  <c r="G126" i="19"/>
  <c r="E127" i="19"/>
  <c r="G127" i="19"/>
  <c r="E128" i="19"/>
  <c r="G128" i="19"/>
  <c r="E129" i="19"/>
  <c r="G129" i="19"/>
  <c r="E130" i="19"/>
  <c r="G130" i="19"/>
  <c r="E131" i="19"/>
  <c r="G131" i="19"/>
  <c r="E132" i="19"/>
  <c r="G132" i="19"/>
  <c r="E133" i="19"/>
  <c r="G133" i="19"/>
  <c r="E134" i="19"/>
  <c r="G134" i="19"/>
  <c r="E135" i="19"/>
  <c r="G135" i="19"/>
  <c r="E136" i="19"/>
  <c r="G136" i="19"/>
  <c r="E137" i="19"/>
  <c r="G137" i="19"/>
  <c r="E138" i="19"/>
  <c r="G138" i="19"/>
  <c r="E139" i="19"/>
  <c r="G139" i="19"/>
  <c r="E140" i="19"/>
  <c r="G140" i="19"/>
  <c r="E141" i="19"/>
  <c r="G141" i="19"/>
  <c r="E142" i="19"/>
  <c r="G142" i="19"/>
  <c r="E143" i="19"/>
  <c r="G143" i="19"/>
  <c r="E144" i="19"/>
  <c r="G144" i="19"/>
  <c r="E145" i="19"/>
  <c r="G145" i="19"/>
  <c r="E146" i="19"/>
  <c r="G146" i="19"/>
  <c r="E147" i="19"/>
  <c r="G147" i="19"/>
  <c r="E148" i="19"/>
  <c r="G148" i="19"/>
  <c r="E149" i="19"/>
  <c r="G149" i="19"/>
  <c r="E150" i="19"/>
  <c r="G150" i="19"/>
  <c r="E151" i="19"/>
  <c r="G151" i="19"/>
  <c r="E152" i="19"/>
  <c r="G152" i="19"/>
  <c r="E153" i="19"/>
  <c r="G153" i="19"/>
  <c r="E154" i="19"/>
  <c r="G154" i="19"/>
  <c r="E155" i="19"/>
  <c r="G155" i="19"/>
  <c r="E156" i="19"/>
  <c r="G156" i="19"/>
  <c r="E157" i="19"/>
  <c r="G157" i="19"/>
  <c r="E158" i="19"/>
  <c r="G158" i="19"/>
  <c r="E159" i="19"/>
  <c r="G159" i="19"/>
  <c r="E160" i="19"/>
  <c r="G160" i="19"/>
  <c r="E161" i="19"/>
  <c r="G161" i="19"/>
  <c r="E162" i="19"/>
  <c r="G162" i="19"/>
  <c r="E163" i="19"/>
  <c r="G163" i="19"/>
  <c r="E164" i="19"/>
  <c r="G164" i="19"/>
  <c r="E165" i="19"/>
  <c r="G165" i="19"/>
  <c r="E166" i="19"/>
  <c r="G166" i="19"/>
  <c r="E167" i="19"/>
  <c r="G167" i="19"/>
  <c r="E168" i="19"/>
  <c r="G168" i="19"/>
  <c r="E169" i="19"/>
  <c r="G169" i="19"/>
  <c r="E170" i="19"/>
  <c r="G170" i="19"/>
  <c r="E171" i="19"/>
  <c r="G171" i="19"/>
  <c r="E172" i="19"/>
  <c r="G172" i="19"/>
  <c r="E173" i="19"/>
  <c r="G173" i="19"/>
  <c r="E174" i="19"/>
  <c r="G174" i="19"/>
  <c r="E175" i="19"/>
  <c r="G175" i="19"/>
  <c r="E176" i="19"/>
  <c r="G176" i="19"/>
  <c r="E177" i="19"/>
  <c r="G177" i="19"/>
  <c r="E178" i="19"/>
  <c r="G178" i="19"/>
  <c r="E179" i="19"/>
  <c r="G179" i="19"/>
  <c r="E180" i="19"/>
  <c r="G180" i="19"/>
  <c r="E181" i="19"/>
  <c r="G181" i="19"/>
  <c r="E182" i="19"/>
  <c r="G182" i="19"/>
  <c r="E183" i="19"/>
  <c r="G183" i="19"/>
  <c r="E184" i="19"/>
  <c r="G184" i="19"/>
  <c r="E185" i="19"/>
  <c r="G185" i="19"/>
  <c r="E186" i="19"/>
  <c r="G186" i="19"/>
  <c r="E187" i="19"/>
  <c r="G187" i="19"/>
  <c r="E188" i="19"/>
  <c r="G188" i="19"/>
  <c r="E189" i="19"/>
  <c r="G189" i="19"/>
  <c r="E190" i="19"/>
  <c r="G190" i="19"/>
  <c r="E191" i="19"/>
  <c r="G191" i="19"/>
  <c r="E192" i="19"/>
  <c r="G192" i="19"/>
  <c r="E193" i="19"/>
  <c r="G193" i="19"/>
  <c r="E194" i="19"/>
  <c r="G194" i="19"/>
  <c r="E195" i="19"/>
  <c r="G195" i="19"/>
  <c r="E196" i="19"/>
  <c r="G196" i="19"/>
  <c r="E197" i="19"/>
  <c r="G197" i="19"/>
  <c r="E198" i="19"/>
  <c r="G198" i="19"/>
  <c r="E199" i="19"/>
  <c r="G199" i="19"/>
  <c r="E200" i="19"/>
  <c r="G200" i="19"/>
  <c r="E201" i="19"/>
  <c r="G201" i="19"/>
  <c r="E202" i="19"/>
  <c r="G202" i="19"/>
  <c r="E203" i="19"/>
  <c r="G203" i="19"/>
  <c r="E204" i="19"/>
  <c r="G204" i="19"/>
  <c r="E205" i="19"/>
  <c r="G205" i="19"/>
  <c r="E206" i="19"/>
  <c r="G206" i="19"/>
  <c r="E207" i="19"/>
  <c r="G207" i="19"/>
  <c r="E208" i="19"/>
  <c r="G208" i="19"/>
  <c r="E209" i="19"/>
  <c r="G209" i="19"/>
  <c r="E210" i="19"/>
  <c r="G210" i="19"/>
  <c r="E211" i="19"/>
  <c r="G211" i="19"/>
  <c r="E212" i="19"/>
  <c r="G212" i="19"/>
  <c r="E213" i="19"/>
  <c r="G213" i="19"/>
  <c r="E214" i="19"/>
  <c r="G214" i="19"/>
  <c r="E215" i="19"/>
  <c r="G215" i="19"/>
  <c r="E216" i="19"/>
  <c r="G216" i="19"/>
  <c r="E217" i="19"/>
  <c r="G217" i="19"/>
  <c r="E218" i="19"/>
  <c r="G218" i="19"/>
  <c r="E219" i="19"/>
  <c r="G219" i="19"/>
  <c r="E220" i="19"/>
  <c r="G220" i="19"/>
  <c r="E221" i="19"/>
  <c r="G221" i="19"/>
  <c r="E222" i="19"/>
  <c r="G222" i="19"/>
  <c r="E223" i="19"/>
  <c r="G223" i="19"/>
  <c r="E224" i="19"/>
  <c r="G224" i="19"/>
  <c r="E225" i="19"/>
  <c r="G225" i="19"/>
  <c r="E226" i="19"/>
  <c r="G226" i="19"/>
  <c r="E227" i="19"/>
  <c r="G227" i="19"/>
  <c r="E228" i="19"/>
  <c r="G228" i="19"/>
  <c r="E229" i="19"/>
  <c r="G229" i="19"/>
  <c r="E230" i="19"/>
  <c r="G230" i="19"/>
  <c r="E231" i="19"/>
  <c r="G231" i="19"/>
  <c r="E232" i="19"/>
  <c r="G232" i="19"/>
  <c r="E233" i="19"/>
  <c r="G233" i="19"/>
  <c r="E234" i="19"/>
  <c r="G234" i="19"/>
  <c r="E235" i="19"/>
  <c r="G235" i="19"/>
  <c r="E236" i="19"/>
  <c r="G236" i="19"/>
  <c r="E237" i="19"/>
  <c r="G237" i="19"/>
  <c r="E238" i="19"/>
  <c r="G238" i="19"/>
  <c r="E239" i="19"/>
  <c r="G239" i="19"/>
  <c r="E240" i="19"/>
  <c r="G240" i="19"/>
  <c r="E241" i="19"/>
  <c r="G241" i="19"/>
  <c r="E242" i="19"/>
  <c r="G242" i="19"/>
  <c r="E243" i="19"/>
  <c r="G243" i="19"/>
  <c r="E244" i="19"/>
  <c r="G244" i="19"/>
  <c r="E245" i="19"/>
  <c r="G245" i="19"/>
  <c r="E246" i="19"/>
  <c r="G246" i="19"/>
  <c r="E247" i="19"/>
  <c r="G247" i="19"/>
  <c r="E248" i="19"/>
  <c r="G248" i="19"/>
  <c r="E249" i="19"/>
  <c r="G249" i="19"/>
  <c r="E250" i="19"/>
  <c r="G250" i="19"/>
  <c r="E251" i="19"/>
  <c r="G251" i="19"/>
  <c r="E252" i="19"/>
  <c r="G252" i="19"/>
  <c r="E253" i="19"/>
  <c r="G253" i="19"/>
  <c r="E254" i="19"/>
  <c r="G254" i="19"/>
  <c r="E255" i="19"/>
  <c r="G255" i="19"/>
  <c r="E256" i="19"/>
  <c r="G256" i="19"/>
  <c r="E257" i="19"/>
  <c r="G257" i="19"/>
  <c r="E258" i="19"/>
  <c r="G258" i="19"/>
  <c r="E259" i="19"/>
  <c r="G259" i="19"/>
  <c r="E260" i="19"/>
  <c r="G260" i="19"/>
  <c r="E261" i="19"/>
  <c r="G261" i="19"/>
  <c r="E262" i="19"/>
  <c r="G262" i="19"/>
  <c r="E263" i="19"/>
  <c r="G263" i="19"/>
  <c r="E264" i="19"/>
  <c r="G264" i="19"/>
  <c r="E265" i="19"/>
  <c r="G265" i="19"/>
  <c r="G29" i="19"/>
  <c r="E29" i="19"/>
  <c r="G27" i="19"/>
  <c r="E27" i="19"/>
  <c r="D27" i="19"/>
  <c r="AM23" i="19"/>
  <c r="AI23" i="19"/>
  <c r="AE23" i="19"/>
  <c r="AA23" i="19"/>
  <c r="S23" i="19"/>
  <c r="O23" i="19"/>
  <c r="W23" i="19"/>
  <c r="G25" i="19"/>
  <c r="E25" i="19"/>
  <c r="G22" i="19"/>
  <c r="E19" i="19"/>
  <c r="G19" i="19"/>
  <c r="AA17" i="19"/>
  <c r="AE17" i="19"/>
  <c r="AI17" i="19"/>
  <c r="AM17" i="19"/>
  <c r="W17" i="19"/>
  <c r="S17" i="19"/>
  <c r="O17" i="19"/>
  <c r="D94" i="19"/>
  <c r="N49" i="16"/>
  <c r="N43" i="16"/>
  <c r="G17" i="19" l="1"/>
  <c r="G26" i="19" s="1"/>
  <c r="AI21" i="19"/>
  <c r="AA26" i="19"/>
  <c r="S21" i="19"/>
  <c r="W26" i="19"/>
  <c r="AM26" i="19"/>
  <c r="AE26" i="19"/>
  <c r="E17" i="19"/>
  <c r="O26" i="19"/>
  <c r="O21" i="19"/>
  <c r="Q20" i="99"/>
  <c r="G66" i="19"/>
  <c r="Q21" i="99"/>
  <c r="P20" i="99"/>
  <c r="E66" i="19"/>
  <c r="P21" i="99"/>
  <c r="AM21" i="19"/>
  <c r="AE21" i="19"/>
  <c r="W21" i="19"/>
  <c r="S26" i="19"/>
  <c r="AI26" i="19"/>
  <c r="AA21" i="19"/>
  <c r="F13" i="94"/>
  <c r="F17" i="94" s="1"/>
  <c r="F14" i="94"/>
  <c r="F15" i="94"/>
  <c r="X45" i="19"/>
  <c r="T45" i="19"/>
  <c r="F12" i="94"/>
  <c r="E21" i="19" l="1"/>
  <c r="G21" i="19"/>
  <c r="G24" i="19" s="1"/>
  <c r="E24" i="19"/>
  <c r="S45" i="19"/>
  <c r="AA45" i="19"/>
  <c r="F20" i="94"/>
  <c r="W45" i="19"/>
  <c r="AE45" i="19"/>
  <c r="AI45" i="19"/>
  <c r="P45" i="19"/>
  <c r="O45" i="19"/>
  <c r="F22" i="94"/>
  <c r="O24" i="19"/>
  <c r="AM24" i="19"/>
  <c r="W24" i="19"/>
  <c r="AE24" i="19"/>
  <c r="S24" i="19"/>
  <c r="AA24" i="19"/>
  <c r="AI24" i="19"/>
  <c r="O52" i="19"/>
  <c r="O48" i="19"/>
  <c r="S48" i="19"/>
  <c r="S52" i="19"/>
  <c r="AA48" i="19"/>
  <c r="AA52" i="19"/>
  <c r="AM48" i="19"/>
  <c r="AM52" i="19"/>
  <c r="P22" i="99"/>
  <c r="Q22" i="99"/>
  <c r="AE48" i="19"/>
  <c r="AE52" i="19"/>
  <c r="AI48" i="19"/>
  <c r="AI52" i="19"/>
  <c r="R21" i="99"/>
  <c r="S21" i="99"/>
  <c r="S20" i="99"/>
  <c r="R20" i="99"/>
  <c r="T21" i="99"/>
  <c r="T20" i="99"/>
  <c r="G23" i="19"/>
  <c r="W48" i="19"/>
  <c r="W52" i="19"/>
  <c r="E26" i="19"/>
  <c r="E23" i="19"/>
  <c r="F11" i="94"/>
  <c r="Q32" i="15" s="1"/>
  <c r="G42" i="19" l="1"/>
  <c r="G45" i="19"/>
  <c r="K39" i="91" s="1"/>
  <c r="G52" i="19"/>
  <c r="E45" i="19"/>
  <c r="H15" i="91"/>
  <c r="E52" i="19"/>
  <c r="F24" i="94"/>
  <c r="F23" i="94"/>
  <c r="S22" i="99"/>
  <c r="F14" i="80"/>
  <c r="F17" i="80" s="1"/>
  <c r="T22" i="99"/>
  <c r="I15" i="91"/>
  <c r="F15" i="91"/>
  <c r="E42" i="19"/>
  <c r="E48" i="19"/>
  <c r="H14" i="80"/>
  <c r="K15" i="91"/>
  <c r="G15" i="91"/>
  <c r="G48" i="19"/>
  <c r="B6" i="103"/>
  <c r="B7" i="103"/>
  <c r="B8" i="103"/>
  <c r="H28" i="5"/>
  <c r="H39" i="91" l="1"/>
  <c r="H17" i="80"/>
  <c r="P17" i="99"/>
  <c r="S17" i="99" s="1"/>
  <c r="P15" i="99"/>
  <c r="R15" i="99" s="1"/>
  <c r="Q17" i="99"/>
  <c r="Y114" i="92"/>
  <c r="M114" i="92"/>
  <c r="Q114" i="92"/>
  <c r="U114" i="92"/>
  <c r="AC114" i="92"/>
  <c r="AG114" i="92"/>
  <c r="AK114" i="92"/>
  <c r="Q15" i="99" l="1"/>
  <c r="T15" i="99" s="1"/>
  <c r="S15" i="99"/>
  <c r="T17" i="99"/>
  <c r="K17" i="16"/>
  <c r="F28" i="5" l="1"/>
  <c r="Q56" i="15"/>
  <c r="Q54" i="15" s="1"/>
  <c r="N56" i="15"/>
  <c r="N54" i="15" s="1"/>
  <c r="Y54" i="15"/>
  <c r="AC54" i="15"/>
  <c r="AG54" i="15"/>
  <c r="AK54" i="15"/>
  <c r="AO54" i="15"/>
  <c r="AS54" i="15"/>
  <c r="AW54" i="15"/>
  <c r="O54" i="15"/>
  <c r="Q39" i="15"/>
  <c r="Q27" i="99" s="1"/>
  <c r="N39" i="15"/>
  <c r="P27" i="99" s="1"/>
  <c r="N36" i="15"/>
  <c r="N31" i="15"/>
  <c r="N30" i="15"/>
  <c r="N27" i="15"/>
  <c r="N38" i="15" l="1"/>
  <c r="P26" i="99" s="1"/>
  <c r="Q38" i="15"/>
  <c r="N32" i="15"/>
  <c r="S27" i="99"/>
  <c r="T27" i="99"/>
  <c r="Q115" i="92"/>
  <c r="U115" i="92"/>
  <c r="Y115" i="92"/>
  <c r="AC115" i="92"/>
  <c r="AG115" i="92"/>
  <c r="AK115" i="92"/>
  <c r="Q26" i="99" l="1"/>
  <c r="T26" i="99" s="1"/>
  <c r="P24" i="99"/>
  <c r="P23" i="99"/>
  <c r="S26" i="99"/>
  <c r="Q23" i="99"/>
  <c r="Q61" i="15"/>
  <c r="N61" i="15"/>
  <c r="Q59" i="15"/>
  <c r="R13" i="93"/>
  <c r="S13" i="93"/>
  <c r="R15" i="93"/>
  <c r="S15" i="93"/>
  <c r="R22" i="93"/>
  <c r="S22" i="93"/>
  <c r="R24" i="93"/>
  <c r="S24" i="93"/>
  <c r="R28" i="93"/>
  <c r="S28" i="93"/>
  <c r="R29" i="93"/>
  <c r="S29" i="93"/>
  <c r="R12" i="93"/>
  <c r="K36" i="15"/>
  <c r="Q65" i="15"/>
  <c r="N65" i="15"/>
  <c r="Q62" i="15"/>
  <c r="N62" i="15"/>
  <c r="N59" i="15"/>
  <c r="N60" i="15" s="1"/>
  <c r="T23" i="99" l="1"/>
  <c r="S23" i="99"/>
  <c r="Q60" i="15"/>
  <c r="S24" i="99"/>
  <c r="T24" i="99"/>
  <c r="P94" i="16"/>
  <c r="M94" i="16"/>
  <c r="P93" i="16"/>
  <c r="M93" i="16"/>
  <c r="P92" i="16"/>
  <c r="M92" i="16"/>
  <c r="P91" i="16"/>
  <c r="M91" i="16"/>
  <c r="P90" i="16"/>
  <c r="M90" i="16"/>
  <c r="P89" i="16"/>
  <c r="M89" i="16"/>
  <c r="P88" i="16"/>
  <c r="M88" i="16"/>
  <c r="P87" i="16"/>
  <c r="M87" i="16"/>
  <c r="P86" i="16"/>
  <c r="M86" i="16"/>
  <c r="P79" i="16"/>
  <c r="M79" i="16"/>
  <c r="P77" i="16"/>
  <c r="M77" i="16"/>
  <c r="M75" i="16"/>
  <c r="P73" i="16"/>
  <c r="M73" i="16"/>
  <c r="N72" i="16"/>
  <c r="M78" i="16"/>
  <c r="M72" i="16" s="1"/>
  <c r="AB72" i="16"/>
  <c r="AF72" i="16"/>
  <c r="AJ72" i="16"/>
  <c r="AN72" i="16"/>
  <c r="AR72" i="16"/>
  <c r="AV72" i="16"/>
  <c r="X72" i="16"/>
  <c r="L69" i="16"/>
  <c r="N68" i="16"/>
  <c r="N67" i="16"/>
  <c r="M67" i="16"/>
  <c r="N66" i="16"/>
  <c r="M63" i="16"/>
  <c r="L63" i="16"/>
  <c r="X62" i="16"/>
  <c r="AB62" i="16"/>
  <c r="AJ62" i="16"/>
  <c r="AN62" i="16"/>
  <c r="AR62" i="16"/>
  <c r="AV62" i="16"/>
  <c r="P59" i="16"/>
  <c r="M59" i="16"/>
  <c r="P58" i="16"/>
  <c r="M58" i="16"/>
  <c r="P57" i="16"/>
  <c r="P54" i="16" s="1"/>
  <c r="M57" i="16"/>
  <c r="M56" i="16"/>
  <c r="L56" i="16"/>
  <c r="N54" i="16"/>
  <c r="X54" i="16"/>
  <c r="AB54" i="16"/>
  <c r="AF54" i="16"/>
  <c r="AJ54" i="16"/>
  <c r="AN54" i="16"/>
  <c r="AR54" i="16"/>
  <c r="AV54" i="16"/>
  <c r="P48" i="16"/>
  <c r="M48" i="16"/>
  <c r="M45" i="16"/>
  <c r="P42" i="16"/>
  <c r="M42" i="16"/>
  <c r="M43" i="16" s="1"/>
  <c r="N38" i="16"/>
  <c r="X39" i="16"/>
  <c r="AB39" i="16"/>
  <c r="AF39" i="16"/>
  <c r="AJ39" i="16"/>
  <c r="AN39" i="16"/>
  <c r="AR39" i="16"/>
  <c r="AV39" i="16"/>
  <c r="M47" i="16"/>
  <c r="P44" i="16"/>
  <c r="P38" i="16" s="1"/>
  <c r="M44" i="16"/>
  <c r="M38" i="16" s="1"/>
  <c r="AV49" i="16"/>
  <c r="AR49" i="16"/>
  <c r="AN49" i="16"/>
  <c r="AJ49" i="16"/>
  <c r="AF49" i="16"/>
  <c r="AB49" i="16"/>
  <c r="X49" i="16"/>
  <c r="AV46" i="16"/>
  <c r="AR46" i="16"/>
  <c r="AN46" i="16"/>
  <c r="AJ46" i="16"/>
  <c r="AF46" i="16"/>
  <c r="AB46" i="16"/>
  <c r="X46" i="16"/>
  <c r="AV43" i="16"/>
  <c r="AR43" i="16"/>
  <c r="AN43" i="16"/>
  <c r="AJ43" i="16"/>
  <c r="AF43" i="16"/>
  <c r="AB43" i="16"/>
  <c r="X43" i="16"/>
  <c r="P45" i="16"/>
  <c r="N39" i="16"/>
  <c r="P71" i="16" l="1"/>
  <c r="P62" i="16"/>
  <c r="M62" i="16"/>
  <c r="M54" i="16"/>
  <c r="M71" i="16" s="1"/>
  <c r="P46" i="16"/>
  <c r="M49" i="16"/>
  <c r="N40" i="16"/>
  <c r="M46" i="16"/>
  <c r="P49" i="16"/>
  <c r="P43" i="16"/>
  <c r="M39" i="16"/>
  <c r="M40" i="16" s="1"/>
  <c r="P39" i="16"/>
  <c r="P40" i="16" s="1"/>
  <c r="M65" i="16" l="1"/>
  <c r="P65" i="16"/>
  <c r="P19" i="99"/>
  <c r="X38" i="16"/>
  <c r="AB38" i="16"/>
  <c r="AF38" i="16"/>
  <c r="AJ38" i="16"/>
  <c r="AN38" i="16"/>
  <c r="AR38" i="16"/>
  <c r="AV38" i="16"/>
  <c r="P37" i="16"/>
  <c r="N37" i="16"/>
  <c r="M37" i="16"/>
  <c r="P35" i="16"/>
  <c r="M35" i="16"/>
  <c r="N35" i="16"/>
  <c r="M31" i="16"/>
  <c r="N31" i="16"/>
  <c r="P31" i="16"/>
  <c r="P30" i="16"/>
  <c r="M30" i="16"/>
  <c r="X23" i="16"/>
  <c r="AB23" i="16"/>
  <c r="AF23" i="16"/>
  <c r="AJ23" i="16"/>
  <c r="AN23" i="16"/>
  <c r="AR23" i="16"/>
  <c r="AV23" i="16"/>
  <c r="P26" i="16"/>
  <c r="P27" i="16"/>
  <c r="P25" i="16"/>
  <c r="M27" i="16"/>
  <c r="M26" i="16"/>
  <c r="M25" i="16"/>
  <c r="M20" i="16"/>
  <c r="N20" i="16"/>
  <c r="P20" i="16"/>
  <c r="P19" i="16"/>
  <c r="M19" i="16"/>
  <c r="M17" i="16" s="1"/>
  <c r="X14" i="16"/>
  <c r="AB14" i="16"/>
  <c r="AF14" i="16"/>
  <c r="AJ14" i="16"/>
  <c r="AN14" i="16"/>
  <c r="AR14" i="16"/>
  <c r="AV14" i="16"/>
  <c r="AB17" i="16"/>
  <c r="AF17" i="16"/>
  <c r="AJ17" i="16"/>
  <c r="AN17" i="16"/>
  <c r="AR17" i="16"/>
  <c r="AV17" i="16"/>
  <c r="X17" i="16"/>
  <c r="M16" i="16"/>
  <c r="M14" i="16" s="1"/>
  <c r="N16" i="16"/>
  <c r="N14" i="16" s="1"/>
  <c r="P16" i="16"/>
  <c r="M13" i="16" l="1"/>
  <c r="P23" i="16"/>
  <c r="AR40" i="16"/>
  <c r="AJ40" i="16"/>
  <c r="AB40" i="16"/>
  <c r="P17" i="16"/>
  <c r="AV40" i="16"/>
  <c r="AN40" i="16"/>
  <c r="AF40" i="16"/>
  <c r="X40" i="16"/>
  <c r="P14" i="16"/>
  <c r="S19" i="99"/>
  <c r="Q19" i="99"/>
  <c r="T19" i="99" s="1"/>
  <c r="Q18" i="99"/>
  <c r="P18" i="99"/>
  <c r="AR13" i="16"/>
  <c r="AJ13" i="16"/>
  <c r="AB13" i="16"/>
  <c r="AV13" i="16"/>
  <c r="AN13" i="16"/>
  <c r="AF13" i="16"/>
  <c r="M23" i="16"/>
  <c r="X13" i="16"/>
  <c r="P13" i="16" l="1"/>
  <c r="S18" i="99"/>
  <c r="T18" i="99"/>
  <c r="E12" i="94" l="1"/>
  <c r="E14" i="94"/>
  <c r="E15" i="94"/>
  <c r="E18" i="94"/>
  <c r="E21" i="94"/>
  <c r="E27" i="94"/>
  <c r="E29" i="94"/>
  <c r="E33" i="94"/>
  <c r="E13" i="5" l="1"/>
  <c r="E15" i="91"/>
  <c r="E20" i="94"/>
  <c r="E28" i="5"/>
  <c r="E23" i="94" l="1"/>
  <c r="F17" i="102" l="1"/>
  <c r="E10" i="102"/>
  <c r="E27" i="102"/>
  <c r="E28" i="102"/>
  <c r="E29" i="102"/>
  <c r="E30" i="102"/>
  <c r="D30" i="102"/>
  <c r="D29" i="102"/>
  <c r="D28" i="102"/>
  <c r="D27" i="102"/>
  <c r="D10" i="102"/>
  <c r="D9" i="102"/>
  <c r="G6" i="102"/>
  <c r="E24" i="102"/>
  <c r="F29" i="102" l="1"/>
  <c r="F27" i="102"/>
  <c r="F30" i="102"/>
  <c r="F28" i="102"/>
  <c r="F10" i="102"/>
  <c r="H7" i="102" l="1"/>
  <c r="G28" i="91"/>
  <c r="F28" i="91"/>
  <c r="G11" i="91" l="1"/>
  <c r="L30" i="15"/>
  <c r="L31" i="15"/>
  <c r="L24" i="15" l="1"/>
  <c r="M24" i="15"/>
  <c r="M27" i="15"/>
  <c r="L92" i="16" l="1"/>
  <c r="H6" i="102" l="1"/>
  <c r="E18" i="76" l="1"/>
  <c r="D82" i="19" l="1"/>
  <c r="E13" i="102" l="1"/>
  <c r="E14" i="102" l="1"/>
  <c r="E24" i="3" l="1"/>
  <c r="D31" i="19" l="1"/>
  <c r="H38" i="15" l="1"/>
  <c r="L39" i="15"/>
  <c r="G30" i="15"/>
  <c r="K28" i="15"/>
  <c r="K27" i="15"/>
  <c r="K29" i="15" l="1"/>
  <c r="O24" i="99" l="1"/>
  <c r="R24" i="99" s="1"/>
  <c r="L66" i="16"/>
  <c r="L49" i="16"/>
  <c r="F14" i="91" l="1"/>
  <c r="F11" i="91" l="1"/>
  <c r="F17" i="91"/>
  <c r="G17" i="91"/>
  <c r="F16" i="91"/>
  <c r="G16" i="91"/>
  <c r="T8" i="92" l="1"/>
  <c r="X8" i="92" s="1"/>
  <c r="AB8" i="92" s="1"/>
  <c r="AF8" i="92" s="1"/>
  <c r="AJ8" i="92" s="1"/>
  <c r="AM8" i="3"/>
  <c r="AQ8" i="3" s="1"/>
  <c r="V8" i="19"/>
  <c r="Z8" i="19" s="1"/>
  <c r="AD8" i="19" s="1"/>
  <c r="AH8" i="19" s="1"/>
  <c r="AL8" i="19" s="1"/>
  <c r="AP8" i="19" s="1"/>
  <c r="AE8" i="94"/>
  <c r="AI8" i="94" s="1"/>
  <c r="AM8" i="94" s="1"/>
  <c r="AQ8" i="94" s="1"/>
  <c r="L61" i="15"/>
  <c r="K61" i="15"/>
  <c r="K59" i="15"/>
  <c r="E25" i="3" l="1"/>
  <c r="D27" i="76"/>
  <c r="D24" i="76" s="1"/>
  <c r="D20" i="76"/>
  <c r="D18" i="76"/>
  <c r="D15" i="76" s="1"/>
  <c r="D11" i="76"/>
  <c r="E15" i="76"/>
  <c r="D81" i="19" l="1"/>
  <c r="E21" i="102" l="1"/>
  <c r="F43" i="91"/>
  <c r="E20" i="102" l="1"/>
  <c r="G39" i="91"/>
  <c r="F39" i="91"/>
  <c r="F38" i="91"/>
  <c r="F24" i="91"/>
  <c r="G24" i="91"/>
  <c r="E16" i="102" s="1"/>
  <c r="F25" i="91"/>
  <c r="G25" i="91"/>
  <c r="F29" i="91"/>
  <c r="G29" i="91"/>
  <c r="F30" i="91"/>
  <c r="F31" i="91"/>
  <c r="F32" i="91"/>
  <c r="F34" i="91"/>
  <c r="G34" i="91"/>
  <c r="F35" i="91"/>
  <c r="N30" i="16" l="1"/>
  <c r="N27" i="16"/>
  <c r="N26" i="16"/>
  <c r="N25" i="16"/>
  <c r="L62" i="16"/>
  <c r="N23" i="16" l="1"/>
  <c r="J25" i="16"/>
  <c r="N19" i="16"/>
  <c r="N17" i="16" s="1"/>
  <c r="N13" i="16" s="1"/>
  <c r="E15" i="102" l="1"/>
  <c r="K65" i="15" l="1"/>
  <c r="L65" i="15"/>
  <c r="M65" i="15"/>
  <c r="L62" i="15"/>
  <c r="M62" i="15"/>
  <c r="M61" i="15"/>
  <c r="L59" i="15"/>
  <c r="L60" i="15" s="1"/>
  <c r="M59" i="15"/>
  <c r="M60" i="15" s="1"/>
  <c r="L56" i="15"/>
  <c r="M56" i="15"/>
  <c r="L57" i="15"/>
  <c r="M57" i="15"/>
  <c r="L41" i="15"/>
  <c r="M41" i="15"/>
  <c r="M39" i="15"/>
  <c r="L37" i="15"/>
  <c r="M37" i="15"/>
  <c r="K37" i="15"/>
  <c r="L36" i="15"/>
  <c r="M36" i="15"/>
  <c r="M38" i="15" s="1"/>
  <c r="M31" i="15"/>
  <c r="M30" i="15"/>
  <c r="L27" i="15"/>
  <c r="L54" i="15" l="1"/>
  <c r="M54" i="15"/>
  <c r="E25" i="102"/>
  <c r="E26" i="102"/>
  <c r="L38" i="15"/>
  <c r="E26" i="3" l="1"/>
  <c r="E27" i="3"/>
  <c r="E28" i="3"/>
  <c r="E29" i="3"/>
  <c r="E30" i="3"/>
  <c r="E31" i="3"/>
  <c r="E32" i="3"/>
  <c r="E33" i="3"/>
  <c r="E34" i="3"/>
  <c r="E35" i="3"/>
  <c r="E36" i="3"/>
  <c r="E37" i="3"/>
  <c r="E39" i="3"/>
  <c r="E18" i="3"/>
  <c r="E38" i="3"/>
  <c r="A3" i="79"/>
  <c r="E21" i="3" l="1"/>
  <c r="E19" i="3"/>
  <c r="E20" i="76"/>
  <c r="E27" i="76"/>
  <c r="E11" i="76"/>
  <c r="J48" i="98"/>
  <c r="P48" i="98" s="1"/>
  <c r="J56" i="16"/>
  <c r="J57" i="16"/>
  <c r="J58" i="16"/>
  <c r="J59" i="16"/>
  <c r="J41" i="16"/>
  <c r="J44" i="16"/>
  <c r="J47" i="16"/>
  <c r="J63" i="16"/>
  <c r="J62" i="16" s="1"/>
  <c r="L57" i="16"/>
  <c r="L58" i="16"/>
  <c r="L59" i="16"/>
  <c r="D20" i="19"/>
  <c r="D22" i="19"/>
  <c r="K31" i="15"/>
  <c r="I27" i="15"/>
  <c r="O67" i="79"/>
  <c r="I35" i="15"/>
  <c r="J76" i="98" s="1"/>
  <c r="D44" i="19"/>
  <c r="L47" i="16"/>
  <c r="D68" i="19"/>
  <c r="K43" i="79"/>
  <c r="L43" i="79"/>
  <c r="O43" i="79"/>
  <c r="N43" i="79"/>
  <c r="J43" i="79"/>
  <c r="E38" i="91"/>
  <c r="E35" i="91"/>
  <c r="E34" i="91"/>
  <c r="E32" i="91"/>
  <c r="E30" i="91"/>
  <c r="E29" i="91"/>
  <c r="E28" i="91"/>
  <c r="P43" i="79"/>
  <c r="J68" i="16"/>
  <c r="L68" i="16"/>
  <c r="K24" i="15"/>
  <c r="K41" i="15"/>
  <c r="D62" i="19"/>
  <c r="D64" i="19"/>
  <c r="D19" i="19"/>
  <c r="D18" i="19"/>
  <c r="K91" i="98"/>
  <c r="J91" i="98"/>
  <c r="O91" i="98" s="1"/>
  <c r="H91" i="98"/>
  <c r="L91" i="98" s="1"/>
  <c r="K90" i="98"/>
  <c r="O31" i="99" s="1"/>
  <c r="R31" i="99" s="1"/>
  <c r="J90" i="98"/>
  <c r="O90" i="98" s="1"/>
  <c r="H90" i="98"/>
  <c r="L90" i="98" s="1"/>
  <c r="K89" i="98"/>
  <c r="O30" i="99" s="1"/>
  <c r="R30" i="99" s="1"/>
  <c r="J89" i="98"/>
  <c r="O89" i="98" s="1"/>
  <c r="I89" i="98"/>
  <c r="N89" i="98" s="1"/>
  <c r="H89" i="98"/>
  <c r="L89" i="98" s="1"/>
  <c r="K88" i="98"/>
  <c r="O34" i="99" s="1"/>
  <c r="R34" i="99" s="1"/>
  <c r="J88" i="98"/>
  <c r="O88" i="98" s="1"/>
  <c r="I88" i="98"/>
  <c r="N88" i="98" s="1"/>
  <c r="H88" i="98"/>
  <c r="L88" i="98" s="1"/>
  <c r="K87" i="98"/>
  <c r="O33" i="99" s="1"/>
  <c r="R33" i="99" s="1"/>
  <c r="J87" i="98"/>
  <c r="O87" i="98" s="1"/>
  <c r="H87" i="98"/>
  <c r="L87" i="98" s="1"/>
  <c r="Q86" i="98"/>
  <c r="P86" i="98"/>
  <c r="O86" i="98"/>
  <c r="N86" i="98"/>
  <c r="M86" i="98"/>
  <c r="L86" i="98"/>
  <c r="Q85" i="98"/>
  <c r="P85" i="98"/>
  <c r="O85" i="98"/>
  <c r="N85" i="98"/>
  <c r="M85" i="98"/>
  <c r="L85" i="98"/>
  <c r="Q84" i="98"/>
  <c r="P84" i="98"/>
  <c r="O84" i="98"/>
  <c r="N84" i="98"/>
  <c r="M84" i="98"/>
  <c r="L84" i="98"/>
  <c r="I83" i="98"/>
  <c r="N83" i="98" s="1"/>
  <c r="H83" i="98"/>
  <c r="L83" i="98" s="1"/>
  <c r="Q81" i="98"/>
  <c r="P81" i="98"/>
  <c r="O81" i="98"/>
  <c r="N81" i="98"/>
  <c r="M81" i="98"/>
  <c r="L81" i="98"/>
  <c r="J80" i="98"/>
  <c r="P80" i="98" s="1"/>
  <c r="I80" i="98"/>
  <c r="N80" i="98" s="1"/>
  <c r="H80" i="98"/>
  <c r="M80" i="98" s="1"/>
  <c r="D80" i="98"/>
  <c r="N79" i="98"/>
  <c r="M79" i="98"/>
  <c r="L79" i="98"/>
  <c r="I78" i="98"/>
  <c r="N78" i="98" s="1"/>
  <c r="H78" i="98"/>
  <c r="D78" i="98"/>
  <c r="I77" i="98"/>
  <c r="N77" i="98" s="1"/>
  <c r="H77" i="98"/>
  <c r="M77" i="98" s="1"/>
  <c r="D77" i="98"/>
  <c r="K76" i="98"/>
  <c r="I76" i="98"/>
  <c r="N76" i="98" s="1"/>
  <c r="H76" i="98"/>
  <c r="M76" i="98" s="1"/>
  <c r="D76" i="98"/>
  <c r="I75" i="98"/>
  <c r="N75" i="98" s="1"/>
  <c r="H75" i="98"/>
  <c r="M75" i="98" s="1"/>
  <c r="D75" i="98"/>
  <c r="I74" i="98"/>
  <c r="N74" i="98" s="1"/>
  <c r="H74" i="98"/>
  <c r="M74" i="98" s="1"/>
  <c r="D74" i="98"/>
  <c r="D71" i="98"/>
  <c r="I70" i="98"/>
  <c r="N70" i="98" s="1"/>
  <c r="Q69" i="98"/>
  <c r="P69" i="98"/>
  <c r="O69" i="98"/>
  <c r="N69" i="98"/>
  <c r="M69" i="98"/>
  <c r="L69" i="98"/>
  <c r="Q68" i="98"/>
  <c r="P68" i="98"/>
  <c r="O68" i="98"/>
  <c r="N68" i="98"/>
  <c r="M68" i="98"/>
  <c r="L68" i="98"/>
  <c r="I67" i="98"/>
  <c r="N67" i="98" s="1"/>
  <c r="H67" i="98"/>
  <c r="M67" i="98" s="1"/>
  <c r="J66" i="98"/>
  <c r="P66" i="98" s="1"/>
  <c r="I66" i="98"/>
  <c r="N66" i="98" s="1"/>
  <c r="H66" i="98"/>
  <c r="L66" i="98" s="1"/>
  <c r="J65" i="98"/>
  <c r="P65" i="98" s="1"/>
  <c r="I65" i="98"/>
  <c r="N65" i="98" s="1"/>
  <c r="H65" i="98"/>
  <c r="L65" i="98" s="1"/>
  <c r="J64" i="98"/>
  <c r="P64" i="98" s="1"/>
  <c r="Q63" i="98"/>
  <c r="P63" i="98"/>
  <c r="O63" i="98"/>
  <c r="N63" i="98"/>
  <c r="M63" i="98"/>
  <c r="L63" i="98"/>
  <c r="Q62" i="98"/>
  <c r="P62" i="98"/>
  <c r="O62" i="98"/>
  <c r="N62" i="98"/>
  <c r="M62" i="98"/>
  <c r="L62" i="98"/>
  <c r="Q61" i="98"/>
  <c r="P61" i="98"/>
  <c r="O61" i="98"/>
  <c r="N61" i="98"/>
  <c r="M61" i="98"/>
  <c r="L61" i="98"/>
  <c r="Q60" i="98"/>
  <c r="P60" i="98"/>
  <c r="O60" i="98"/>
  <c r="N60" i="98"/>
  <c r="M60" i="98"/>
  <c r="L60" i="98"/>
  <c r="Q59" i="98"/>
  <c r="P59" i="98"/>
  <c r="O59" i="98"/>
  <c r="N59" i="98"/>
  <c r="M59" i="98"/>
  <c r="L59" i="98"/>
  <c r="K58" i="98"/>
  <c r="K57" i="98"/>
  <c r="J57" i="98"/>
  <c r="I57" i="98"/>
  <c r="N57" i="98" s="1"/>
  <c r="H57" i="98"/>
  <c r="L57" i="98" s="1"/>
  <c r="K56" i="98"/>
  <c r="Q55" i="98"/>
  <c r="P55" i="98"/>
  <c r="O55" i="98"/>
  <c r="N55" i="98"/>
  <c r="M55" i="98"/>
  <c r="L55" i="98"/>
  <c r="J53" i="98"/>
  <c r="P53" i="98" s="1"/>
  <c r="I53" i="98"/>
  <c r="N53" i="98" s="1"/>
  <c r="H53" i="98"/>
  <c r="L53" i="98" s="1"/>
  <c r="M52" i="98"/>
  <c r="I52" i="98"/>
  <c r="N52" i="98" s="1"/>
  <c r="H51" i="98"/>
  <c r="Q50" i="98"/>
  <c r="P50" i="98"/>
  <c r="O50" i="98"/>
  <c r="N50" i="98"/>
  <c r="M50" i="98"/>
  <c r="L50" i="98"/>
  <c r="Q49" i="98"/>
  <c r="P49" i="98"/>
  <c r="O49" i="98"/>
  <c r="N49" i="98"/>
  <c r="M49" i="98"/>
  <c r="L49" i="98"/>
  <c r="H48" i="98"/>
  <c r="L48" i="98" s="1"/>
  <c r="Q47" i="98"/>
  <c r="P47" i="98"/>
  <c r="O47" i="98"/>
  <c r="N47" i="98"/>
  <c r="M47" i="98"/>
  <c r="L47" i="98"/>
  <c r="Q46" i="98"/>
  <c r="P46" i="98"/>
  <c r="O46" i="98"/>
  <c r="N46" i="98"/>
  <c r="M46" i="98"/>
  <c r="L46" i="98"/>
  <c r="Q44" i="98"/>
  <c r="P44" i="98"/>
  <c r="O44" i="98"/>
  <c r="N44" i="98"/>
  <c r="M44" i="98"/>
  <c r="L44" i="98"/>
  <c r="Q42" i="98"/>
  <c r="P42" i="98"/>
  <c r="O42" i="98"/>
  <c r="N42" i="98"/>
  <c r="M42" i="98"/>
  <c r="L42" i="98"/>
  <c r="Q41" i="98"/>
  <c r="P41" i="98"/>
  <c r="O41" i="98"/>
  <c r="N41" i="98"/>
  <c r="M41" i="98"/>
  <c r="L41" i="98"/>
  <c r="Q40" i="98"/>
  <c r="P40" i="98"/>
  <c r="O40" i="98"/>
  <c r="N40" i="98"/>
  <c r="M40" i="98"/>
  <c r="L40" i="98"/>
  <c r="Q39" i="98"/>
  <c r="P39" i="98"/>
  <c r="O39" i="98"/>
  <c r="N39" i="98"/>
  <c r="M39" i="98"/>
  <c r="L39" i="98"/>
  <c r="Q38" i="98"/>
  <c r="P38" i="98"/>
  <c r="O38" i="98"/>
  <c r="N38" i="98"/>
  <c r="M38" i="98"/>
  <c r="L38" i="98"/>
  <c r="Q37" i="98"/>
  <c r="P37" i="98"/>
  <c r="O37" i="98"/>
  <c r="N37" i="98"/>
  <c r="M37" i="98"/>
  <c r="L37" i="98"/>
  <c r="Q36" i="98"/>
  <c r="P36" i="98"/>
  <c r="O36" i="98"/>
  <c r="N36" i="98"/>
  <c r="M36" i="98"/>
  <c r="L36" i="98"/>
  <c r="Q33" i="98"/>
  <c r="P33" i="98"/>
  <c r="O33" i="98"/>
  <c r="N33" i="98"/>
  <c r="M33" i="98"/>
  <c r="L33" i="98"/>
  <c r="Q30" i="98"/>
  <c r="P30" i="98"/>
  <c r="O30" i="98"/>
  <c r="N30" i="98"/>
  <c r="M30" i="98"/>
  <c r="L30" i="98"/>
  <c r="Q29" i="98"/>
  <c r="P29" i="98"/>
  <c r="O29" i="98"/>
  <c r="N29" i="98"/>
  <c r="M29" i="98"/>
  <c r="L29" i="98"/>
  <c r="K27" i="98"/>
  <c r="J27" i="98"/>
  <c r="P27" i="98" s="1"/>
  <c r="I27" i="98"/>
  <c r="N27" i="98" s="1"/>
  <c r="H27" i="98"/>
  <c r="M27" i="98" s="1"/>
  <c r="T25" i="98"/>
  <c r="Q25" i="98"/>
  <c r="P25" i="98"/>
  <c r="O25" i="98"/>
  <c r="N25" i="98"/>
  <c r="M25" i="98"/>
  <c r="L25" i="98"/>
  <c r="T24" i="98"/>
  <c r="T23" i="98"/>
  <c r="W22" i="98"/>
  <c r="W21" i="98" s="1"/>
  <c r="T22" i="98"/>
  <c r="Q21" i="98"/>
  <c r="P21" i="98"/>
  <c r="O21" i="98"/>
  <c r="N21" i="98"/>
  <c r="M21" i="98"/>
  <c r="L21" i="98"/>
  <c r="Q20" i="98"/>
  <c r="P20" i="98"/>
  <c r="O20" i="98"/>
  <c r="N20" i="98"/>
  <c r="M20" i="98"/>
  <c r="Q16" i="98"/>
  <c r="P16" i="98"/>
  <c r="O16" i="98"/>
  <c r="N16" i="98"/>
  <c r="M16" i="98"/>
  <c r="W15" i="98"/>
  <c r="W16" i="98" s="1"/>
  <c r="T13" i="98"/>
  <c r="W11" i="98"/>
  <c r="N11" i="98"/>
  <c r="T10" i="98"/>
  <c r="Q89" i="98"/>
  <c r="O32" i="99"/>
  <c r="R32" i="99" s="1"/>
  <c r="P89" i="98"/>
  <c r="P90" i="98"/>
  <c r="P91" i="98"/>
  <c r="O57" i="98"/>
  <c r="M89" i="98"/>
  <c r="Q16" i="79"/>
  <c r="Q20" i="79"/>
  <c r="Q21" i="79"/>
  <c r="Q25" i="79"/>
  <c r="Q29" i="79"/>
  <c r="Q30" i="79"/>
  <c r="Q33" i="79"/>
  <c r="Q36" i="79"/>
  <c r="Q37" i="79"/>
  <c r="Q38" i="79"/>
  <c r="Q39" i="79"/>
  <c r="Q40" i="79"/>
  <c r="Q41" i="79"/>
  <c r="Q42" i="79"/>
  <c r="Q44" i="79"/>
  <c r="Q46" i="79"/>
  <c r="R9" i="82" s="1"/>
  <c r="Q47" i="79"/>
  <c r="Q49" i="79"/>
  <c r="Q50" i="79"/>
  <c r="Q55" i="79"/>
  <c r="Q59" i="79"/>
  <c r="Q60" i="79"/>
  <c r="Q61" i="79"/>
  <c r="Q62" i="79"/>
  <c r="Q63" i="79"/>
  <c r="Q68" i="79"/>
  <c r="T12" i="82" s="1"/>
  <c r="Q69" i="79"/>
  <c r="Q81" i="79"/>
  <c r="Q84" i="79"/>
  <c r="Q85" i="79"/>
  <c r="Q86" i="79"/>
  <c r="I31" i="15"/>
  <c r="I32" i="15" s="1"/>
  <c r="J74" i="79" s="1"/>
  <c r="O74" i="79" s="1"/>
  <c r="E31" i="91"/>
  <c r="K62" i="15"/>
  <c r="K57" i="15"/>
  <c r="K56" i="15"/>
  <c r="I39" i="15"/>
  <c r="J78" i="98" s="1"/>
  <c r="P78" i="98" s="1"/>
  <c r="K39" i="15"/>
  <c r="K78" i="79" s="1"/>
  <c r="L37" i="16"/>
  <c r="K66" i="98" s="1"/>
  <c r="L35" i="16"/>
  <c r="L30" i="16"/>
  <c r="L27" i="16"/>
  <c r="L26" i="16"/>
  <c r="L25" i="16"/>
  <c r="L19" i="16"/>
  <c r="L17" i="16" s="1"/>
  <c r="E17" i="91"/>
  <c r="E16" i="91"/>
  <c r="E11" i="91"/>
  <c r="L32" i="16"/>
  <c r="J32" i="16"/>
  <c r="J15" i="16"/>
  <c r="J46" i="16"/>
  <c r="I59" i="15"/>
  <c r="I54" i="15"/>
  <c r="K38" i="15"/>
  <c r="I36" i="15"/>
  <c r="I38" i="15" s="1"/>
  <c r="J77" i="98" s="1"/>
  <c r="O16" i="79"/>
  <c r="O20" i="79"/>
  <c r="O21" i="79"/>
  <c r="O25" i="79"/>
  <c r="O29" i="79"/>
  <c r="O30" i="79"/>
  <c r="O33" i="79"/>
  <c r="O36" i="79"/>
  <c r="O37" i="79"/>
  <c r="O38" i="79"/>
  <c r="O39" i="79"/>
  <c r="O40" i="79"/>
  <c r="O41" i="79"/>
  <c r="O42" i="79"/>
  <c r="O44" i="79"/>
  <c r="O46" i="79"/>
  <c r="O47" i="79"/>
  <c r="O49" i="79"/>
  <c r="O50" i="79"/>
  <c r="O55" i="79"/>
  <c r="O59" i="79"/>
  <c r="O60" i="79"/>
  <c r="O61" i="79"/>
  <c r="O62" i="79"/>
  <c r="O63" i="79"/>
  <c r="O68" i="79"/>
  <c r="O69" i="79"/>
  <c r="O81" i="79"/>
  <c r="O84" i="79"/>
  <c r="O85" i="79"/>
  <c r="O86" i="79"/>
  <c r="K76" i="79"/>
  <c r="K83" i="98"/>
  <c r="I85" i="16"/>
  <c r="J85" i="16"/>
  <c r="I75" i="79"/>
  <c r="I76" i="79"/>
  <c r="N76" i="79" s="1"/>
  <c r="I56" i="16"/>
  <c r="J26" i="16"/>
  <c r="J27" i="16"/>
  <c r="I25" i="16"/>
  <c r="I26" i="16"/>
  <c r="I27" i="16"/>
  <c r="I53" i="79"/>
  <c r="N53" i="79" s="1"/>
  <c r="J53" i="79"/>
  <c r="P53" i="79" s="1"/>
  <c r="I52" i="79"/>
  <c r="N52" i="79" s="1"/>
  <c r="I34" i="79"/>
  <c r="N34" i="79" s="1"/>
  <c r="J34" i="79"/>
  <c r="P34" i="79" s="1"/>
  <c r="I77" i="79"/>
  <c r="N77" i="79" s="1"/>
  <c r="I74" i="79"/>
  <c r="N74" i="79" s="1"/>
  <c r="I57" i="79"/>
  <c r="N57" i="79" s="1"/>
  <c r="I90" i="79"/>
  <c r="N90" i="79" s="1"/>
  <c r="G12" i="93"/>
  <c r="D30" i="19"/>
  <c r="I78" i="79"/>
  <c r="N78" i="79" s="1"/>
  <c r="I80" i="79"/>
  <c r="I70" i="79"/>
  <c r="N70" i="79" s="1"/>
  <c r="I67" i="79"/>
  <c r="N67" i="79" s="1"/>
  <c r="D87" i="19"/>
  <c r="D25" i="19"/>
  <c r="G59" i="15"/>
  <c r="I66" i="79"/>
  <c r="N66" i="79" s="1"/>
  <c r="I65" i="79"/>
  <c r="N65" i="79" s="1"/>
  <c r="I83" i="79"/>
  <c r="N83" i="79" s="1"/>
  <c r="I87" i="79"/>
  <c r="N87" i="79" s="1"/>
  <c r="I88" i="79"/>
  <c r="N88" i="79" s="1"/>
  <c r="I89" i="79"/>
  <c r="N89" i="79" s="1"/>
  <c r="I66" i="16"/>
  <c r="E66" i="16"/>
  <c r="I67" i="16"/>
  <c r="E67" i="16"/>
  <c r="I68" i="16"/>
  <c r="E68" i="16"/>
  <c r="I38" i="16"/>
  <c r="I63" i="16"/>
  <c r="E63" i="16"/>
  <c r="H76" i="16"/>
  <c r="H78" i="16"/>
  <c r="H31" i="15"/>
  <c r="I27" i="79"/>
  <c r="N27" i="79" s="1"/>
  <c r="M43" i="79"/>
  <c r="Y25" i="96"/>
  <c r="AC25" i="96"/>
  <c r="AG25" i="96"/>
  <c r="AK25" i="96"/>
  <c r="AO25" i="96"/>
  <c r="AS25" i="96"/>
  <c r="AX25" i="96"/>
  <c r="I19" i="16"/>
  <c r="N21" i="79"/>
  <c r="I22" i="79"/>
  <c r="N22" i="79" s="1"/>
  <c r="N16" i="79"/>
  <c r="N20" i="79"/>
  <c r="N25" i="79"/>
  <c r="N29" i="79"/>
  <c r="N30" i="79"/>
  <c r="N33" i="79"/>
  <c r="N36" i="79"/>
  <c r="N37" i="79"/>
  <c r="N38" i="79"/>
  <c r="N39" i="79"/>
  <c r="N40" i="79"/>
  <c r="N41" i="79"/>
  <c r="N42" i="79"/>
  <c r="N44" i="79"/>
  <c r="N46" i="79"/>
  <c r="N47" i="79"/>
  <c r="N49" i="79"/>
  <c r="N50" i="79"/>
  <c r="N55" i="79"/>
  <c r="N59" i="79"/>
  <c r="N60" i="79"/>
  <c r="N61" i="79"/>
  <c r="N62" i="79"/>
  <c r="N63" i="79"/>
  <c r="N68" i="79"/>
  <c r="N69" i="79"/>
  <c r="N75" i="79"/>
  <c r="N79" i="79"/>
  <c r="N80" i="79"/>
  <c r="N81" i="79"/>
  <c r="N84" i="79"/>
  <c r="N85" i="79"/>
  <c r="N86" i="79"/>
  <c r="H20" i="16"/>
  <c r="H19" i="16"/>
  <c r="H32" i="16"/>
  <c r="H31" i="16"/>
  <c r="H30" i="16"/>
  <c r="I69" i="16"/>
  <c r="I15" i="16"/>
  <c r="I16" i="16"/>
  <c r="I20" i="16"/>
  <c r="I30" i="16"/>
  <c r="I31" i="16"/>
  <c r="I32" i="16"/>
  <c r="I40" i="16"/>
  <c r="I41" i="16"/>
  <c r="I43" i="16"/>
  <c r="I44" i="16"/>
  <c r="I46" i="16"/>
  <c r="I47" i="16"/>
  <c r="I57" i="16"/>
  <c r="I58" i="16"/>
  <c r="I59" i="16"/>
  <c r="I70" i="16"/>
  <c r="I73" i="16"/>
  <c r="I74" i="16"/>
  <c r="I76" i="16"/>
  <c r="I78" i="16"/>
  <c r="I75" i="16"/>
  <c r="E76" i="16"/>
  <c r="I77" i="16"/>
  <c r="I79" i="16"/>
  <c r="I86" i="16"/>
  <c r="I87" i="16"/>
  <c r="I88" i="16"/>
  <c r="I89" i="16"/>
  <c r="I90" i="16"/>
  <c r="I91" i="16"/>
  <c r="I92" i="16"/>
  <c r="I93" i="16"/>
  <c r="I94" i="16"/>
  <c r="H63" i="16"/>
  <c r="H66" i="16"/>
  <c r="J66" i="16"/>
  <c r="H67" i="16"/>
  <c r="J67" i="16"/>
  <c r="H68" i="16"/>
  <c r="H69" i="16"/>
  <c r="H64" i="79" s="1"/>
  <c r="M64" i="79" s="1"/>
  <c r="H73" i="16"/>
  <c r="H75" i="16"/>
  <c r="H77" i="16"/>
  <c r="H79" i="16"/>
  <c r="G27" i="15"/>
  <c r="H56" i="15"/>
  <c r="H57" i="15"/>
  <c r="H54" i="15"/>
  <c r="E78" i="16"/>
  <c r="E74" i="16"/>
  <c r="M20" i="79"/>
  <c r="M21" i="79"/>
  <c r="H61" i="15"/>
  <c r="G57" i="15"/>
  <c r="N11" i="79"/>
  <c r="I28" i="15"/>
  <c r="I30" i="15"/>
  <c r="I37" i="15"/>
  <c r="I56" i="15"/>
  <c r="I57" i="15"/>
  <c r="I61" i="15"/>
  <c r="I62" i="15"/>
  <c r="I65" i="15"/>
  <c r="P16" i="79"/>
  <c r="P20" i="79"/>
  <c r="P21" i="79"/>
  <c r="P25" i="79"/>
  <c r="P29" i="79"/>
  <c r="P30" i="79"/>
  <c r="P33" i="79"/>
  <c r="P36" i="79"/>
  <c r="P37" i="79"/>
  <c r="P38" i="79"/>
  <c r="P39" i="79"/>
  <c r="P40" i="79"/>
  <c r="P41" i="79"/>
  <c r="P42" i="79"/>
  <c r="P44" i="79"/>
  <c r="P46" i="79"/>
  <c r="P47" i="79"/>
  <c r="P49" i="79"/>
  <c r="P50" i="79"/>
  <c r="P55" i="79"/>
  <c r="P59" i="79"/>
  <c r="P60" i="79"/>
  <c r="P61" i="79"/>
  <c r="P62" i="79"/>
  <c r="P63" i="79"/>
  <c r="P68" i="79"/>
  <c r="P69" i="79"/>
  <c r="P81" i="79"/>
  <c r="P84" i="79"/>
  <c r="P85" i="79"/>
  <c r="P86" i="79"/>
  <c r="M16" i="79"/>
  <c r="M25" i="79"/>
  <c r="M29" i="79"/>
  <c r="M30" i="79"/>
  <c r="M33" i="79"/>
  <c r="M36" i="79"/>
  <c r="M37" i="79"/>
  <c r="M38" i="79"/>
  <c r="M39" i="79"/>
  <c r="M40" i="79"/>
  <c r="M41" i="79"/>
  <c r="M42" i="79"/>
  <c r="M44" i="79"/>
  <c r="M46" i="79"/>
  <c r="N9" i="82" s="1"/>
  <c r="M47" i="79"/>
  <c r="M49" i="79"/>
  <c r="M50" i="79"/>
  <c r="M52" i="79"/>
  <c r="M55" i="79"/>
  <c r="M59" i="79"/>
  <c r="M60" i="79"/>
  <c r="M61" i="79"/>
  <c r="M62" i="79"/>
  <c r="M63" i="79"/>
  <c r="M68" i="79"/>
  <c r="M69" i="79"/>
  <c r="M79" i="79"/>
  <c r="M81" i="79"/>
  <c r="M84" i="79"/>
  <c r="M85" i="79"/>
  <c r="M86" i="79"/>
  <c r="E70" i="16"/>
  <c r="E64" i="16"/>
  <c r="E59" i="16"/>
  <c r="E57" i="16"/>
  <c r="E56" i="16"/>
  <c r="E47" i="16"/>
  <c r="E44" i="16"/>
  <c r="E41" i="16"/>
  <c r="E32" i="16"/>
  <c r="E31" i="16"/>
  <c r="E30" i="16"/>
  <c r="E28" i="16"/>
  <c r="E27" i="16"/>
  <c r="E26" i="16"/>
  <c r="E25" i="16"/>
  <c r="E20" i="16"/>
  <c r="E19" i="16"/>
  <c r="E17" i="16" s="1"/>
  <c r="E16" i="16"/>
  <c r="E15" i="16"/>
  <c r="E14" i="16" s="1"/>
  <c r="Y70" i="96"/>
  <c r="AC70" i="96"/>
  <c r="AG70" i="96"/>
  <c r="AK70" i="96"/>
  <c r="AO70" i="96"/>
  <c r="AS70" i="96"/>
  <c r="AX70" i="96"/>
  <c r="L71" i="96"/>
  <c r="T71" i="96" s="1"/>
  <c r="Y73" i="96"/>
  <c r="AC73" i="96"/>
  <c r="AG73" i="96"/>
  <c r="AK73" i="96"/>
  <c r="AO73" i="96"/>
  <c r="AS73" i="96"/>
  <c r="AX73" i="96"/>
  <c r="L74" i="96"/>
  <c r="M74" i="96" s="1"/>
  <c r="Y76" i="96"/>
  <c r="AC76" i="96"/>
  <c r="AG76" i="96"/>
  <c r="AK76" i="96"/>
  <c r="AO76" i="96"/>
  <c r="AS76" i="96"/>
  <c r="AX76" i="96"/>
  <c r="L77" i="96"/>
  <c r="Y79" i="96"/>
  <c r="AC79" i="96"/>
  <c r="AG79" i="96"/>
  <c r="AK79" i="96"/>
  <c r="AO79" i="96"/>
  <c r="AS79" i="96"/>
  <c r="AX79" i="96"/>
  <c r="L79" i="96"/>
  <c r="L78" i="96" s="1"/>
  <c r="M78" i="96" s="1"/>
  <c r="L80" i="96"/>
  <c r="L81" i="96"/>
  <c r="M81" i="96" s="1"/>
  <c r="Y89" i="96"/>
  <c r="AC83" i="96"/>
  <c r="AC89" i="96"/>
  <c r="AC86" i="96"/>
  <c r="AG89" i="96"/>
  <c r="AG86" i="96"/>
  <c r="AG95" i="96"/>
  <c r="AG82" i="96"/>
  <c r="AG69" i="96" s="1"/>
  <c r="AG94" i="96"/>
  <c r="AK86" i="96"/>
  <c r="AK82" i="96" s="1"/>
  <c r="AO89" i="96"/>
  <c r="AO86" i="96" s="1"/>
  <c r="AO82" i="96" s="1"/>
  <c r="AS89" i="96"/>
  <c r="AX86" i="96"/>
  <c r="L84" i="96"/>
  <c r="M84" i="96" s="1"/>
  <c r="L85" i="96"/>
  <c r="L87" i="96"/>
  <c r="M87" i="96" s="1"/>
  <c r="L88" i="96"/>
  <c r="L90" i="96"/>
  <c r="M90" i="96" s="1"/>
  <c r="L91" i="96"/>
  <c r="AG93" i="96"/>
  <c r="AK93" i="96"/>
  <c r="AX93" i="96"/>
  <c r="AZ93" i="96" s="1"/>
  <c r="Y94" i="96"/>
  <c r="AC94" i="96"/>
  <c r="AK94" i="96"/>
  <c r="AO94" i="96"/>
  <c r="AS94" i="96"/>
  <c r="AX94" i="96"/>
  <c r="AZ94" i="96" s="1"/>
  <c r="L97" i="96"/>
  <c r="L99" i="96"/>
  <c r="L100" i="96"/>
  <c r="L102" i="96"/>
  <c r="Y104" i="96"/>
  <c r="AC104" i="96"/>
  <c r="AG104" i="96"/>
  <c r="AK104" i="96"/>
  <c r="AO104" i="96"/>
  <c r="AS104" i="96"/>
  <c r="AX106" i="96"/>
  <c r="AX113" i="96"/>
  <c r="AX111" i="96"/>
  <c r="AX110" i="96"/>
  <c r="AX108" i="96"/>
  <c r="L110" i="96"/>
  <c r="Y105" i="96"/>
  <c r="AC105" i="96"/>
  <c r="AG105" i="96"/>
  <c r="AK105" i="96"/>
  <c r="AO105" i="96"/>
  <c r="AS105" i="96"/>
  <c r="AX105" i="96"/>
  <c r="L107" i="96"/>
  <c r="M107" i="96" s="1"/>
  <c r="L108" i="96"/>
  <c r="L109" i="96"/>
  <c r="T109" i="96" s="1"/>
  <c r="L112" i="96"/>
  <c r="X104" i="96"/>
  <c r="AB104" i="96"/>
  <c r="AF104" i="96"/>
  <c r="AJ104" i="96"/>
  <c r="AN104" i="96"/>
  <c r="AR104" i="96"/>
  <c r="AV104" i="96"/>
  <c r="X105" i="96"/>
  <c r="AB105" i="96"/>
  <c r="AF105" i="96"/>
  <c r="AJ105" i="96"/>
  <c r="AN105" i="96"/>
  <c r="AR105" i="96"/>
  <c r="AV105" i="96"/>
  <c r="Y59" i="96"/>
  <c r="Y63" i="96" s="1"/>
  <c r="Y67" i="96"/>
  <c r="AC59" i="96"/>
  <c r="AC67" i="96"/>
  <c r="AG59" i="96"/>
  <c r="AG67" i="96"/>
  <c r="AK59" i="96"/>
  <c r="AK63" i="96" s="1"/>
  <c r="AK58" i="96" s="1"/>
  <c r="AK67" i="96"/>
  <c r="AO59" i="96"/>
  <c r="AO63" i="96" s="1"/>
  <c r="AO67" i="96"/>
  <c r="AS59" i="96"/>
  <c r="AS67" i="96"/>
  <c r="AX59" i="96"/>
  <c r="AX63" i="96" s="1"/>
  <c r="AX67" i="96"/>
  <c r="L60" i="96"/>
  <c r="L61" i="96"/>
  <c r="M61" i="96" s="1"/>
  <c r="X59" i="96"/>
  <c r="X63" i="96" s="1"/>
  <c r="AA59" i="96"/>
  <c r="AD59" i="96"/>
  <c r="AD63" i="96" s="1"/>
  <c r="AJ59" i="96"/>
  <c r="AM59" i="96"/>
  <c r="AM63" i="96" s="1"/>
  <c r="AP59" i="96"/>
  <c r="L64" i="96"/>
  <c r="L65" i="96"/>
  <c r="L68" i="96"/>
  <c r="AK57" i="96"/>
  <c r="Y53" i="96"/>
  <c r="Y54" i="96"/>
  <c r="Y55" i="96"/>
  <c r="AC53" i="96"/>
  <c r="AG53" i="96"/>
  <c r="AK53" i="96"/>
  <c r="AO53" i="96"/>
  <c r="AS53" i="96"/>
  <c r="AX53" i="96"/>
  <c r="AC54" i="96"/>
  <c r="AC55" i="96"/>
  <c r="AG54" i="96"/>
  <c r="AG55" i="96"/>
  <c r="AK54" i="96"/>
  <c r="AK55" i="96"/>
  <c r="AO54" i="96"/>
  <c r="AO55" i="96"/>
  <c r="AO44" i="96"/>
  <c r="AO33" i="96" s="1"/>
  <c r="AS54" i="96"/>
  <c r="AS55" i="96"/>
  <c r="AX54" i="96"/>
  <c r="AX55" i="96"/>
  <c r="AZ55" i="96" s="1"/>
  <c r="L46" i="96"/>
  <c r="L47" i="96"/>
  <c r="M47" i="96" s="1"/>
  <c r="Y44" i="96"/>
  <c r="AC44" i="96"/>
  <c r="AC33" i="96" s="1"/>
  <c r="AG44" i="96"/>
  <c r="AK44" i="96"/>
  <c r="AS44" i="96"/>
  <c r="AX44" i="96"/>
  <c r="AZ44" i="96" s="1"/>
  <c r="L35" i="96"/>
  <c r="L38" i="96"/>
  <c r="M38" i="96" s="1"/>
  <c r="L45" i="96"/>
  <c r="Y43" i="96"/>
  <c r="AC43" i="96"/>
  <c r="AG43" i="96"/>
  <c r="AK43" i="96"/>
  <c r="AO43" i="96"/>
  <c r="AS43" i="96"/>
  <c r="AX43" i="96"/>
  <c r="AZ43" i="96" s="1"/>
  <c r="L41" i="96"/>
  <c r="Y40" i="96"/>
  <c r="AC40" i="96"/>
  <c r="AG40" i="96"/>
  <c r="AK40" i="96"/>
  <c r="AO40" i="96"/>
  <c r="AO29" i="96" s="1"/>
  <c r="AO28" i="96" s="1"/>
  <c r="AS40" i="96"/>
  <c r="AX40" i="96"/>
  <c r="AZ40" i="96" s="1"/>
  <c r="Y37" i="96"/>
  <c r="AC37" i="96"/>
  <c r="AG37" i="96"/>
  <c r="AK37" i="96"/>
  <c r="AO37" i="96"/>
  <c r="AS37" i="96"/>
  <c r="AX37" i="96"/>
  <c r="AZ37" i="96" s="1"/>
  <c r="L21" i="96"/>
  <c r="Y125" i="96"/>
  <c r="AC125" i="96"/>
  <c r="AG125" i="96"/>
  <c r="AK125" i="96"/>
  <c r="AO125" i="96"/>
  <c r="AS125" i="96"/>
  <c r="AX125" i="96"/>
  <c r="AZ125" i="96" s="1"/>
  <c r="L20" i="96"/>
  <c r="Y119" i="96"/>
  <c r="AC119" i="96"/>
  <c r="AG119" i="96"/>
  <c r="AK119" i="96"/>
  <c r="AO119" i="96"/>
  <c r="AS119" i="96"/>
  <c r="T155" i="96"/>
  <c r="S155" i="96"/>
  <c r="R155" i="96"/>
  <c r="Q155" i="96"/>
  <c r="P155" i="96"/>
  <c r="O155" i="96"/>
  <c r="N155" i="96"/>
  <c r="S154" i="96"/>
  <c r="R154" i="96"/>
  <c r="P154" i="96"/>
  <c r="N154" i="96"/>
  <c r="L154" i="96"/>
  <c r="T154" i="96" s="1"/>
  <c r="I154" i="96"/>
  <c r="Q154" i="96" s="1"/>
  <c r="M153" i="96"/>
  <c r="M152" i="96"/>
  <c r="M151" i="96"/>
  <c r="T150" i="96"/>
  <c r="S150" i="96"/>
  <c r="R150" i="96"/>
  <c r="Q150" i="96"/>
  <c r="P150" i="96"/>
  <c r="O150" i="96"/>
  <c r="N150" i="96"/>
  <c r="M150" i="96"/>
  <c r="T149" i="96"/>
  <c r="S149" i="96"/>
  <c r="R149" i="96"/>
  <c r="Q149" i="96"/>
  <c r="P149" i="96"/>
  <c r="O149" i="96"/>
  <c r="N149" i="96"/>
  <c r="M149" i="96"/>
  <c r="T148" i="96"/>
  <c r="S148" i="96"/>
  <c r="R148" i="96"/>
  <c r="Q148" i="96"/>
  <c r="P148" i="96"/>
  <c r="O148" i="96"/>
  <c r="N148" i="96"/>
  <c r="M148" i="96"/>
  <c r="T147" i="96"/>
  <c r="S147" i="96"/>
  <c r="R147" i="96"/>
  <c r="Q147" i="96"/>
  <c r="P147" i="96"/>
  <c r="O147" i="96"/>
  <c r="N147" i="96"/>
  <c r="M147" i="96"/>
  <c r="T146" i="96"/>
  <c r="S146" i="96"/>
  <c r="R146" i="96"/>
  <c r="Q146" i="96"/>
  <c r="P146" i="96"/>
  <c r="O146" i="96"/>
  <c r="N146" i="96"/>
  <c r="M146" i="96"/>
  <c r="M145" i="96"/>
  <c r="L144" i="96"/>
  <c r="M144" i="96" s="1"/>
  <c r="J144" i="96"/>
  <c r="I144" i="96"/>
  <c r="I143" i="96" s="1"/>
  <c r="I142" i="96" s="1"/>
  <c r="I141" i="96" s="1"/>
  <c r="H144" i="96"/>
  <c r="L143" i="96"/>
  <c r="M143" i="96" s="1"/>
  <c r="J143" i="96"/>
  <c r="H143" i="96"/>
  <c r="M142" i="96"/>
  <c r="J142" i="96"/>
  <c r="H142" i="96"/>
  <c r="M141" i="96"/>
  <c r="J141" i="96"/>
  <c r="H141" i="96"/>
  <c r="L140" i="96"/>
  <c r="M140" i="96" s="1"/>
  <c r="J140" i="96"/>
  <c r="I140" i="96"/>
  <c r="H140" i="96"/>
  <c r="P140" i="96" s="1"/>
  <c r="L139" i="96"/>
  <c r="M139" i="96" s="1"/>
  <c r="J139" i="96"/>
  <c r="R139" i="96"/>
  <c r="H139" i="96"/>
  <c r="P139" i="96"/>
  <c r="L138" i="96"/>
  <c r="M138" i="96" s="1"/>
  <c r="J138" i="96"/>
  <c r="H138" i="96"/>
  <c r="L137" i="96"/>
  <c r="M137" i="96" s="1"/>
  <c r="J137" i="96"/>
  <c r="H137" i="96"/>
  <c r="AX136" i="96"/>
  <c r="AV136" i="96"/>
  <c r="AU136" i="96"/>
  <c r="AT136" i="96"/>
  <c r="AS136" i="96"/>
  <c r="AR136" i="96"/>
  <c r="AQ136" i="96"/>
  <c r="AP136" i="96"/>
  <c r="AO136" i="96"/>
  <c r="AN136" i="96"/>
  <c r="AM136" i="96"/>
  <c r="AL136" i="96"/>
  <c r="AK136" i="96"/>
  <c r="AJ136" i="96"/>
  <c r="AI136" i="96"/>
  <c r="AH136" i="96"/>
  <c r="AG136" i="96"/>
  <c r="AF136" i="96"/>
  <c r="AE136" i="96"/>
  <c r="AD136" i="96"/>
  <c r="AC136" i="96"/>
  <c r="AB136" i="96"/>
  <c r="J136" i="96" s="1"/>
  <c r="AA136" i="96"/>
  <c r="Z136" i="96"/>
  <c r="V136" i="96"/>
  <c r="Y136" i="96"/>
  <c r="L136" i="96" s="1"/>
  <c r="X136" i="96"/>
  <c r="W136" i="96"/>
  <c r="L135" i="96"/>
  <c r="J135" i="96"/>
  <c r="H135" i="96"/>
  <c r="AX134" i="96"/>
  <c r="L134" i="96" s="1"/>
  <c r="M134" i="96" s="1"/>
  <c r="J134" i="96"/>
  <c r="H134" i="96"/>
  <c r="P134" i="96" s="1"/>
  <c r="L133" i="96"/>
  <c r="M133" i="96" s="1"/>
  <c r="J133" i="96"/>
  <c r="AX132" i="96"/>
  <c r="L132" i="96" s="1"/>
  <c r="M132" i="96" s="1"/>
  <c r="J132" i="96"/>
  <c r="H132" i="96"/>
  <c r="P132" i="96" s="1"/>
  <c r="AX131" i="96"/>
  <c r="J131" i="96"/>
  <c r="S131" i="96" s="1"/>
  <c r="H131" i="96"/>
  <c r="AV130" i="96"/>
  <c r="AU130" i="96"/>
  <c r="AU128" i="96" s="1"/>
  <c r="AT130" i="96"/>
  <c r="AT129" i="96" s="1"/>
  <c r="AS130" i="96"/>
  <c r="AS129" i="96" s="1"/>
  <c r="AR130" i="96"/>
  <c r="AR129" i="96" s="1"/>
  <c r="AQ130" i="96"/>
  <c r="AQ129" i="96" s="1"/>
  <c r="AP130" i="96"/>
  <c r="AP128" i="96" s="1"/>
  <c r="AO130" i="96"/>
  <c r="AN130" i="96"/>
  <c r="AN129" i="96" s="1"/>
  <c r="AM130" i="96"/>
  <c r="AM129" i="96" s="1"/>
  <c r="AL130" i="96"/>
  <c r="AL129" i="96" s="1"/>
  <c r="AK130" i="96"/>
  <c r="AJ130" i="96"/>
  <c r="AI130" i="96"/>
  <c r="AH130" i="96"/>
  <c r="AH129" i="96" s="1"/>
  <c r="AG130" i="96"/>
  <c r="AG129" i="96" s="1"/>
  <c r="AF130" i="96"/>
  <c r="AF129" i="96" s="1"/>
  <c r="AE130" i="96"/>
  <c r="AE129" i="96" s="1"/>
  <c r="AD130" i="96"/>
  <c r="AD129" i="96" s="1"/>
  <c r="V130" i="96"/>
  <c r="Z130" i="96"/>
  <c r="Z128" i="96" s="1"/>
  <c r="AC130" i="96"/>
  <c r="AB130" i="96"/>
  <c r="AB129" i="96" s="1"/>
  <c r="AA130" i="96"/>
  <c r="AA129" i="96" s="1"/>
  <c r="Y130" i="96"/>
  <c r="X130" i="96"/>
  <c r="W130" i="96"/>
  <c r="W129" i="96" s="1"/>
  <c r="AK129" i="96"/>
  <c r="V129" i="96"/>
  <c r="AS128" i="96"/>
  <c r="AQ128" i="96"/>
  <c r="AM128" i="96"/>
  <c r="AK128" i="96"/>
  <c r="AG128" i="96"/>
  <c r="AE128" i="96"/>
  <c r="AA128" i="96"/>
  <c r="P128" i="96"/>
  <c r="N128" i="96"/>
  <c r="AX127" i="96"/>
  <c r="AZ127" i="96" s="1"/>
  <c r="M127" i="96"/>
  <c r="AZ126" i="96"/>
  <c r="M126" i="96"/>
  <c r="AV125" i="96"/>
  <c r="AU125" i="96"/>
  <c r="AT125" i="96"/>
  <c r="AR125" i="96"/>
  <c r="AQ125" i="96"/>
  <c r="AP125" i="96"/>
  <c r="AN125" i="96"/>
  <c r="AM125" i="96"/>
  <c r="AL125" i="96"/>
  <c r="AJ125" i="96"/>
  <c r="AI125" i="96"/>
  <c r="AH125" i="96"/>
  <c r="AF125" i="96"/>
  <c r="AE125" i="96"/>
  <c r="AD125" i="96"/>
  <c r="AB125" i="96"/>
  <c r="X125" i="96"/>
  <c r="AA125" i="96"/>
  <c r="Z125" i="96"/>
  <c r="W125" i="96"/>
  <c r="V125" i="96"/>
  <c r="AZ124" i="96"/>
  <c r="P124" i="96"/>
  <c r="N124" i="96"/>
  <c r="AZ123" i="96"/>
  <c r="J123" i="96"/>
  <c r="R123" i="96" s="1"/>
  <c r="H123" i="96"/>
  <c r="L123" i="96"/>
  <c r="M123" i="96" s="1"/>
  <c r="I123" i="96"/>
  <c r="Q123" i="96" s="1"/>
  <c r="AZ122" i="96"/>
  <c r="I122" i="96"/>
  <c r="L122" i="96"/>
  <c r="M122" i="96" s="1"/>
  <c r="J122" i="96"/>
  <c r="R122" i="96" s="1"/>
  <c r="H122" i="96"/>
  <c r="P122" i="96" s="1"/>
  <c r="AZ121" i="96"/>
  <c r="M121" i="96"/>
  <c r="AV120" i="96"/>
  <c r="AU120" i="96"/>
  <c r="AT120" i="96"/>
  <c r="AS120" i="96"/>
  <c r="AR120" i="96"/>
  <c r="AQ120" i="96"/>
  <c r="AP120" i="96"/>
  <c r="AO120" i="96"/>
  <c r="AN120" i="96"/>
  <c r="AM120" i="96"/>
  <c r="AL120" i="96"/>
  <c r="AK120" i="96"/>
  <c r="AJ120" i="96"/>
  <c r="AI120" i="96"/>
  <c r="AH120" i="96"/>
  <c r="AG120" i="96"/>
  <c r="AF120" i="96"/>
  <c r="AE120" i="96"/>
  <c r="W120" i="96"/>
  <c r="AA120" i="96"/>
  <c r="AD120" i="96"/>
  <c r="V120" i="96"/>
  <c r="Z120" i="96"/>
  <c r="AC120" i="96"/>
  <c r="AB120" i="96"/>
  <c r="Y120" i="96"/>
  <c r="L120" i="96" s="1"/>
  <c r="M120" i="96" s="1"/>
  <c r="X120" i="96"/>
  <c r="J120" i="96" s="1"/>
  <c r="AV119" i="96"/>
  <c r="AU119" i="96"/>
  <c r="AT119" i="96"/>
  <c r="AR119" i="96"/>
  <c r="AQ119" i="96"/>
  <c r="AP119" i="96"/>
  <c r="AN119" i="96"/>
  <c r="AM119" i="96"/>
  <c r="AL119" i="96"/>
  <c r="AJ119" i="96"/>
  <c r="AI119" i="96"/>
  <c r="AH119" i="96"/>
  <c r="AF119" i="96"/>
  <c r="AE119" i="96"/>
  <c r="AD119" i="96"/>
  <c r="AB119" i="96"/>
  <c r="AA119" i="96"/>
  <c r="Z119" i="96"/>
  <c r="X119" i="96"/>
  <c r="W119" i="96"/>
  <c r="V119" i="96"/>
  <c r="H119" i="96" s="1"/>
  <c r="N119" i="96" s="1"/>
  <c r="AZ118" i="96"/>
  <c r="J118" i="96"/>
  <c r="R118" i="96" s="1"/>
  <c r="H118" i="96"/>
  <c r="N118" i="96" s="1"/>
  <c r="L118" i="96"/>
  <c r="M118" i="96" s="1"/>
  <c r="I118" i="96"/>
  <c r="Q118" i="96" s="1"/>
  <c r="AZ117" i="96"/>
  <c r="I117" i="96"/>
  <c r="L117" i="96"/>
  <c r="M117" i="96" s="1"/>
  <c r="J117" i="96"/>
  <c r="H117" i="96"/>
  <c r="AZ116" i="96"/>
  <c r="Q116" i="96"/>
  <c r="O116" i="96"/>
  <c r="AZ115" i="96"/>
  <c r="Q115" i="96"/>
  <c r="O115" i="96"/>
  <c r="AZ114" i="96"/>
  <c r="Q114" i="96"/>
  <c r="O114" i="96"/>
  <c r="I113" i="96"/>
  <c r="Q113" i="96" s="1"/>
  <c r="J113" i="96"/>
  <c r="R113" i="96" s="1"/>
  <c r="H113" i="96"/>
  <c r="P113" i="96" s="1"/>
  <c r="AZ112" i="96"/>
  <c r="J112" i="96"/>
  <c r="R112" i="96" s="1"/>
  <c r="H112" i="96"/>
  <c r="P112" i="96" s="1"/>
  <c r="M112" i="96"/>
  <c r="I112" i="96"/>
  <c r="AZ111" i="96"/>
  <c r="AX120" i="96"/>
  <c r="AZ120" i="96" s="1"/>
  <c r="J111" i="96"/>
  <c r="R111" i="96" s="1"/>
  <c r="H111" i="96"/>
  <c r="I111" i="96"/>
  <c r="AY110" i="96"/>
  <c r="I110" i="96"/>
  <c r="J110" i="96"/>
  <c r="R110" i="96" s="1"/>
  <c r="H110" i="96"/>
  <c r="P110" i="96" s="1"/>
  <c r="AZ109" i="96"/>
  <c r="H109" i="96"/>
  <c r="M109" i="96"/>
  <c r="J109" i="96"/>
  <c r="I109" i="96"/>
  <c r="AY108" i="96"/>
  <c r="I108" i="96"/>
  <c r="J108" i="96"/>
  <c r="R108" i="96" s="1"/>
  <c r="H108" i="96"/>
  <c r="P108" i="96" s="1"/>
  <c r="AZ107" i="96"/>
  <c r="H107" i="96"/>
  <c r="J107" i="96"/>
  <c r="I107" i="96"/>
  <c r="Q107" i="96" s="1"/>
  <c r="BA106" i="96"/>
  <c r="AY106" i="96"/>
  <c r="AZ106" i="96"/>
  <c r="J106" i="96"/>
  <c r="R106" i="96" s="1"/>
  <c r="H106" i="96"/>
  <c r="I106" i="96"/>
  <c r="AZ105" i="96"/>
  <c r="AU105" i="96"/>
  <c r="AT105" i="96"/>
  <c r="AQ105" i="96"/>
  <c r="AP105" i="96"/>
  <c r="AM105" i="96"/>
  <c r="AL105" i="96"/>
  <c r="AI105" i="96"/>
  <c r="AH105" i="96"/>
  <c r="AE105" i="96"/>
  <c r="AD105" i="96"/>
  <c r="AA105" i="96"/>
  <c r="Z105" i="96"/>
  <c r="H105" i="96" s="1"/>
  <c r="P105" i="96" s="1"/>
  <c r="I105" i="96"/>
  <c r="AU104" i="96"/>
  <c r="AT104" i="96"/>
  <c r="AQ104" i="96"/>
  <c r="AP104" i="96"/>
  <c r="AM104" i="96"/>
  <c r="AL104" i="96"/>
  <c r="AI104" i="96"/>
  <c r="AH104" i="96"/>
  <c r="AE104" i="96"/>
  <c r="AD104" i="96"/>
  <c r="AA104" i="96"/>
  <c r="Z104" i="96"/>
  <c r="W104" i="96"/>
  <c r="I104" i="96" s="1"/>
  <c r="V104" i="96"/>
  <c r="AZ103" i="96"/>
  <c r="Q103" i="96"/>
  <c r="M103" i="96"/>
  <c r="AZ102" i="96"/>
  <c r="J102" i="96"/>
  <c r="I102" i="96"/>
  <c r="Q102" i="96" s="1"/>
  <c r="H102" i="96"/>
  <c r="AZ101" i="96"/>
  <c r="J101" i="96"/>
  <c r="H101" i="96"/>
  <c r="L101" i="96"/>
  <c r="I101" i="96"/>
  <c r="Q101" i="96" s="1"/>
  <c r="AZ100" i="96"/>
  <c r="I100" i="96"/>
  <c r="M100" i="96"/>
  <c r="J100" i="96"/>
  <c r="T100" i="96" s="1"/>
  <c r="H100" i="96"/>
  <c r="AZ99" i="96"/>
  <c r="J99" i="96"/>
  <c r="H99" i="96"/>
  <c r="P99" i="96" s="1"/>
  <c r="I99" i="96"/>
  <c r="Q99" i="96" s="1"/>
  <c r="AZ98" i="96"/>
  <c r="I98" i="96"/>
  <c r="O98" i="96" s="1"/>
  <c r="L98" i="96"/>
  <c r="M98" i="96" s="1"/>
  <c r="J98" i="96"/>
  <c r="H98" i="96"/>
  <c r="P98" i="96" s="1"/>
  <c r="AZ97" i="96"/>
  <c r="J97" i="96"/>
  <c r="H97" i="96"/>
  <c r="I97" i="96"/>
  <c r="Q97" i="96" s="1"/>
  <c r="AZ96" i="96"/>
  <c r="L96" i="96"/>
  <c r="M96" i="96" s="1"/>
  <c r="J96" i="96"/>
  <c r="I96" i="96"/>
  <c r="H96" i="96"/>
  <c r="AZ95" i="96"/>
  <c r="J95" i="96"/>
  <c r="R95" i="96" s="1"/>
  <c r="H95" i="96"/>
  <c r="P95" i="96" s="1"/>
  <c r="I95" i="96"/>
  <c r="AV94" i="96"/>
  <c r="AU94" i="96"/>
  <c r="AT94" i="96"/>
  <c r="AR94" i="96"/>
  <c r="AQ94" i="96"/>
  <c r="AP94" i="96"/>
  <c r="AN94" i="96"/>
  <c r="AM94" i="96"/>
  <c r="AL94" i="96"/>
  <c r="AJ94" i="96"/>
  <c r="AI94" i="96"/>
  <c r="AH94" i="96"/>
  <c r="AF94" i="96"/>
  <c r="AE94" i="96"/>
  <c r="AD94" i="96"/>
  <c r="AB94" i="96"/>
  <c r="AA94" i="96"/>
  <c r="W94" i="96"/>
  <c r="Z94" i="96"/>
  <c r="X94" i="96"/>
  <c r="J94" i="96" s="1"/>
  <c r="V94" i="96"/>
  <c r="AV93" i="96"/>
  <c r="AU93" i="96"/>
  <c r="AT93" i="96"/>
  <c r="AR93" i="96"/>
  <c r="AQ93" i="96"/>
  <c r="AP93" i="96"/>
  <c r="AN93" i="96"/>
  <c r="AM93" i="96"/>
  <c r="AL93" i="96"/>
  <c r="AJ93" i="96"/>
  <c r="AI93" i="96"/>
  <c r="AH93" i="96"/>
  <c r="AF93" i="96"/>
  <c r="AE93" i="96"/>
  <c r="AD93" i="96"/>
  <c r="AB93" i="96"/>
  <c r="AA93" i="96"/>
  <c r="W93" i="96"/>
  <c r="I93" i="96" s="1"/>
  <c r="Z93" i="96"/>
  <c r="X93" i="96"/>
  <c r="V93" i="96"/>
  <c r="AZ92" i="96"/>
  <c r="AZ91" i="96"/>
  <c r="J91" i="96"/>
  <c r="H91" i="96"/>
  <c r="P91" i="96" s="1"/>
  <c r="N91" i="96"/>
  <c r="M91" i="96"/>
  <c r="S91" i="96"/>
  <c r="I91" i="96"/>
  <c r="Q91" i="96" s="1"/>
  <c r="AZ90" i="96"/>
  <c r="I90" i="96"/>
  <c r="O90" i="96" s="1"/>
  <c r="Q90" i="96"/>
  <c r="J90" i="96"/>
  <c r="H90" i="96"/>
  <c r="AZ89" i="96"/>
  <c r="I89" i="96"/>
  <c r="J89" i="96"/>
  <c r="R89" i="96" s="1"/>
  <c r="H89" i="96"/>
  <c r="P89" i="96" s="1"/>
  <c r="AZ88" i="96"/>
  <c r="J88" i="96"/>
  <c r="H88" i="96"/>
  <c r="M88" i="96"/>
  <c r="I88" i="96"/>
  <c r="AZ87" i="96"/>
  <c r="J87" i="96"/>
  <c r="I87" i="96"/>
  <c r="H87" i="96"/>
  <c r="AV86" i="96"/>
  <c r="AV82" i="96" s="1"/>
  <c r="AU86" i="96"/>
  <c r="AU82" i="96" s="1"/>
  <c r="AT86" i="96"/>
  <c r="AT82" i="96" s="1"/>
  <c r="AR86" i="96"/>
  <c r="AR82" i="96" s="1"/>
  <c r="AR70" i="96"/>
  <c r="AQ86" i="96"/>
  <c r="AQ82" i="96" s="1"/>
  <c r="AP86" i="96"/>
  <c r="AP82" i="96" s="1"/>
  <c r="AN86" i="96"/>
  <c r="AN82" i="96" s="1"/>
  <c r="AM86" i="96"/>
  <c r="AL86" i="96"/>
  <c r="AL82" i="96" s="1"/>
  <c r="AL70" i="96"/>
  <c r="AL44" i="96"/>
  <c r="AL33" i="96" s="1"/>
  <c r="AL59" i="96"/>
  <c r="AL57" i="96" s="1"/>
  <c r="AJ86" i="96"/>
  <c r="AJ82" i="96" s="1"/>
  <c r="AJ70" i="96"/>
  <c r="AI86" i="96"/>
  <c r="AI82" i="96" s="1"/>
  <c r="AH86" i="96"/>
  <c r="AF86" i="96"/>
  <c r="AF82" i="96" s="1"/>
  <c r="AE86" i="96"/>
  <c r="AD86" i="96"/>
  <c r="AD82" i="96" s="1"/>
  <c r="AB86" i="96"/>
  <c r="AA86" i="96"/>
  <c r="AA82" i="96" s="1"/>
  <c r="Z86" i="96"/>
  <c r="X86" i="96"/>
  <c r="X82" i="96" s="1"/>
  <c r="W86" i="96"/>
  <c r="V86" i="96"/>
  <c r="V82" i="96" s="1"/>
  <c r="Z82" i="96"/>
  <c r="AH82" i="96"/>
  <c r="H86" i="96"/>
  <c r="P86" i="96" s="1"/>
  <c r="AZ85" i="96"/>
  <c r="M85" i="96"/>
  <c r="J85" i="96"/>
  <c r="S85" i="96" s="1"/>
  <c r="I85" i="96"/>
  <c r="Q85" i="96" s="1"/>
  <c r="H85" i="96"/>
  <c r="AZ84" i="96"/>
  <c r="J84" i="96"/>
  <c r="I84" i="96"/>
  <c r="H84" i="96"/>
  <c r="AZ83" i="96"/>
  <c r="I83" i="96"/>
  <c r="J83" i="96"/>
  <c r="H83" i="96"/>
  <c r="P83" i="96" s="1"/>
  <c r="AV70" i="96"/>
  <c r="AU70" i="96"/>
  <c r="AN70" i="96"/>
  <c r="AM82" i="96"/>
  <c r="AM70" i="96"/>
  <c r="AM69" i="96" s="1"/>
  <c r="AF70" i="96"/>
  <c r="AF69" i="96" s="1"/>
  <c r="AE82" i="96"/>
  <c r="AE70" i="96"/>
  <c r="AE69" i="96" s="1"/>
  <c r="W82" i="96"/>
  <c r="I82" i="96" s="1"/>
  <c r="O82" i="96" s="1"/>
  <c r="AZ81" i="96"/>
  <c r="H81" i="96"/>
  <c r="N81" i="96" s="1"/>
  <c r="J81" i="96"/>
  <c r="I81" i="96"/>
  <c r="O81" i="96"/>
  <c r="AZ80" i="96"/>
  <c r="I80" i="96"/>
  <c r="Q80" i="96" s="1"/>
  <c r="M80" i="96"/>
  <c r="J80" i="96"/>
  <c r="H80" i="96"/>
  <c r="P80" i="96" s="1"/>
  <c r="AZ79" i="96"/>
  <c r="AV79" i="96"/>
  <c r="AU79" i="96"/>
  <c r="AT79" i="96"/>
  <c r="AR79" i="96"/>
  <c r="AQ79" i="96"/>
  <c r="AP79" i="96"/>
  <c r="AN79" i="96"/>
  <c r="AM79" i="96"/>
  <c r="AL79" i="96"/>
  <c r="AJ79" i="96"/>
  <c r="AI79" i="96"/>
  <c r="AH79" i="96"/>
  <c r="AF79" i="96"/>
  <c r="AE79" i="96"/>
  <c r="AD79" i="96"/>
  <c r="AB79" i="96"/>
  <c r="AA79" i="96"/>
  <c r="Z79" i="96"/>
  <c r="X79" i="96"/>
  <c r="W79" i="96"/>
  <c r="V79" i="96"/>
  <c r="H77" i="96"/>
  <c r="P77" i="96" s="1"/>
  <c r="AZ78" i="96"/>
  <c r="J77" i="96"/>
  <c r="R77" i="96" s="1"/>
  <c r="AZ77" i="96"/>
  <c r="S77" i="96"/>
  <c r="I77" i="96"/>
  <c r="Q77" i="96"/>
  <c r="AZ76" i="96"/>
  <c r="AV76" i="96"/>
  <c r="AU76" i="96"/>
  <c r="AT76" i="96"/>
  <c r="AR76" i="96"/>
  <c r="AQ76" i="96"/>
  <c r="AP76" i="96"/>
  <c r="AN76" i="96"/>
  <c r="AM76" i="96"/>
  <c r="AL76" i="96"/>
  <c r="AJ76" i="96"/>
  <c r="AI76" i="96"/>
  <c r="AH76" i="96"/>
  <c r="AF76" i="96"/>
  <c r="AE76" i="96"/>
  <c r="AD76" i="96"/>
  <c r="AB76" i="96"/>
  <c r="X76" i="96"/>
  <c r="J76" i="96" s="1"/>
  <c r="AA76" i="96"/>
  <c r="Z76" i="96"/>
  <c r="W76" i="96"/>
  <c r="I76" i="96"/>
  <c r="V76" i="96"/>
  <c r="H76" i="96"/>
  <c r="AZ75" i="96"/>
  <c r="I74" i="96"/>
  <c r="Q74" i="96" s="1"/>
  <c r="AZ74" i="96"/>
  <c r="J74" i="96"/>
  <c r="R74" i="96"/>
  <c r="H74" i="96"/>
  <c r="AZ73" i="96"/>
  <c r="AV73" i="96"/>
  <c r="AU73" i="96"/>
  <c r="AT73" i="96"/>
  <c r="AR73" i="96"/>
  <c r="AQ73" i="96"/>
  <c r="AP73" i="96"/>
  <c r="AN73" i="96"/>
  <c r="AM73" i="96"/>
  <c r="AL73" i="96"/>
  <c r="AJ73" i="96"/>
  <c r="AI73" i="96"/>
  <c r="AH73" i="96"/>
  <c r="AF73" i="96"/>
  <c r="AE73" i="96"/>
  <c r="AD73" i="96"/>
  <c r="AB73" i="96"/>
  <c r="AA73" i="96"/>
  <c r="W73" i="96"/>
  <c r="I73" i="96"/>
  <c r="Z73" i="96"/>
  <c r="X73" i="96"/>
  <c r="J73" i="96" s="1"/>
  <c r="V73" i="96"/>
  <c r="AZ72" i="96"/>
  <c r="AZ71" i="96"/>
  <c r="J71" i="96"/>
  <c r="S71" i="96"/>
  <c r="I71" i="96"/>
  <c r="H71" i="96"/>
  <c r="N71" i="96" s="1"/>
  <c r="AZ70" i="96"/>
  <c r="AT70" i="96"/>
  <c r="AQ70" i="96"/>
  <c r="AP70" i="96"/>
  <c r="AP69" i="96" s="1"/>
  <c r="AI70" i="96"/>
  <c r="AH70" i="96"/>
  <c r="AH69" i="96" s="1"/>
  <c r="AD70" i="96"/>
  <c r="AB70" i="96"/>
  <c r="AA70" i="96"/>
  <c r="Z70" i="96"/>
  <c r="X70" i="96"/>
  <c r="W70" i="96"/>
  <c r="V70" i="96"/>
  <c r="AI69" i="96"/>
  <c r="AZ68" i="96"/>
  <c r="J68" i="96"/>
  <c r="H68" i="96"/>
  <c r="N68" i="96" s="1"/>
  <c r="M68" i="96"/>
  <c r="I68" i="96"/>
  <c r="Q68" i="96" s="1"/>
  <c r="AZ67" i="96"/>
  <c r="AV67" i="96"/>
  <c r="AU67" i="96"/>
  <c r="AT67" i="96"/>
  <c r="AR67" i="96"/>
  <c r="AQ67" i="96"/>
  <c r="AQ59" i="96"/>
  <c r="AQ63" i="96" s="1"/>
  <c r="AP67" i="96"/>
  <c r="AN67" i="96"/>
  <c r="AM67" i="96"/>
  <c r="AM58" i="96" s="1"/>
  <c r="AL67" i="96"/>
  <c r="AL58" i="96" s="1"/>
  <c r="AJ67" i="96"/>
  <c r="AI67" i="96"/>
  <c r="AI59" i="96"/>
  <c r="AI63" i="96" s="1"/>
  <c r="AH67" i="96"/>
  <c r="AF67" i="96"/>
  <c r="AE67" i="96"/>
  <c r="AD67" i="96"/>
  <c r="AD58" i="96" s="1"/>
  <c r="AB67" i="96"/>
  <c r="X67" i="96"/>
  <c r="AA67" i="96"/>
  <c r="Z67" i="96"/>
  <c r="V67" i="96"/>
  <c r="H64" i="96"/>
  <c r="W67" i="96"/>
  <c r="I67" i="96" s="1"/>
  <c r="AZ66" i="96"/>
  <c r="AZ65" i="96"/>
  <c r="I65" i="96"/>
  <c r="M65" i="96"/>
  <c r="J65" i="96"/>
  <c r="H65" i="96"/>
  <c r="P65" i="96" s="1"/>
  <c r="AZ64" i="96"/>
  <c r="J64" i="96"/>
  <c r="M64" i="96"/>
  <c r="I64" i="96"/>
  <c r="I63" i="96"/>
  <c r="AZ62" i="96"/>
  <c r="AZ61" i="96"/>
  <c r="I61" i="96"/>
  <c r="O61" i="96" s="1"/>
  <c r="J61" i="96"/>
  <c r="H61" i="96"/>
  <c r="P61" i="96" s="1"/>
  <c r="AZ60" i="96"/>
  <c r="J60" i="96"/>
  <c r="H60" i="96"/>
  <c r="P60" i="96" s="1"/>
  <c r="M60" i="96"/>
  <c r="I60" i="96"/>
  <c r="AZ59" i="96"/>
  <c r="AV59" i="96"/>
  <c r="AV63" i="96" s="1"/>
  <c r="AU59" i="96"/>
  <c r="AT59" i="96"/>
  <c r="AT63" i="96" s="1"/>
  <c r="AR59" i="96"/>
  <c r="AR63" i="96" s="1"/>
  <c r="AN59" i="96"/>
  <c r="AH59" i="96"/>
  <c r="AF59" i="96"/>
  <c r="AE59" i="96"/>
  <c r="AE57" i="96" s="1"/>
  <c r="AB59" i="96"/>
  <c r="AB63" i="96" s="1"/>
  <c r="Z59" i="96"/>
  <c r="Z63" i="96" s="1"/>
  <c r="W59" i="96"/>
  <c r="V59" i="96"/>
  <c r="AQ57" i="96"/>
  <c r="AM57" i="96"/>
  <c r="AI57" i="96"/>
  <c r="AH44" i="96"/>
  <c r="AH33" i="96" s="1"/>
  <c r="AD57" i="96"/>
  <c r="X57" i="96"/>
  <c r="AZ56" i="96"/>
  <c r="O56" i="96"/>
  <c r="M56" i="96"/>
  <c r="AV55" i="96"/>
  <c r="AU55" i="96"/>
  <c r="AT55" i="96"/>
  <c r="AR55" i="96"/>
  <c r="AQ55" i="96"/>
  <c r="AP55" i="96"/>
  <c r="AP54" i="96"/>
  <c r="AP52" i="96"/>
  <c r="AP44" i="96"/>
  <c r="AP48" i="96"/>
  <c r="AN55" i="96"/>
  <c r="AN53" i="96"/>
  <c r="AN54" i="96"/>
  <c r="AN52" i="96"/>
  <c r="AM55" i="96"/>
  <c r="AL55" i="96"/>
  <c r="AJ55" i="96"/>
  <c r="AI55" i="96"/>
  <c r="AH55" i="96"/>
  <c r="AH53" i="96"/>
  <c r="AH54" i="96"/>
  <c r="AH52" i="96"/>
  <c r="AF55" i="96"/>
  <c r="AE55" i="96"/>
  <c r="AD55" i="96"/>
  <c r="AB55" i="96"/>
  <c r="AA55" i="96"/>
  <c r="Z55" i="96"/>
  <c r="Z53" i="96"/>
  <c r="Z54" i="96"/>
  <c r="Z52" i="96" s="1"/>
  <c r="X55" i="96"/>
  <c r="W55" i="96"/>
  <c r="I55" i="96" s="1"/>
  <c r="V55" i="96"/>
  <c r="AZ54" i="96"/>
  <c r="AV54" i="96"/>
  <c r="AU54" i="96"/>
  <c r="AT54" i="96"/>
  <c r="AR54" i="96"/>
  <c r="AQ54" i="96"/>
  <c r="AM54" i="96"/>
  <c r="AL54" i="96"/>
  <c r="AJ54" i="96"/>
  <c r="AI54" i="96"/>
  <c r="AF54" i="96"/>
  <c r="AE54" i="96"/>
  <c r="AD54" i="96"/>
  <c r="AD52" i="96" s="1"/>
  <c r="AB54" i="96"/>
  <c r="AA54" i="96"/>
  <c r="W54" i="96"/>
  <c r="X54" i="96"/>
  <c r="J54" i="96" s="1"/>
  <c r="R54" i="96" s="1"/>
  <c r="V54" i="96"/>
  <c r="AZ53" i="96"/>
  <c r="AV53" i="96"/>
  <c r="AU53" i="96"/>
  <c r="AU52" i="96" s="1"/>
  <c r="AU44" i="96"/>
  <c r="AR53" i="96"/>
  <c r="AR52" i="96" s="1"/>
  <c r="AQ53" i="96"/>
  <c r="AQ52" i="96"/>
  <c r="AQ48" i="96" s="1"/>
  <c r="AM53" i="96"/>
  <c r="AM52" i="96"/>
  <c r="AM44" i="96"/>
  <c r="AM48" i="96"/>
  <c r="AL53" i="96"/>
  <c r="AL52" i="96"/>
  <c r="AL48" i="96" s="1"/>
  <c r="AJ53" i="96"/>
  <c r="AI53" i="96"/>
  <c r="AI52" i="96" s="1"/>
  <c r="V53" i="96"/>
  <c r="AF53" i="96"/>
  <c r="AF52" i="96" s="1"/>
  <c r="X53" i="96"/>
  <c r="AB53" i="96"/>
  <c r="AE53" i="96"/>
  <c r="AA53" i="96"/>
  <c r="I53" i="96" s="1"/>
  <c r="W53" i="96"/>
  <c r="AT52" i="96"/>
  <c r="AT48" i="96" s="1"/>
  <c r="AJ44" i="96"/>
  <c r="AB44" i="96"/>
  <c r="AB33" i="96" s="1"/>
  <c r="X44" i="96"/>
  <c r="AZ51" i="96"/>
  <c r="AZ50" i="96"/>
  <c r="AZ49" i="96"/>
  <c r="AZ47" i="96"/>
  <c r="J47" i="96"/>
  <c r="I47" i="96"/>
  <c r="Q47" i="96" s="1"/>
  <c r="H47" i="96"/>
  <c r="AZ46" i="96"/>
  <c r="I46" i="96"/>
  <c r="O46" i="96" s="1"/>
  <c r="Q46" i="96"/>
  <c r="M46" i="96"/>
  <c r="J46" i="96"/>
  <c r="T46" i="96" s="1"/>
  <c r="H46" i="96"/>
  <c r="AZ45" i="96"/>
  <c r="J45" i="96"/>
  <c r="R45" i="96" s="1"/>
  <c r="H45" i="96"/>
  <c r="P45" i="96" s="1"/>
  <c r="M45" i="96"/>
  <c r="I45" i="96"/>
  <c r="Q45" i="96" s="1"/>
  <c r="AV44" i="96"/>
  <c r="AV33" i="96" s="1"/>
  <c r="AT44" i="96"/>
  <c r="AR44" i="96"/>
  <c r="AR33" i="96" s="1"/>
  <c r="AQ44" i="96"/>
  <c r="AQ33" i="96" s="1"/>
  <c r="AN44" i="96"/>
  <c r="AN33" i="96" s="1"/>
  <c r="AI44" i="96"/>
  <c r="AI33" i="96" s="1"/>
  <c r="AF44" i="96"/>
  <c r="AF33" i="96" s="1"/>
  <c r="AE44" i="96"/>
  <c r="AE33" i="96" s="1"/>
  <c r="AD44" i="96"/>
  <c r="AD33" i="96" s="1"/>
  <c r="AA44" i="96"/>
  <c r="AA33" i="96" s="1"/>
  <c r="Z44" i="96"/>
  <c r="Z33" i="96" s="1"/>
  <c r="W44" i="96"/>
  <c r="V44" i="96"/>
  <c r="H44" i="96" s="1"/>
  <c r="P44" i="96" s="1"/>
  <c r="AV43" i="96"/>
  <c r="AU43" i="96"/>
  <c r="AT43" i="96"/>
  <c r="AR43" i="96"/>
  <c r="AQ43" i="96"/>
  <c r="AP43" i="96"/>
  <c r="AN43" i="96"/>
  <c r="AM43" i="96"/>
  <c r="AL43" i="96"/>
  <c r="AJ43" i="96"/>
  <c r="AI43" i="96"/>
  <c r="AH43" i="96"/>
  <c r="AF43" i="96"/>
  <c r="AE43" i="96"/>
  <c r="AD43" i="96"/>
  <c r="AB43" i="96"/>
  <c r="AA43" i="96"/>
  <c r="W43" i="96"/>
  <c r="I43" i="96"/>
  <c r="Z43" i="96"/>
  <c r="X43" i="96"/>
  <c r="J43" i="96" s="1"/>
  <c r="R43" i="96" s="1"/>
  <c r="V43" i="96"/>
  <c r="H41" i="96"/>
  <c r="P41" i="96" s="1"/>
  <c r="AZ42" i="96"/>
  <c r="J41" i="96"/>
  <c r="AZ41" i="96"/>
  <c r="N41" i="96"/>
  <c r="M41" i="96"/>
  <c r="I41" i="96"/>
  <c r="Q41" i="96" s="1"/>
  <c r="AV40" i="96"/>
  <c r="AV37" i="96"/>
  <c r="AU40" i="96"/>
  <c r="AU37" i="96"/>
  <c r="AU29" i="96"/>
  <c r="AU28" i="96" s="1"/>
  <c r="AT40" i="96"/>
  <c r="AR40" i="96"/>
  <c r="AQ40" i="96"/>
  <c r="AP40" i="96"/>
  <c r="AP29" i="96" s="1"/>
  <c r="AP28" i="96" s="1"/>
  <c r="AN40" i="96"/>
  <c r="AN37" i="96"/>
  <c r="AN29" i="96" s="1"/>
  <c r="AN28" i="96" s="1"/>
  <c r="AM40" i="96"/>
  <c r="AM37" i="96"/>
  <c r="AM29" i="96" s="1"/>
  <c r="AM28" i="96" s="1"/>
  <c r="AL40" i="96"/>
  <c r="AJ40" i="96"/>
  <c r="AI40" i="96"/>
  <c r="AH40" i="96"/>
  <c r="AF40" i="96"/>
  <c r="AF37" i="96"/>
  <c r="AE40" i="96"/>
  <c r="AE37" i="96"/>
  <c r="AE29" i="96" s="1"/>
  <c r="AE28" i="96" s="1"/>
  <c r="AD40" i="96"/>
  <c r="AB40" i="96"/>
  <c r="AA40" i="96"/>
  <c r="Z40" i="96"/>
  <c r="V40" i="96"/>
  <c r="X40" i="96"/>
  <c r="J40" i="96" s="1"/>
  <c r="W40" i="96"/>
  <c r="AZ39" i="96"/>
  <c r="I38" i="96"/>
  <c r="AZ38" i="96"/>
  <c r="J38" i="96"/>
  <c r="H38" i="96"/>
  <c r="AT37" i="96"/>
  <c r="AT29" i="96" s="1"/>
  <c r="AT28" i="96" s="1"/>
  <c r="AR37" i="96"/>
  <c r="AQ37" i="96"/>
  <c r="AP37" i="96"/>
  <c r="AL37" i="96"/>
  <c r="AL29" i="96" s="1"/>
  <c r="AL28" i="96" s="1"/>
  <c r="AJ37" i="96"/>
  <c r="AI37" i="96"/>
  <c r="AH37" i="96"/>
  <c r="AD37" i="96"/>
  <c r="AD34" i="96" s="1"/>
  <c r="AB37" i="96"/>
  <c r="AA37" i="96"/>
  <c r="AA29" i="96" s="1"/>
  <c r="AA28" i="96" s="1"/>
  <c r="Z37" i="96"/>
  <c r="X37" i="96"/>
  <c r="W37" i="96"/>
  <c r="V37" i="96"/>
  <c r="H37" i="96" s="1"/>
  <c r="P37" i="96" s="1"/>
  <c r="J35" i="96"/>
  <c r="S35" i="96" s="1"/>
  <c r="AZ36" i="96"/>
  <c r="H35" i="96"/>
  <c r="P35" i="96" s="1"/>
  <c r="AZ35" i="96"/>
  <c r="R35" i="96"/>
  <c r="M35" i="96"/>
  <c r="I35" i="96"/>
  <c r="Q35" i="96" s="1"/>
  <c r="AX33" i="96"/>
  <c r="AZ33" i="96" s="1"/>
  <c r="AU33" i="96"/>
  <c r="AT33" i="96"/>
  <c r="AS33" i="96"/>
  <c r="AP33" i="96"/>
  <c r="AM33" i="96"/>
  <c r="AK33" i="96"/>
  <c r="AK31" i="96" s="1"/>
  <c r="AJ33" i="96"/>
  <c r="AG33" i="96"/>
  <c r="Y33" i="96"/>
  <c r="X33" i="96"/>
  <c r="W33" i="96"/>
  <c r="AZ32" i="96"/>
  <c r="M32" i="96"/>
  <c r="AZ30" i="96"/>
  <c r="AS29" i="96"/>
  <c r="AS28" i="96" s="1"/>
  <c r="AK29" i="96"/>
  <c r="AK28" i="96" s="1"/>
  <c r="AC29" i="96"/>
  <c r="AC28" i="96" s="1"/>
  <c r="M26" i="96"/>
  <c r="AV25" i="96"/>
  <c r="AU25" i="96"/>
  <c r="AT25" i="96"/>
  <c r="AR25" i="96"/>
  <c r="AQ25" i="96"/>
  <c r="AP25" i="96"/>
  <c r="AN25" i="96"/>
  <c r="AM25" i="96"/>
  <c r="AL25" i="96"/>
  <c r="AJ25" i="96"/>
  <c r="AI25" i="96"/>
  <c r="AH25" i="96"/>
  <c r="AF25" i="96"/>
  <c r="AE25" i="96"/>
  <c r="AD25" i="96"/>
  <c r="AB25" i="96"/>
  <c r="AA25" i="96"/>
  <c r="Z25" i="96"/>
  <c r="X25" i="96"/>
  <c r="J25" i="96"/>
  <c r="S25" i="96" s="1"/>
  <c r="W25" i="96"/>
  <c r="V25" i="96"/>
  <c r="H25" i="96" s="1"/>
  <c r="P25" i="96" s="1"/>
  <c r="I25" i="96"/>
  <c r="Q25" i="96"/>
  <c r="O25" i="96"/>
  <c r="T23" i="96"/>
  <c r="S23" i="96"/>
  <c r="R23" i="96"/>
  <c r="Q23" i="96"/>
  <c r="P23" i="96"/>
  <c r="O23" i="96"/>
  <c r="M23" i="96"/>
  <c r="P22" i="96"/>
  <c r="J21" i="96"/>
  <c r="R21" i="96" s="1"/>
  <c r="P21" i="96"/>
  <c r="N21" i="96"/>
  <c r="M21" i="96"/>
  <c r="I21" i="96"/>
  <c r="Q21" i="96" s="1"/>
  <c r="I20" i="96"/>
  <c r="Q20" i="96" s="1"/>
  <c r="P20" i="96"/>
  <c r="N20" i="96"/>
  <c r="M20" i="96"/>
  <c r="J20" i="96"/>
  <c r="T20" i="96" s="1"/>
  <c r="R20" i="96"/>
  <c r="T19" i="96"/>
  <c r="S19" i="96"/>
  <c r="R19" i="96"/>
  <c r="Q19" i="96"/>
  <c r="P19" i="96"/>
  <c r="O19" i="96"/>
  <c r="N19" i="96"/>
  <c r="M19" i="96"/>
  <c r="M18" i="96"/>
  <c r="P16" i="96"/>
  <c r="N16" i="96"/>
  <c r="M16" i="96"/>
  <c r="I16" i="96"/>
  <c r="Q16" i="96" s="1"/>
  <c r="T15" i="96"/>
  <c r="S15" i="96"/>
  <c r="R15" i="96"/>
  <c r="Q15" i="96"/>
  <c r="P15" i="96"/>
  <c r="O15" i="96"/>
  <c r="N15" i="96"/>
  <c r="M15" i="96"/>
  <c r="BD9" i="96"/>
  <c r="A4" i="96"/>
  <c r="AZ63" i="96"/>
  <c r="X58" i="96"/>
  <c r="M79" i="96"/>
  <c r="S20" i="96"/>
  <c r="T35" i="96"/>
  <c r="S46" i="96"/>
  <c r="S65" i="96"/>
  <c r="P71" i="96"/>
  <c r="S74" i="96"/>
  <c r="Q71" i="96"/>
  <c r="O71" i="96"/>
  <c r="T108" i="96"/>
  <c r="M108" i="96"/>
  <c r="BH9" i="96"/>
  <c r="O45" i="96"/>
  <c r="N61" i="96"/>
  <c r="N65" i="96"/>
  <c r="O68" i="96"/>
  <c r="R71" i="96"/>
  <c r="J72" i="96"/>
  <c r="S80" i="96"/>
  <c r="R85" i="96"/>
  <c r="T85" i="96"/>
  <c r="S89" i="96"/>
  <c r="S90" i="96"/>
  <c r="T97" i="96"/>
  <c r="S100" i="96"/>
  <c r="R102" i="96"/>
  <c r="T107" i="96"/>
  <c r="S108" i="96"/>
  <c r="AZ108" i="96"/>
  <c r="S110" i="96"/>
  <c r="T112" i="96"/>
  <c r="S113" i="96"/>
  <c r="T118" i="96"/>
  <c r="S122" i="96"/>
  <c r="T123" i="96"/>
  <c r="N132" i="96"/>
  <c r="R132" i="96"/>
  <c r="N134" i="96"/>
  <c r="R134" i="96"/>
  <c r="M135" i="96"/>
  <c r="M136" i="96"/>
  <c r="S139" i="96"/>
  <c r="S140" i="96"/>
  <c r="M154" i="96"/>
  <c r="O154" i="96"/>
  <c r="O77" i="96"/>
  <c r="N80" i="96"/>
  <c r="N83" i="96"/>
  <c r="N86" i="96"/>
  <c r="N89" i="96"/>
  <c r="O91" i="96"/>
  <c r="O93" i="96"/>
  <c r="O97" i="96"/>
  <c r="N98" i="96"/>
  <c r="O99" i="96"/>
  <c r="O101" i="96"/>
  <c r="N105" i="96"/>
  <c r="O107" i="96"/>
  <c r="N108" i="96"/>
  <c r="N110" i="96"/>
  <c r="N113" i="96"/>
  <c r="O118" i="96"/>
  <c r="N122" i="96"/>
  <c r="O123" i="96"/>
  <c r="N139" i="96"/>
  <c r="N140" i="96"/>
  <c r="D71" i="79"/>
  <c r="D50" i="19"/>
  <c r="G56" i="15"/>
  <c r="L67" i="16"/>
  <c r="O32" i="76"/>
  <c r="J24" i="93"/>
  <c r="Q24" i="93" s="1"/>
  <c r="J28" i="93"/>
  <c r="Q28" i="93" s="1"/>
  <c r="J29" i="93"/>
  <c r="Q29" i="93" s="1"/>
  <c r="J22" i="93"/>
  <c r="Q22" i="93" s="1"/>
  <c r="J12" i="93"/>
  <c r="J13" i="93"/>
  <c r="Q13" i="93" s="1"/>
  <c r="J15" i="93"/>
  <c r="Q15" i="93" s="1"/>
  <c r="L70" i="16"/>
  <c r="H70" i="16"/>
  <c r="J70" i="16"/>
  <c r="K53" i="79"/>
  <c r="H53" i="79"/>
  <c r="L53" i="79" s="1"/>
  <c r="L21" i="79"/>
  <c r="L25" i="79"/>
  <c r="L29" i="79"/>
  <c r="L30" i="79"/>
  <c r="L33" i="79"/>
  <c r="L36" i="79"/>
  <c r="L37" i="79"/>
  <c r="L38" i="79"/>
  <c r="L39" i="79"/>
  <c r="L40" i="79"/>
  <c r="L41" i="79"/>
  <c r="L42" i="79"/>
  <c r="L44" i="79"/>
  <c r="L46" i="79"/>
  <c r="L9" i="82" s="1"/>
  <c r="L47" i="79"/>
  <c r="L49" i="79"/>
  <c r="L50" i="79"/>
  <c r="L55" i="79"/>
  <c r="L59" i="79"/>
  <c r="L60" i="79"/>
  <c r="L61" i="79"/>
  <c r="L62" i="79"/>
  <c r="L63" i="79"/>
  <c r="L68" i="79"/>
  <c r="L69" i="79"/>
  <c r="L79" i="79"/>
  <c r="L81" i="79"/>
  <c r="L84" i="79"/>
  <c r="L85" i="79"/>
  <c r="L86" i="79"/>
  <c r="U11" i="98"/>
  <c r="U12" i="98" s="1"/>
  <c r="E14" i="80"/>
  <c r="D38" i="19"/>
  <c r="D35" i="19"/>
  <c r="D33" i="19"/>
  <c r="J89" i="79"/>
  <c r="O89" i="79" s="1"/>
  <c r="H83" i="79"/>
  <c r="A4" i="16"/>
  <c r="A3" i="15" s="1"/>
  <c r="A3" i="77" s="1"/>
  <c r="A3" i="93" s="1"/>
  <c r="D76" i="19"/>
  <c r="D77" i="19"/>
  <c r="D78" i="19"/>
  <c r="D74" i="19"/>
  <c r="J57" i="79"/>
  <c r="P57" i="79" s="1"/>
  <c r="K57" i="79"/>
  <c r="H57" i="79"/>
  <c r="M57" i="79" s="1"/>
  <c r="K56" i="79"/>
  <c r="H51" i="79"/>
  <c r="H48" i="79"/>
  <c r="M48" i="79" s="1"/>
  <c r="E25" i="91"/>
  <c r="E48" i="91"/>
  <c r="E24" i="91"/>
  <c r="K54" i="98" s="1"/>
  <c r="D88" i="19"/>
  <c r="D75" i="19"/>
  <c r="D58" i="19"/>
  <c r="D57" i="19"/>
  <c r="D32" i="19"/>
  <c r="D36" i="19"/>
  <c r="D37" i="19"/>
  <c r="D47" i="19"/>
  <c r="D53" i="19"/>
  <c r="D54" i="19"/>
  <c r="H73" i="79"/>
  <c r="M73" i="79" s="1"/>
  <c r="D69" i="19"/>
  <c r="D70" i="19"/>
  <c r="D71" i="19"/>
  <c r="D72" i="19"/>
  <c r="D73" i="19"/>
  <c r="D63" i="19"/>
  <c r="D83" i="19"/>
  <c r="D84" i="19"/>
  <c r="D86" i="19"/>
  <c r="D93" i="19"/>
  <c r="D29" i="19"/>
  <c r="J66" i="79"/>
  <c r="O66" i="79" s="1"/>
  <c r="H66" i="79"/>
  <c r="J65" i="79"/>
  <c r="O65" i="79" s="1"/>
  <c r="H65" i="79"/>
  <c r="G65" i="15"/>
  <c r="G62" i="15"/>
  <c r="G61" i="15"/>
  <c r="G54" i="15"/>
  <c r="J73" i="79"/>
  <c r="O73" i="79" s="1"/>
  <c r="H70" i="79"/>
  <c r="M70" i="79" s="1"/>
  <c r="J54" i="79"/>
  <c r="O54" i="79" s="1"/>
  <c r="H54" i="79"/>
  <c r="L54" i="79" s="1"/>
  <c r="J27" i="79"/>
  <c r="P27" i="79" s="1"/>
  <c r="K27" i="79"/>
  <c r="H27" i="79"/>
  <c r="M27" i="79" s="1"/>
  <c r="J91" i="79"/>
  <c r="O91" i="79" s="1"/>
  <c r="K91" i="79"/>
  <c r="H91" i="79"/>
  <c r="L91" i="79" s="1"/>
  <c r="J90" i="79"/>
  <c r="O90" i="79" s="1"/>
  <c r="K90" i="79"/>
  <c r="H90" i="79"/>
  <c r="M90" i="79" s="1"/>
  <c r="K89" i="79"/>
  <c r="Q89" i="79" s="1"/>
  <c r="H89" i="79"/>
  <c r="L89" i="79" s="1"/>
  <c r="M91" i="79"/>
  <c r="J88" i="79"/>
  <c r="K88" i="79"/>
  <c r="H88" i="79"/>
  <c r="M88" i="79" s="1"/>
  <c r="J87" i="79"/>
  <c r="P87" i="79" s="1"/>
  <c r="K87" i="79"/>
  <c r="H87" i="79"/>
  <c r="K83" i="79"/>
  <c r="G31" i="15"/>
  <c r="H80" i="79"/>
  <c r="M80" i="79" s="1"/>
  <c r="J80" i="79"/>
  <c r="O80" i="79" s="1"/>
  <c r="D80" i="79"/>
  <c r="H78" i="79"/>
  <c r="M78" i="79" s="1"/>
  <c r="D78" i="79"/>
  <c r="H77" i="79"/>
  <c r="M77" i="79" s="1"/>
  <c r="D77" i="79"/>
  <c r="H76" i="79"/>
  <c r="M76" i="79" s="1"/>
  <c r="J76" i="79"/>
  <c r="O76" i="79" s="1"/>
  <c r="D76" i="79"/>
  <c r="H75" i="79"/>
  <c r="M75" i="79" s="1"/>
  <c r="H74" i="79"/>
  <c r="M74" i="79" s="1"/>
  <c r="D75" i="79"/>
  <c r="D74" i="79"/>
  <c r="H22" i="79"/>
  <c r="L22" i="79" s="1"/>
  <c r="J22" i="79"/>
  <c r="O22" i="79" s="1"/>
  <c r="H67" i="79"/>
  <c r="M67" i="79" s="1"/>
  <c r="P11" i="82" s="1"/>
  <c r="H86" i="16"/>
  <c r="J86" i="16"/>
  <c r="L86" i="16"/>
  <c r="H87" i="16"/>
  <c r="J87" i="16"/>
  <c r="L87" i="16"/>
  <c r="H88" i="16"/>
  <c r="J88" i="16"/>
  <c r="L88" i="16"/>
  <c r="H89" i="16"/>
  <c r="J89" i="16"/>
  <c r="L89" i="16"/>
  <c r="H90" i="16"/>
  <c r="J90" i="16"/>
  <c r="L90" i="16"/>
  <c r="H91" i="16"/>
  <c r="J91" i="16"/>
  <c r="L91" i="16"/>
  <c r="H92" i="16"/>
  <c r="J92" i="16"/>
  <c r="H93" i="16"/>
  <c r="J93" i="16"/>
  <c r="L93" i="16"/>
  <c r="H94" i="16"/>
  <c r="J94" i="16"/>
  <c r="L94" i="16"/>
  <c r="H85" i="16"/>
  <c r="L85" i="16"/>
  <c r="J79" i="16"/>
  <c r="L79" i="16"/>
  <c r="J77" i="16"/>
  <c r="L77" i="16"/>
  <c r="J75" i="16"/>
  <c r="J73" i="16"/>
  <c r="L73" i="16"/>
  <c r="J76" i="16"/>
  <c r="J78" i="16"/>
  <c r="F72" i="16"/>
  <c r="L76" i="16"/>
  <c r="K64" i="79"/>
  <c r="J64" i="79"/>
  <c r="P64" i="79" s="1"/>
  <c r="K58" i="79"/>
  <c r="F62" i="16"/>
  <c r="H57" i="16"/>
  <c r="H58" i="16"/>
  <c r="H59" i="16"/>
  <c r="H56" i="16"/>
  <c r="F54" i="16"/>
  <c r="L46" i="16"/>
  <c r="J43" i="16"/>
  <c r="H41" i="16"/>
  <c r="H44" i="16"/>
  <c r="L44" i="16"/>
  <c r="H47" i="16"/>
  <c r="L31" i="16"/>
  <c r="J31" i="16"/>
  <c r="J30" i="16"/>
  <c r="H25" i="16"/>
  <c r="H26" i="16"/>
  <c r="H27" i="16"/>
  <c r="J20" i="16"/>
  <c r="J19" i="16"/>
  <c r="L16" i="16"/>
  <c r="L15" i="16"/>
  <c r="J16" i="16"/>
  <c r="H16" i="16"/>
  <c r="H15" i="16"/>
  <c r="F23" i="16"/>
  <c r="F17" i="16"/>
  <c r="F14" i="16"/>
  <c r="H38" i="16"/>
  <c r="J74" i="16"/>
  <c r="AF21" i="84"/>
  <c r="AG21" i="84" s="1"/>
  <c r="K40" i="84"/>
  <c r="F40" i="84"/>
  <c r="R25" i="84"/>
  <c r="R21" i="84"/>
  <c r="Q21" i="84"/>
  <c r="Q25" i="84"/>
  <c r="P21" i="84"/>
  <c r="P25" i="84"/>
  <c r="R42" i="84"/>
  <c r="Q42" i="84"/>
  <c r="P42" i="84"/>
  <c r="K38" i="84"/>
  <c r="J40" i="84"/>
  <c r="J29" i="84" s="1"/>
  <c r="P29" i="84" s="1"/>
  <c r="J37" i="84"/>
  <c r="AK11" i="84"/>
  <c r="AH11" i="84"/>
  <c r="AH10" i="84"/>
  <c r="G43" i="84"/>
  <c r="G41" i="84" s="1"/>
  <c r="L43" i="84"/>
  <c r="M43" i="84"/>
  <c r="F43" i="84"/>
  <c r="F41" i="84" s="1"/>
  <c r="H45" i="84"/>
  <c r="N45" i="84" s="1"/>
  <c r="I45" i="84"/>
  <c r="J45" i="84"/>
  <c r="Q45" i="84" s="1"/>
  <c r="K45" i="84"/>
  <c r="P34" i="84"/>
  <c r="Q34" i="84"/>
  <c r="R34" i="84"/>
  <c r="P35" i="84"/>
  <c r="Q35" i="84"/>
  <c r="R35" i="84"/>
  <c r="N42" i="84"/>
  <c r="N46" i="84"/>
  <c r="N47" i="84"/>
  <c r="N48" i="84"/>
  <c r="N49" i="84"/>
  <c r="N50" i="84"/>
  <c r="N51" i="84"/>
  <c r="N52" i="84"/>
  <c r="O52" i="84"/>
  <c r="N53" i="84"/>
  <c r="O53" i="84"/>
  <c r="N54" i="84"/>
  <c r="N55" i="84"/>
  <c r="N56" i="84"/>
  <c r="N57" i="84"/>
  <c r="N58" i="84"/>
  <c r="N59" i="84"/>
  <c r="N60" i="84"/>
  <c r="O60" i="84"/>
  <c r="N61" i="84"/>
  <c r="H30" i="84"/>
  <c r="G30" i="84"/>
  <c r="G29" i="84" s="1"/>
  <c r="N29" i="84" s="1"/>
  <c r="AD37" i="84"/>
  <c r="G6" i="88"/>
  <c r="F6" i="88"/>
  <c r="AG13" i="84"/>
  <c r="AD12" i="84"/>
  <c r="AE13" i="84" s="1"/>
  <c r="AE14" i="84" s="1"/>
  <c r="J133" i="84"/>
  <c r="J134" i="84"/>
  <c r="M99" i="84"/>
  <c r="O101" i="84"/>
  <c r="O102" i="84"/>
  <c r="O99" i="84"/>
  <c r="O100" i="84"/>
  <c r="O42" i="84"/>
  <c r="O44" i="84"/>
  <c r="O45" i="84"/>
  <c r="O46" i="84"/>
  <c r="O47" i="84"/>
  <c r="O48" i="84"/>
  <c r="O49" i="84"/>
  <c r="O50" i="84"/>
  <c r="O51" i="84"/>
  <c r="O54" i="84"/>
  <c r="O55" i="84"/>
  <c r="O56" i="84"/>
  <c r="O57" i="84"/>
  <c r="O58" i="84"/>
  <c r="O61" i="84"/>
  <c r="O63" i="84"/>
  <c r="J10" i="84"/>
  <c r="Q10" i="84" s="1"/>
  <c r="D19" i="87"/>
  <c r="D17" i="87"/>
  <c r="D16" i="87"/>
  <c r="U13" i="84"/>
  <c r="W15" i="79"/>
  <c r="W16" i="79" s="1"/>
  <c r="Y11" i="84"/>
  <c r="Y12" i="84" s="1"/>
  <c r="X11" i="84"/>
  <c r="W28" i="84"/>
  <c r="J44" i="84"/>
  <c r="Q44" i="84" s="1"/>
  <c r="K44" i="84"/>
  <c r="P44" i="84"/>
  <c r="P27" i="84"/>
  <c r="P28" i="84"/>
  <c r="P33" i="84"/>
  <c r="P39" i="84"/>
  <c r="P99" i="84"/>
  <c r="P100" i="84"/>
  <c r="L84" i="84"/>
  <c r="M84" i="84"/>
  <c r="O84" i="84"/>
  <c r="I115" i="84"/>
  <c r="L115" i="84"/>
  <c r="M115" i="84"/>
  <c r="M131" i="84"/>
  <c r="O131" i="84"/>
  <c r="M132" i="84"/>
  <c r="O132" i="84"/>
  <c r="I132" i="84"/>
  <c r="I131" i="84"/>
  <c r="H132" i="84"/>
  <c r="N132" i="84" s="1"/>
  <c r="H131" i="84"/>
  <c r="N131" i="84" s="1"/>
  <c r="U6" i="84"/>
  <c r="N10" i="84"/>
  <c r="M11" i="84"/>
  <c r="O11" i="84"/>
  <c r="M12" i="84"/>
  <c r="O12" i="84"/>
  <c r="L15" i="84"/>
  <c r="N15" i="84"/>
  <c r="L16" i="84"/>
  <c r="N16" i="84"/>
  <c r="L17" i="84"/>
  <c r="N17" i="84"/>
  <c r="L18" i="84"/>
  <c r="N18" i="84"/>
  <c r="L19" i="84"/>
  <c r="N19" i="84"/>
  <c r="L27" i="84"/>
  <c r="M27" i="84"/>
  <c r="N27" i="84"/>
  <c r="O27" i="84"/>
  <c r="Q27" i="84"/>
  <c r="R27" i="84"/>
  <c r="L28" i="84"/>
  <c r="N28" i="84"/>
  <c r="Q28" i="84"/>
  <c r="R28" i="84"/>
  <c r="L33" i="84"/>
  <c r="N33" i="84"/>
  <c r="Q33" i="84"/>
  <c r="R33" i="84"/>
  <c r="L34" i="84"/>
  <c r="N34" i="84"/>
  <c r="L35" i="84"/>
  <c r="N35" i="84"/>
  <c r="L39" i="84"/>
  <c r="N39" i="84"/>
  <c r="Q39" i="84"/>
  <c r="R39" i="84"/>
  <c r="L42" i="84"/>
  <c r="M64" i="84"/>
  <c r="O64" i="84"/>
  <c r="M65" i="84"/>
  <c r="O65" i="84"/>
  <c r="M72" i="84"/>
  <c r="O72" i="84"/>
  <c r="M74" i="84"/>
  <c r="M77" i="84"/>
  <c r="M81" i="84"/>
  <c r="M85" i="84"/>
  <c r="M88" i="84"/>
  <c r="O88" i="84"/>
  <c r="M90" i="84"/>
  <c r="O90" i="84"/>
  <c r="M91" i="84"/>
  <c r="O91" i="84"/>
  <c r="M92" i="84"/>
  <c r="O92" i="84"/>
  <c r="M95" i="84"/>
  <c r="O95" i="84"/>
  <c r="M96" i="84"/>
  <c r="O96" i="84"/>
  <c r="M97" i="84"/>
  <c r="O97" i="84"/>
  <c r="M104" i="84"/>
  <c r="O104" i="84"/>
  <c r="M105" i="84"/>
  <c r="M106" i="84"/>
  <c r="O106" i="84"/>
  <c r="M107" i="84"/>
  <c r="O107" i="84"/>
  <c r="M109" i="84"/>
  <c r="O109" i="84"/>
  <c r="M111" i="84"/>
  <c r="O111" i="84"/>
  <c r="M112" i="84"/>
  <c r="O112" i="84"/>
  <c r="M113" i="84"/>
  <c r="O113" i="84"/>
  <c r="M114" i="84"/>
  <c r="O114" i="84"/>
  <c r="M116" i="84"/>
  <c r="O116" i="84"/>
  <c r="M117" i="84"/>
  <c r="O117" i="84"/>
  <c r="O119" i="84"/>
  <c r="M120" i="84"/>
  <c r="O120" i="84"/>
  <c r="M121" i="84"/>
  <c r="O121" i="84"/>
  <c r="M122" i="84"/>
  <c r="O122" i="84"/>
  <c r="M123" i="84"/>
  <c r="O123" i="84"/>
  <c r="M124" i="84"/>
  <c r="O124" i="84"/>
  <c r="M125" i="84"/>
  <c r="O125" i="84"/>
  <c r="M127" i="84"/>
  <c r="O127" i="84"/>
  <c r="M128" i="84"/>
  <c r="O128" i="84"/>
  <c r="M129" i="84"/>
  <c r="O129" i="84"/>
  <c r="M130" i="84"/>
  <c r="O130" i="84"/>
  <c r="M136" i="84"/>
  <c r="O136" i="84"/>
  <c r="M137" i="84"/>
  <c r="O137" i="84"/>
  <c r="M138" i="84"/>
  <c r="O138" i="84"/>
  <c r="M139" i="84"/>
  <c r="O139" i="84"/>
  <c r="M140" i="84"/>
  <c r="O140" i="84"/>
  <c r="J132" i="84"/>
  <c r="Q132" i="84" s="1"/>
  <c r="J131" i="84"/>
  <c r="Q131" i="84" s="1"/>
  <c r="K84" i="84"/>
  <c r="P13" i="84"/>
  <c r="W22" i="79"/>
  <c r="W21" i="79" s="1"/>
  <c r="P98" i="84"/>
  <c r="P102" i="84"/>
  <c r="H76" i="84"/>
  <c r="N76" i="84" s="1"/>
  <c r="I76" i="84"/>
  <c r="J76" i="84"/>
  <c r="K76" i="84"/>
  <c r="H74" i="84"/>
  <c r="I74" i="84"/>
  <c r="K74" i="84"/>
  <c r="J74" i="84"/>
  <c r="Q76" i="84"/>
  <c r="H84" i="84"/>
  <c r="I84" i="84"/>
  <c r="J84" i="84"/>
  <c r="P84" i="84" s="1"/>
  <c r="I106" i="84"/>
  <c r="J106" i="84"/>
  <c r="Q106" i="84" s="1"/>
  <c r="H78" i="84"/>
  <c r="N78" i="84" s="1"/>
  <c r="I78" i="84"/>
  <c r="H77" i="84"/>
  <c r="N77" i="84" s="1"/>
  <c r="I77" i="84"/>
  <c r="J77" i="84"/>
  <c r="Q77" i="84" s="1"/>
  <c r="J72" i="84"/>
  <c r="K72" i="84"/>
  <c r="R72" i="84" s="1"/>
  <c r="H72" i="84"/>
  <c r="I72" i="84"/>
  <c r="H73" i="84"/>
  <c r="N73" i="84" s="1"/>
  <c r="I73" i="84"/>
  <c r="J73" i="84"/>
  <c r="P73" i="84" s="1"/>
  <c r="K73" i="84"/>
  <c r="R73" i="84" s="1"/>
  <c r="H75" i="84"/>
  <c r="I75" i="84"/>
  <c r="J75" i="84"/>
  <c r="Q75" i="84" s="1"/>
  <c r="Q73" i="84"/>
  <c r="N72" i="84"/>
  <c r="Q72" i="84"/>
  <c r="N75" i="84"/>
  <c r="J78" i="84"/>
  <c r="Q78" i="84" s="1"/>
  <c r="K75" i="84"/>
  <c r="K77" i="84"/>
  <c r="K78" i="84"/>
  <c r="Y135" i="84"/>
  <c r="AB137" i="84"/>
  <c r="AB135" i="84"/>
  <c r="AB136" i="84" s="1"/>
  <c r="H138" i="84"/>
  <c r="N138" i="84" s="1"/>
  <c r="I138" i="84"/>
  <c r="J138" i="84"/>
  <c r="P138" i="84" s="1"/>
  <c r="K138" i="84"/>
  <c r="H140" i="84"/>
  <c r="L140" i="84" s="1"/>
  <c r="I140" i="84"/>
  <c r="J140" i="84"/>
  <c r="Q140" i="84" s="1"/>
  <c r="K140" i="84"/>
  <c r="A3" i="84"/>
  <c r="I13" i="84"/>
  <c r="Q13" i="84"/>
  <c r="R13" i="84"/>
  <c r="L13" i="84"/>
  <c r="N13" i="84"/>
  <c r="H137" i="84"/>
  <c r="L137" i="84" s="1"/>
  <c r="I137" i="84"/>
  <c r="J137" i="84"/>
  <c r="P137" i="84" s="1"/>
  <c r="K137" i="84"/>
  <c r="H136" i="84"/>
  <c r="N136" i="84" s="1"/>
  <c r="I136" i="84"/>
  <c r="J136" i="84"/>
  <c r="Q136" i="84" s="1"/>
  <c r="K136" i="84"/>
  <c r="H90" i="84"/>
  <c r="N90" i="84" s="1"/>
  <c r="I90" i="84"/>
  <c r="J90" i="84"/>
  <c r="Q90" i="84" s="1"/>
  <c r="K90" i="84"/>
  <c r="H91" i="84"/>
  <c r="N91" i="84" s="1"/>
  <c r="I91" i="84"/>
  <c r="J91" i="84"/>
  <c r="Q91" i="84" s="1"/>
  <c r="K91" i="84"/>
  <c r="H92" i="84"/>
  <c r="N92" i="84" s="1"/>
  <c r="I92" i="84"/>
  <c r="J92" i="84"/>
  <c r="K92" i="84"/>
  <c r="H93" i="84"/>
  <c r="N93" i="84" s="1"/>
  <c r="I93" i="84"/>
  <c r="J93" i="84"/>
  <c r="Q93" i="84" s="1"/>
  <c r="K93" i="84"/>
  <c r="H139" i="84"/>
  <c r="L139" i="84" s="1"/>
  <c r="I139" i="84"/>
  <c r="J139" i="84"/>
  <c r="P139" i="84" s="1"/>
  <c r="K139" i="84"/>
  <c r="I80" i="84"/>
  <c r="I71" i="84"/>
  <c r="I11" i="84"/>
  <c r="L29" i="84"/>
  <c r="I129" i="84"/>
  <c r="H129" i="84"/>
  <c r="N129" i="84" s="1"/>
  <c r="I128" i="84"/>
  <c r="I127" i="84"/>
  <c r="I124" i="84"/>
  <c r="I120" i="84"/>
  <c r="I117" i="84"/>
  <c r="J114" i="84"/>
  <c r="H114" i="84"/>
  <c r="N114" i="84" s="1"/>
  <c r="H113" i="84"/>
  <c r="N113" i="84" s="1"/>
  <c r="H112" i="84"/>
  <c r="K107" i="84"/>
  <c r="J107" i="84"/>
  <c r="I107" i="84"/>
  <c r="H107" i="84"/>
  <c r="L107" i="84" s="1"/>
  <c r="K102" i="84"/>
  <c r="J102" i="84"/>
  <c r="Q102" i="84" s="1"/>
  <c r="I102" i="84"/>
  <c r="H102" i="84"/>
  <c r="N102" i="84" s="1"/>
  <c r="I98" i="84"/>
  <c r="I10" i="84"/>
  <c r="L102" i="84"/>
  <c r="N107" i="84"/>
  <c r="H80" i="84"/>
  <c r="N80" i="84" s="1"/>
  <c r="K134" i="84"/>
  <c r="K133" i="84"/>
  <c r="K132" i="84"/>
  <c r="K131" i="84"/>
  <c r="H104" i="84"/>
  <c r="I104" i="84"/>
  <c r="J104" i="84"/>
  <c r="P104" i="84" s="1"/>
  <c r="J113" i="84"/>
  <c r="P113" i="84" s="1"/>
  <c r="H71" i="84"/>
  <c r="J71" i="84"/>
  <c r="L71" i="84"/>
  <c r="H122" i="84"/>
  <c r="N122" i="84" s="1"/>
  <c r="H125" i="84"/>
  <c r="N125" i="84" s="1"/>
  <c r="H124" i="84"/>
  <c r="L124" i="84" s="1"/>
  <c r="M98" i="84"/>
  <c r="O98" i="84"/>
  <c r="M30" i="84"/>
  <c r="O30" i="84"/>
  <c r="K122" i="84"/>
  <c r="K125" i="84"/>
  <c r="K124" i="84"/>
  <c r="K95" i="84"/>
  <c r="K121" i="84"/>
  <c r="K119" i="84"/>
  <c r="K71" i="84"/>
  <c r="M29" i="83"/>
  <c r="P32" i="83"/>
  <c r="H74" i="83"/>
  <c r="F74" i="83"/>
  <c r="P73" i="83"/>
  <c r="M73" i="83"/>
  <c r="L73" i="83"/>
  <c r="K73" i="83"/>
  <c r="J73" i="83"/>
  <c r="H73" i="83"/>
  <c r="G73" i="83"/>
  <c r="F73" i="83"/>
  <c r="E73" i="83"/>
  <c r="D73" i="83"/>
  <c r="P72" i="83"/>
  <c r="M72" i="83"/>
  <c r="L72" i="83"/>
  <c r="K72" i="83"/>
  <c r="J72" i="83"/>
  <c r="H72" i="83"/>
  <c r="F72" i="83"/>
  <c r="E72" i="83"/>
  <c r="D72" i="83"/>
  <c r="P71" i="83"/>
  <c r="M71" i="83"/>
  <c r="L71" i="83"/>
  <c r="K71" i="83"/>
  <c r="J71" i="83"/>
  <c r="I71" i="83"/>
  <c r="H71" i="83"/>
  <c r="F71" i="83"/>
  <c r="E71" i="83"/>
  <c r="D71" i="83"/>
  <c r="M70" i="83"/>
  <c r="L70" i="83"/>
  <c r="K70" i="83"/>
  <c r="J70" i="83"/>
  <c r="I70" i="83"/>
  <c r="H70" i="83"/>
  <c r="G70" i="83"/>
  <c r="F70" i="83"/>
  <c r="E70" i="83"/>
  <c r="D70" i="83"/>
  <c r="P69" i="83"/>
  <c r="K69" i="83"/>
  <c r="I69" i="83"/>
  <c r="G69" i="83"/>
  <c r="E69" i="83"/>
  <c r="D69" i="83"/>
  <c r="P68" i="83"/>
  <c r="G68" i="83"/>
  <c r="E68" i="83"/>
  <c r="D68" i="83"/>
  <c r="P66" i="83"/>
  <c r="O66" i="83"/>
  <c r="H66" i="83"/>
  <c r="F66" i="83"/>
  <c r="E66" i="83"/>
  <c r="D66" i="83"/>
  <c r="O65" i="83"/>
  <c r="K65" i="83"/>
  <c r="H65" i="83"/>
  <c r="G65" i="83"/>
  <c r="F65" i="83"/>
  <c r="E65" i="83"/>
  <c r="D65" i="83"/>
  <c r="O64" i="83"/>
  <c r="K64" i="83"/>
  <c r="H64" i="83"/>
  <c r="G64" i="83"/>
  <c r="F64" i="83"/>
  <c r="E64" i="83"/>
  <c r="D64" i="83"/>
  <c r="O63" i="83"/>
  <c r="K63" i="83"/>
  <c r="G63" i="83"/>
  <c r="F63" i="83"/>
  <c r="E63" i="83"/>
  <c r="D63" i="83"/>
  <c r="J62" i="83"/>
  <c r="I62" i="83"/>
  <c r="G62" i="83"/>
  <c r="E62" i="83"/>
  <c r="D62" i="83"/>
  <c r="T61" i="83"/>
  <c r="K61" i="83"/>
  <c r="J61" i="83"/>
  <c r="I61" i="83"/>
  <c r="H61" i="83"/>
  <c r="F61" i="83"/>
  <c r="E61" i="83"/>
  <c r="D61" i="83"/>
  <c r="G60" i="83"/>
  <c r="D60" i="83"/>
  <c r="P59" i="83"/>
  <c r="I59" i="83"/>
  <c r="E59" i="83"/>
  <c r="D59" i="83"/>
  <c r="R58" i="83"/>
  <c r="O58" i="83"/>
  <c r="K58" i="83"/>
  <c r="H58" i="83"/>
  <c r="G58" i="83"/>
  <c r="F58" i="83"/>
  <c r="E58" i="83"/>
  <c r="D58" i="83"/>
  <c r="H57" i="83"/>
  <c r="G57" i="83"/>
  <c r="D57" i="83"/>
  <c r="K56" i="83"/>
  <c r="H56" i="83"/>
  <c r="G56" i="83"/>
  <c r="F56" i="83"/>
  <c r="E56" i="83"/>
  <c r="D56" i="83"/>
  <c r="P55" i="83"/>
  <c r="H55" i="83"/>
  <c r="F55" i="83"/>
  <c r="E55" i="83"/>
  <c r="D55" i="83"/>
  <c r="O54" i="83"/>
  <c r="L54" i="83"/>
  <c r="J54" i="83"/>
  <c r="H54" i="83"/>
  <c r="G54" i="83"/>
  <c r="F54" i="83"/>
  <c r="E54" i="83"/>
  <c r="D54" i="83"/>
  <c r="O53" i="83"/>
  <c r="L53" i="83"/>
  <c r="J53" i="83"/>
  <c r="H53" i="83"/>
  <c r="G53" i="83"/>
  <c r="F53" i="83"/>
  <c r="E53" i="83"/>
  <c r="D53" i="83"/>
  <c r="O52" i="83"/>
  <c r="J52" i="83"/>
  <c r="H52" i="83"/>
  <c r="G52" i="83"/>
  <c r="F52" i="83"/>
  <c r="E52" i="83"/>
  <c r="D52" i="83"/>
  <c r="P51" i="83"/>
  <c r="H51" i="83"/>
  <c r="F51" i="83"/>
  <c r="E51" i="83"/>
  <c r="D51" i="83"/>
  <c r="O50" i="83"/>
  <c r="H50" i="83"/>
  <c r="G50" i="83"/>
  <c r="F50" i="83"/>
  <c r="E50" i="83"/>
  <c r="D50" i="83"/>
  <c r="P49" i="83"/>
  <c r="H49" i="83"/>
  <c r="F49" i="83"/>
  <c r="E49" i="83"/>
  <c r="D49" i="83"/>
  <c r="P48" i="83"/>
  <c r="K48" i="83"/>
  <c r="H48" i="83"/>
  <c r="F48" i="83"/>
  <c r="E48" i="83"/>
  <c r="D48" i="83"/>
  <c r="G47" i="83"/>
  <c r="E47" i="83"/>
  <c r="D47" i="83"/>
  <c r="L46" i="83"/>
  <c r="K46" i="83"/>
  <c r="J46" i="83"/>
  <c r="H46" i="83"/>
  <c r="G46" i="83"/>
  <c r="F46" i="83"/>
  <c r="E46" i="83"/>
  <c r="D46" i="83"/>
  <c r="P45" i="83"/>
  <c r="L45" i="83"/>
  <c r="K45" i="83"/>
  <c r="J45" i="83"/>
  <c r="H45" i="83"/>
  <c r="F45" i="83"/>
  <c r="E45" i="83"/>
  <c r="D45" i="83"/>
  <c r="P44" i="83"/>
  <c r="I44" i="83"/>
  <c r="H44" i="83"/>
  <c r="F44" i="83"/>
  <c r="E44" i="83"/>
  <c r="D44" i="83"/>
  <c r="I43" i="83"/>
  <c r="H43" i="83"/>
  <c r="G43" i="83"/>
  <c r="F43" i="83"/>
  <c r="E43" i="83"/>
  <c r="D43" i="83"/>
  <c r="T42" i="83"/>
  <c r="I42" i="83"/>
  <c r="H42" i="83"/>
  <c r="G42" i="83"/>
  <c r="F42" i="83"/>
  <c r="E42" i="83"/>
  <c r="D42" i="83"/>
  <c r="T41" i="83"/>
  <c r="R41" i="83"/>
  <c r="O41" i="83"/>
  <c r="K41" i="83"/>
  <c r="I41" i="83"/>
  <c r="H41" i="83"/>
  <c r="G41" i="83"/>
  <c r="F41" i="83"/>
  <c r="E41" i="83"/>
  <c r="D41" i="83"/>
  <c r="H40" i="83"/>
  <c r="G40" i="83"/>
  <c r="F40" i="83"/>
  <c r="E40" i="83"/>
  <c r="D40" i="83"/>
  <c r="P39" i="83"/>
  <c r="I39" i="83"/>
  <c r="H39" i="83"/>
  <c r="F39" i="83"/>
  <c r="E39" i="83"/>
  <c r="D39" i="83"/>
  <c r="I38" i="83"/>
  <c r="H38" i="83"/>
  <c r="G38" i="83"/>
  <c r="F38" i="83"/>
  <c r="E38" i="83"/>
  <c r="D38" i="83"/>
  <c r="P36" i="83"/>
  <c r="G36" i="83"/>
  <c r="E36" i="83"/>
  <c r="D36" i="83"/>
  <c r="R35" i="83"/>
  <c r="P35" i="83"/>
  <c r="O35" i="83"/>
  <c r="K35" i="83"/>
  <c r="J35" i="83"/>
  <c r="I35" i="83"/>
  <c r="H35" i="83"/>
  <c r="G35" i="83"/>
  <c r="F35" i="83"/>
  <c r="E35" i="83"/>
  <c r="D35" i="83"/>
  <c r="P34" i="83"/>
  <c r="I34" i="83"/>
  <c r="H34" i="83"/>
  <c r="G34" i="83"/>
  <c r="F34" i="83"/>
  <c r="E34" i="83"/>
  <c r="D34" i="83"/>
  <c r="P33" i="83"/>
  <c r="I33" i="83"/>
  <c r="G33" i="83"/>
  <c r="F33" i="83"/>
  <c r="E33" i="83"/>
  <c r="D33" i="83"/>
  <c r="P31" i="83"/>
  <c r="H31" i="83"/>
  <c r="G31" i="83"/>
  <c r="E31" i="83"/>
  <c r="D31" i="83"/>
  <c r="P28" i="83"/>
  <c r="I28" i="83"/>
  <c r="E28" i="83"/>
  <c r="D28" i="83"/>
  <c r="R27" i="83"/>
  <c r="P27" i="83"/>
  <c r="O27" i="83"/>
  <c r="M27" i="83"/>
  <c r="L27" i="83"/>
  <c r="K27" i="83"/>
  <c r="J27" i="83"/>
  <c r="I27" i="83"/>
  <c r="H27" i="83"/>
  <c r="F27" i="83"/>
  <c r="E27" i="83"/>
  <c r="D27" i="83"/>
  <c r="P26" i="83"/>
  <c r="I26" i="83"/>
  <c r="H26" i="83"/>
  <c r="E26" i="83"/>
  <c r="D26" i="83"/>
  <c r="P24" i="83"/>
  <c r="H24" i="83"/>
  <c r="G24" i="83"/>
  <c r="G25" i="83" s="1"/>
  <c r="P25" i="83" s="1"/>
  <c r="D24" i="83"/>
  <c r="D25" i="83" s="1"/>
  <c r="P23" i="83"/>
  <c r="H23" i="83"/>
  <c r="D23" i="83"/>
  <c r="P22" i="83"/>
  <c r="P21" i="83"/>
  <c r="M21" i="83"/>
  <c r="L21" i="83"/>
  <c r="G21" i="83"/>
  <c r="K21" i="83"/>
  <c r="J21" i="83"/>
  <c r="H21" i="83"/>
  <c r="F21" i="83"/>
  <c r="E21" i="83"/>
  <c r="D21" i="83"/>
  <c r="V20" i="83"/>
  <c r="U20" i="83"/>
  <c r="S20" i="83"/>
  <c r="K20" i="83"/>
  <c r="J20" i="83"/>
  <c r="I20" i="83"/>
  <c r="P15" i="83"/>
  <c r="D15" i="83"/>
  <c r="D13" i="83"/>
  <c r="D14" i="83"/>
  <c r="P14" i="83"/>
  <c r="E14" i="83"/>
  <c r="P13" i="83"/>
  <c r="H25" i="83"/>
  <c r="T73" i="83"/>
  <c r="T46" i="83"/>
  <c r="K123" i="84"/>
  <c r="S45" i="83"/>
  <c r="K112" i="84"/>
  <c r="M52" i="83"/>
  <c r="M45" i="83"/>
  <c r="L61" i="83"/>
  <c r="J124" i="84"/>
  <c r="P124" i="84" s="1"/>
  <c r="V61" i="83"/>
  <c r="M61" i="83"/>
  <c r="U61" i="83"/>
  <c r="S61" i="83"/>
  <c r="M38" i="83"/>
  <c r="J121" i="84"/>
  <c r="P121" i="84" s="1"/>
  <c r="L59" i="83"/>
  <c r="K28" i="83"/>
  <c r="I46" i="83"/>
  <c r="U45" i="83"/>
  <c r="M29" i="84"/>
  <c r="O21" i="83"/>
  <c r="M28" i="84"/>
  <c r="O70" i="83"/>
  <c r="O71" i="83"/>
  <c r="O73" i="83"/>
  <c r="O72" i="83"/>
  <c r="O13" i="84"/>
  <c r="O15" i="84"/>
  <c r="O16" i="84"/>
  <c r="O17" i="84"/>
  <c r="O18" i="84"/>
  <c r="O19" i="84"/>
  <c r="O28" i="84"/>
  <c r="O29" i="84"/>
  <c r="O35" i="84"/>
  <c r="O38" i="84"/>
  <c r="O39" i="84"/>
  <c r="O41" i="84"/>
  <c r="O67" i="84"/>
  <c r="O68" i="84"/>
  <c r="O69" i="84"/>
  <c r="O70" i="84"/>
  <c r="O73" i="84"/>
  <c r="O75" i="84"/>
  <c r="O76" i="84"/>
  <c r="O77" i="84"/>
  <c r="O78" i="84"/>
  <c r="O79" i="84"/>
  <c r="O80" i="84"/>
  <c r="O81" i="84"/>
  <c r="O85" i="84"/>
  <c r="O93" i="84"/>
  <c r="M10" i="84"/>
  <c r="M13" i="84"/>
  <c r="M15" i="84"/>
  <c r="M16" i="84"/>
  <c r="M17" i="84"/>
  <c r="M18" i="84"/>
  <c r="M19" i="84"/>
  <c r="M34" i="84"/>
  <c r="M35" i="84"/>
  <c r="M38" i="84"/>
  <c r="M39" i="84"/>
  <c r="M40" i="84"/>
  <c r="M41" i="84"/>
  <c r="M42" i="84"/>
  <c r="M63" i="84"/>
  <c r="M66" i="84"/>
  <c r="M67" i="84"/>
  <c r="M68" i="84"/>
  <c r="M69" i="84"/>
  <c r="M70" i="84"/>
  <c r="M73" i="84"/>
  <c r="M75" i="84"/>
  <c r="M76" i="84"/>
  <c r="M78" i="84"/>
  <c r="M79" i="84"/>
  <c r="M80" i="84"/>
  <c r="M93" i="84"/>
  <c r="E15" i="83"/>
  <c r="F14" i="83"/>
  <c r="I44" i="84"/>
  <c r="O115" i="84"/>
  <c r="R70" i="83"/>
  <c r="R72" i="83"/>
  <c r="R73" i="83"/>
  <c r="R71" i="83"/>
  <c r="R65" i="83"/>
  <c r="O56" i="83"/>
  <c r="R56" i="83"/>
  <c r="R64" i="83"/>
  <c r="O45" i="83"/>
  <c r="R45" i="83"/>
  <c r="E23" i="83"/>
  <c r="R48" i="83"/>
  <c r="O48" i="83"/>
  <c r="O46" i="83"/>
  <c r="R21" i="83"/>
  <c r="O69" i="83"/>
  <c r="Q35" i="83"/>
  <c r="O28" i="83"/>
  <c r="Q27" i="83"/>
  <c r="O61" i="83"/>
  <c r="E22" i="83"/>
  <c r="F22" i="83"/>
  <c r="O59" i="84"/>
  <c r="I86" i="84"/>
  <c r="I12" i="84"/>
  <c r="I85" i="84"/>
  <c r="M71" i="84"/>
  <c r="I83" i="84"/>
  <c r="I68" i="84"/>
  <c r="I81" i="84"/>
  <c r="I70" i="84"/>
  <c r="M83" i="84"/>
  <c r="K34" i="83"/>
  <c r="I69" i="84"/>
  <c r="K31" i="83"/>
  <c r="I65" i="84"/>
  <c r="K33" i="83"/>
  <c r="I66" i="84"/>
  <c r="K68" i="83"/>
  <c r="K22" i="83"/>
  <c r="M87" i="84"/>
  <c r="E13" i="83"/>
  <c r="M33" i="84"/>
  <c r="J125" i="84"/>
  <c r="P125" i="84" s="1"/>
  <c r="I101" i="84"/>
  <c r="M102" i="84"/>
  <c r="K14" i="83"/>
  <c r="I123" i="84"/>
  <c r="I79" i="84"/>
  <c r="M86" i="84"/>
  <c r="O14" i="83"/>
  <c r="K36" i="83"/>
  <c r="I95" i="84"/>
  <c r="K38" i="83"/>
  <c r="I97" i="84"/>
  <c r="K40" i="83"/>
  <c r="I121" i="84"/>
  <c r="I125" i="84"/>
  <c r="I122" i="84"/>
  <c r="I67" i="84"/>
  <c r="L62" i="83"/>
  <c r="K44" i="83"/>
  <c r="O68" i="83"/>
  <c r="O22" i="83"/>
  <c r="O34" i="83"/>
  <c r="O33" i="83"/>
  <c r="O32" i="83"/>
  <c r="R31" i="83"/>
  <c r="R34" i="83"/>
  <c r="O31" i="83"/>
  <c r="K62" i="83"/>
  <c r="K59" i="83"/>
  <c r="E60" i="83"/>
  <c r="E57" i="83"/>
  <c r="O57" i="83"/>
  <c r="I119" i="84"/>
  <c r="O40" i="83"/>
  <c r="R38" i="83"/>
  <c r="K47" i="83"/>
  <c r="I105" i="84"/>
  <c r="R40" i="83"/>
  <c r="O38" i="83"/>
  <c r="R44" i="83"/>
  <c r="O44" i="83"/>
  <c r="O47" i="83"/>
  <c r="O36" i="83"/>
  <c r="O59" i="83"/>
  <c r="O62" i="83"/>
  <c r="K57" i="83"/>
  <c r="K60" i="83"/>
  <c r="I130" i="84"/>
  <c r="O60" i="83"/>
  <c r="O13" i="83"/>
  <c r="K66" i="83"/>
  <c r="K114" i="84"/>
  <c r="M54" i="83"/>
  <c r="I113" i="84"/>
  <c r="K53" i="83"/>
  <c r="J112" i="84"/>
  <c r="L52" i="83"/>
  <c r="K113" i="84"/>
  <c r="M53" i="83"/>
  <c r="I112" i="84"/>
  <c r="K52" i="83"/>
  <c r="I114" i="84"/>
  <c r="K54" i="83"/>
  <c r="R66" i="83"/>
  <c r="I109" i="84"/>
  <c r="I110" i="84"/>
  <c r="I116" i="84"/>
  <c r="Q112" i="84"/>
  <c r="R54" i="83"/>
  <c r="M55" i="83"/>
  <c r="R52" i="83"/>
  <c r="R53" i="83"/>
  <c r="K50" i="83"/>
  <c r="K55" i="83"/>
  <c r="K49" i="83"/>
  <c r="I111" i="84"/>
  <c r="R49" i="83"/>
  <c r="R55" i="83"/>
  <c r="O49" i="83"/>
  <c r="O55" i="83"/>
  <c r="K51" i="83"/>
  <c r="R50" i="83"/>
  <c r="R51" i="83"/>
  <c r="O51" i="83"/>
  <c r="J97" i="84"/>
  <c r="P97" i="84" s="1"/>
  <c r="J99" i="84"/>
  <c r="Q99" i="84" s="1"/>
  <c r="J98" i="84"/>
  <c r="Q98" i="84" s="1"/>
  <c r="J96" i="84"/>
  <c r="P96" i="84" s="1"/>
  <c r="L40" i="83"/>
  <c r="L39" i="83"/>
  <c r="Q97" i="84"/>
  <c r="Q96" i="84"/>
  <c r="T40" i="83"/>
  <c r="U40" i="83"/>
  <c r="U39" i="83"/>
  <c r="S39" i="83"/>
  <c r="S40" i="83"/>
  <c r="L42" i="83"/>
  <c r="L41" i="83"/>
  <c r="U42" i="83"/>
  <c r="U41" i="83"/>
  <c r="S41" i="83"/>
  <c r="J101" i="84"/>
  <c r="P101" i="84" s="1"/>
  <c r="S42" i="83"/>
  <c r="L44" i="83"/>
  <c r="U44" i="83"/>
  <c r="S44" i="83"/>
  <c r="Q45" i="83"/>
  <c r="N70" i="83"/>
  <c r="N71" i="83"/>
  <c r="N73" i="83"/>
  <c r="N72" i="83"/>
  <c r="V72" i="83"/>
  <c r="U73" i="83"/>
  <c r="I73" i="83"/>
  <c r="U71" i="83"/>
  <c r="U70" i="83"/>
  <c r="P70" i="83"/>
  <c r="U72" i="83"/>
  <c r="I72" i="83"/>
  <c r="V73" i="83"/>
  <c r="V71" i="83"/>
  <c r="V70" i="83"/>
  <c r="T70" i="83"/>
  <c r="S72" i="83"/>
  <c r="S70" i="83"/>
  <c r="S73" i="83"/>
  <c r="S71" i="83"/>
  <c r="Q72" i="83"/>
  <c r="Q73" i="83"/>
  <c r="Q71" i="83"/>
  <c r="Q70" i="83"/>
  <c r="AJ67" i="82"/>
  <c r="BD67" i="82"/>
  <c r="AY67" i="82"/>
  <c r="AT67" i="82"/>
  <c r="BD68" i="82"/>
  <c r="BC68" i="82"/>
  <c r="BB68" i="82"/>
  <c r="BA68" i="82"/>
  <c r="AZ68" i="82"/>
  <c r="AY68" i="82"/>
  <c r="AX68" i="82"/>
  <c r="AW68" i="82"/>
  <c r="AV68" i="82"/>
  <c r="AU68" i="82"/>
  <c r="E68" i="82" s="1"/>
  <c r="AT68" i="82"/>
  <c r="AS68" i="82"/>
  <c r="AR68" i="82"/>
  <c r="X68" i="82"/>
  <c r="AC68" i="82"/>
  <c r="AH68" i="82"/>
  <c r="AM68" i="82"/>
  <c r="AQ68" i="82"/>
  <c r="AP68" i="82"/>
  <c r="AO68" i="82"/>
  <c r="AN68" i="82"/>
  <c r="AL68" i="82"/>
  <c r="AK68" i="82"/>
  <c r="AJ68" i="82"/>
  <c r="AI68" i="82"/>
  <c r="AG68" i="82"/>
  <c r="AF68" i="82"/>
  <c r="AE68" i="82"/>
  <c r="AD68" i="82"/>
  <c r="AB68" i="82"/>
  <c r="W68" i="82"/>
  <c r="Y68" i="82"/>
  <c r="L68" i="82" s="1"/>
  <c r="AA68" i="82"/>
  <c r="Z68" i="82"/>
  <c r="BC67" i="82"/>
  <c r="BB67" i="82"/>
  <c r="BA67" i="82"/>
  <c r="AZ67" i="82"/>
  <c r="V67" i="82"/>
  <c r="AA67" i="82"/>
  <c r="AF67" i="82"/>
  <c r="AK67" i="82"/>
  <c r="AP67" i="82"/>
  <c r="AU67" i="82"/>
  <c r="AX67" i="82"/>
  <c r="AW67" i="82"/>
  <c r="AV67" i="82"/>
  <c r="AS67" i="82"/>
  <c r="AR67" i="82"/>
  <c r="X67" i="82"/>
  <c r="AC67" i="82"/>
  <c r="AH67" i="82"/>
  <c r="AM67" i="82"/>
  <c r="AQ67" i="82"/>
  <c r="AO67" i="82"/>
  <c r="AN67" i="82"/>
  <c r="AL67" i="82"/>
  <c r="AI67" i="82"/>
  <c r="AG67" i="82"/>
  <c r="AE67" i="82"/>
  <c r="Z67" i="82"/>
  <c r="AD67" i="82"/>
  <c r="AB67" i="82"/>
  <c r="Y67" i="82"/>
  <c r="E25" i="82"/>
  <c r="G25" i="82"/>
  <c r="K25" i="82"/>
  <c r="O25" i="82" s="1"/>
  <c r="L25" i="82"/>
  <c r="M25" i="82"/>
  <c r="V26" i="82"/>
  <c r="W26" i="82"/>
  <c r="X26" i="82"/>
  <c r="Y26" i="82"/>
  <c r="Z26" i="82"/>
  <c r="AA26" i="82"/>
  <c r="AB26" i="82"/>
  <c r="AC26" i="82"/>
  <c r="AD26" i="82"/>
  <c r="AE26" i="82"/>
  <c r="AF26" i="82"/>
  <c r="AG26" i="82"/>
  <c r="AH26" i="82"/>
  <c r="AI26" i="82"/>
  <c r="AJ26" i="82"/>
  <c r="AK26" i="82"/>
  <c r="AL26" i="82"/>
  <c r="AM26" i="82"/>
  <c r="AN26" i="82"/>
  <c r="AO26" i="82"/>
  <c r="AP26" i="82"/>
  <c r="AQ26" i="82"/>
  <c r="AR26" i="82"/>
  <c r="AS26" i="82"/>
  <c r="AT26" i="82"/>
  <c r="AU26" i="82"/>
  <c r="AV26" i="82"/>
  <c r="AW26" i="82"/>
  <c r="AX26" i="82"/>
  <c r="AY26" i="82"/>
  <c r="AZ26" i="82"/>
  <c r="BA26" i="82"/>
  <c r="BB26" i="82"/>
  <c r="BC26" i="82"/>
  <c r="BD26" i="82"/>
  <c r="E28" i="82"/>
  <c r="G28" i="82"/>
  <c r="K28" i="82"/>
  <c r="O28" i="82" s="1"/>
  <c r="L28" i="82"/>
  <c r="M28" i="82"/>
  <c r="V29" i="82"/>
  <c r="W29" i="82"/>
  <c r="X29" i="82"/>
  <c r="Y29" i="82"/>
  <c r="Z29" i="82"/>
  <c r="AA29" i="82"/>
  <c r="AB29" i="82"/>
  <c r="AC29" i="82"/>
  <c r="AD29" i="82"/>
  <c r="AE29" i="82"/>
  <c r="AF29" i="82"/>
  <c r="AG29" i="82"/>
  <c r="AH29" i="82"/>
  <c r="AI29" i="82"/>
  <c r="AJ29" i="82"/>
  <c r="AK29" i="82"/>
  <c r="AL29" i="82"/>
  <c r="AM29" i="82"/>
  <c r="AN29" i="82"/>
  <c r="AO29" i="82"/>
  <c r="AP29" i="82"/>
  <c r="AQ29" i="82"/>
  <c r="AR29" i="82"/>
  <c r="AS29" i="82"/>
  <c r="AT29" i="82"/>
  <c r="AU29" i="82"/>
  <c r="AV29" i="82"/>
  <c r="AW29" i="82"/>
  <c r="AX29" i="82"/>
  <c r="AY29" i="82"/>
  <c r="AZ29" i="82"/>
  <c r="BA29" i="82"/>
  <c r="BB29" i="82"/>
  <c r="BC29" i="82"/>
  <c r="BD29" i="82"/>
  <c r="J32" i="82"/>
  <c r="N32" i="82"/>
  <c r="O32" i="82"/>
  <c r="P32" i="82"/>
  <c r="Q32" i="82"/>
  <c r="R32" i="82"/>
  <c r="S32" i="82"/>
  <c r="T32" i="82"/>
  <c r="J33" i="82"/>
  <c r="N33" i="82"/>
  <c r="O33" i="82"/>
  <c r="P33" i="82"/>
  <c r="Q33" i="82"/>
  <c r="R33" i="82"/>
  <c r="S33" i="82"/>
  <c r="T33" i="82"/>
  <c r="J34" i="82"/>
  <c r="J35" i="82"/>
  <c r="N35" i="82"/>
  <c r="O35" i="82"/>
  <c r="P35" i="82"/>
  <c r="Q35" i="82"/>
  <c r="R35" i="82"/>
  <c r="S35" i="82"/>
  <c r="T35" i="82"/>
  <c r="J36" i="82"/>
  <c r="N36" i="82"/>
  <c r="O36" i="82"/>
  <c r="P36" i="82"/>
  <c r="Q36" i="82"/>
  <c r="R36" i="82"/>
  <c r="S36" i="82"/>
  <c r="T36" i="82"/>
  <c r="J37" i="82"/>
  <c r="O37" i="82"/>
  <c r="P37" i="82"/>
  <c r="Q37" i="82"/>
  <c r="R37" i="82"/>
  <c r="S37" i="82"/>
  <c r="T37" i="82"/>
  <c r="J38" i="82"/>
  <c r="O38" i="82"/>
  <c r="P38" i="82"/>
  <c r="Q38" i="82"/>
  <c r="R38" i="82"/>
  <c r="S38" i="82"/>
  <c r="T38" i="82"/>
  <c r="J39" i="82"/>
  <c r="O39" i="82"/>
  <c r="P39" i="82"/>
  <c r="Q39" i="82"/>
  <c r="R39" i="82"/>
  <c r="S39" i="82"/>
  <c r="T39" i="82"/>
  <c r="J40" i="82"/>
  <c r="J41" i="82"/>
  <c r="N41" i="82"/>
  <c r="O41" i="82"/>
  <c r="P41" i="82"/>
  <c r="Q41" i="82"/>
  <c r="R41" i="82"/>
  <c r="S41" i="82"/>
  <c r="T41" i="82"/>
  <c r="J42" i="82"/>
  <c r="N42" i="82"/>
  <c r="O42" i="82"/>
  <c r="P42" i="82"/>
  <c r="Q42" i="82"/>
  <c r="R42" i="82"/>
  <c r="S42" i="82"/>
  <c r="T42" i="82"/>
  <c r="J43" i="82"/>
  <c r="N43" i="82"/>
  <c r="O43" i="82"/>
  <c r="P43" i="82"/>
  <c r="Q43" i="82"/>
  <c r="R43" i="82"/>
  <c r="S43" i="82"/>
  <c r="T43" i="82"/>
  <c r="J44" i="82"/>
  <c r="N44" i="82"/>
  <c r="O44" i="82"/>
  <c r="P44" i="82"/>
  <c r="Q44" i="82"/>
  <c r="R44" i="82"/>
  <c r="S44" i="82"/>
  <c r="T44" i="82"/>
  <c r="J45" i="82"/>
  <c r="N45" i="82"/>
  <c r="O45" i="82"/>
  <c r="P45" i="82"/>
  <c r="Q45" i="82"/>
  <c r="R45" i="82"/>
  <c r="S45" i="82"/>
  <c r="T45" i="82"/>
  <c r="J46" i="82"/>
  <c r="N46" i="82"/>
  <c r="O46" i="82"/>
  <c r="P46" i="82"/>
  <c r="Q46" i="82"/>
  <c r="R46" i="82"/>
  <c r="S46" i="82"/>
  <c r="T46" i="82"/>
  <c r="J47" i="82"/>
  <c r="N47" i="82"/>
  <c r="P47" i="82"/>
  <c r="Q47" i="82"/>
  <c r="S47" i="82"/>
  <c r="T47" i="82"/>
  <c r="J48" i="82"/>
  <c r="N48" i="82"/>
  <c r="P48" i="82"/>
  <c r="Q48" i="82"/>
  <c r="S48" i="82"/>
  <c r="T48" i="82"/>
  <c r="K49" i="82"/>
  <c r="Q49" i="82"/>
  <c r="S49" i="82"/>
  <c r="T49" i="82"/>
  <c r="N51" i="82"/>
  <c r="O51" i="82"/>
  <c r="P51" i="82"/>
  <c r="Q51" i="82"/>
  <c r="R51" i="82"/>
  <c r="S51" i="82"/>
  <c r="T51" i="82"/>
  <c r="O52" i="82"/>
  <c r="P52" i="82"/>
  <c r="Q52" i="82"/>
  <c r="R52" i="82"/>
  <c r="S52" i="82"/>
  <c r="T52" i="82"/>
  <c r="N53" i="82"/>
  <c r="O53" i="82"/>
  <c r="P53" i="82"/>
  <c r="Q53" i="82"/>
  <c r="R53" i="82"/>
  <c r="S53" i="82"/>
  <c r="T53" i="82"/>
  <c r="D54" i="82"/>
  <c r="N54" i="82" s="1"/>
  <c r="L54" i="82"/>
  <c r="R54" i="82" s="1"/>
  <c r="L55" i="82"/>
  <c r="O55" i="82"/>
  <c r="P55" i="82"/>
  <c r="L56" i="82"/>
  <c r="M56" i="82" s="1"/>
  <c r="T56" i="82" s="1"/>
  <c r="O56" i="82"/>
  <c r="P56" i="82"/>
  <c r="O57" i="82"/>
  <c r="P57" i="82"/>
  <c r="Q57" i="82"/>
  <c r="R57" i="82"/>
  <c r="S57" i="82"/>
  <c r="T57" i="82"/>
  <c r="L58" i="82"/>
  <c r="R58" i="82" s="1"/>
  <c r="E60" i="82"/>
  <c r="G60" i="82"/>
  <c r="G61" i="82" s="1"/>
  <c r="G63" i="82"/>
  <c r="K60" i="82"/>
  <c r="N60" i="82" s="1"/>
  <c r="N61" i="82" s="1"/>
  <c r="L60" i="82"/>
  <c r="R60" i="82" s="1"/>
  <c r="R61" i="82" s="1"/>
  <c r="M60" i="82"/>
  <c r="X61" i="82"/>
  <c r="Y61" i="82"/>
  <c r="Z61" i="82"/>
  <c r="AC61" i="82"/>
  <c r="AD61" i="82"/>
  <c r="AE61" i="82"/>
  <c r="AM61" i="82"/>
  <c r="AN61" i="82"/>
  <c r="AO61" i="82"/>
  <c r="AP61" i="82"/>
  <c r="AR61" i="82"/>
  <c r="AS61" i="82"/>
  <c r="AU61" i="82"/>
  <c r="AV61" i="82"/>
  <c r="AW61" i="82"/>
  <c r="AX61" i="82"/>
  <c r="AY61" i="82"/>
  <c r="AZ61" i="82"/>
  <c r="BA61" i="82"/>
  <c r="BB61" i="82"/>
  <c r="BC61" i="82"/>
  <c r="BD61" i="82"/>
  <c r="E63" i="82"/>
  <c r="K63" i="82"/>
  <c r="K76" i="82"/>
  <c r="O76" i="82" s="1"/>
  <c r="L63" i="82"/>
  <c r="R63" i="82" s="1"/>
  <c r="M63" i="82"/>
  <c r="E64" i="82"/>
  <c r="G64" i="82"/>
  <c r="L64" i="82"/>
  <c r="K64" i="82"/>
  <c r="N64" i="82" s="1"/>
  <c r="M64" i="82"/>
  <c r="M70" i="82" s="1"/>
  <c r="V65" i="82"/>
  <c r="V90" i="82"/>
  <c r="W65" i="82"/>
  <c r="W66" i="82"/>
  <c r="X65" i="82"/>
  <c r="X66" i="82"/>
  <c r="Y65" i="82"/>
  <c r="Y66" i="82"/>
  <c r="Z65" i="82"/>
  <c r="Z66" i="82"/>
  <c r="AA65" i="82"/>
  <c r="AB65" i="82"/>
  <c r="AC65" i="82"/>
  <c r="AC66" i="82" s="1"/>
  <c r="AD65" i="82"/>
  <c r="AD66" i="82" s="1"/>
  <c r="AE65" i="82"/>
  <c r="AE66" i="82" s="1"/>
  <c r="AF65" i="82"/>
  <c r="AG65" i="82"/>
  <c r="AH65" i="82"/>
  <c r="AI65" i="82"/>
  <c r="AI92" i="82" s="1"/>
  <c r="AJ65" i="82"/>
  <c r="AJ92" i="82" s="1"/>
  <c r="AK65" i="82"/>
  <c r="AL65" i="82"/>
  <c r="AM65" i="82"/>
  <c r="AR65" i="82"/>
  <c r="AW65" i="82"/>
  <c r="BB65" i="82"/>
  <c r="BB90" i="82" s="1"/>
  <c r="AN65" i="82"/>
  <c r="AN66" i="82" s="1"/>
  <c r="AO65" i="82"/>
  <c r="AP65" i="82"/>
  <c r="AQ65" i="82"/>
  <c r="AQ90" i="82" s="1"/>
  <c r="AS65" i="82"/>
  <c r="AS66" i="82" s="1"/>
  <c r="AT65" i="82"/>
  <c r="AU65" i="82"/>
  <c r="AU66" i="82" s="1"/>
  <c r="AV65" i="82"/>
  <c r="AW66" i="82"/>
  <c r="AX65" i="82"/>
  <c r="AX92" i="82" s="1"/>
  <c r="AY65" i="82"/>
  <c r="AY66" i="82" s="1"/>
  <c r="AZ65" i="82"/>
  <c r="AZ66" i="82" s="1"/>
  <c r="BA65" i="82"/>
  <c r="BA66" i="82" s="1"/>
  <c r="BC65" i="82"/>
  <c r="BD65" i="82"/>
  <c r="BD66" i="82" s="1"/>
  <c r="D66" i="82"/>
  <c r="BG18" i="82"/>
  <c r="BG19" i="82" s="1"/>
  <c r="BH15" i="82"/>
  <c r="BG15" i="82"/>
  <c r="S9" i="82"/>
  <c r="T9" i="82"/>
  <c r="BG13" i="82"/>
  <c r="BG12" i="82"/>
  <c r="U12" i="82"/>
  <c r="U11" i="82"/>
  <c r="E20" i="82"/>
  <c r="G20" i="82"/>
  <c r="L20" i="82"/>
  <c r="G21" i="82"/>
  <c r="L21" i="82"/>
  <c r="L24" i="82" s="1"/>
  <c r="K20" i="82"/>
  <c r="N20" i="82" s="1"/>
  <c r="M20" i="82"/>
  <c r="E21" i="82"/>
  <c r="E26" i="82" s="1"/>
  <c r="K21" i="82"/>
  <c r="M21" i="82"/>
  <c r="E22" i="82"/>
  <c r="G22" i="82"/>
  <c r="K22" i="82"/>
  <c r="J22" i="82" s="1"/>
  <c r="L22" i="82"/>
  <c r="M22" i="82"/>
  <c r="E23" i="82"/>
  <c r="G23" i="82"/>
  <c r="K23" i="82"/>
  <c r="L23" i="82"/>
  <c r="M23" i="82"/>
  <c r="V24" i="82"/>
  <c r="W24" i="82"/>
  <c r="X24" i="82"/>
  <c r="Y24" i="82"/>
  <c r="Z24" i="82"/>
  <c r="AA24" i="82"/>
  <c r="AB24" i="82"/>
  <c r="AC24" i="82"/>
  <c r="AD24" i="82"/>
  <c r="AE24" i="82"/>
  <c r="AF24" i="82"/>
  <c r="AG24" i="82"/>
  <c r="AH24" i="82"/>
  <c r="AI24" i="82"/>
  <c r="AJ27" i="82" s="1"/>
  <c r="AJ24" i="82"/>
  <c r="AK24" i="82"/>
  <c r="AL24" i="82"/>
  <c r="AM24" i="82"/>
  <c r="AN24" i="82"/>
  <c r="AO24" i="82"/>
  <c r="AO27" i="82" s="1"/>
  <c r="AP24" i="82"/>
  <c r="AQ24" i="82"/>
  <c r="AR24" i="82"/>
  <c r="AS24" i="82"/>
  <c r="AT24" i="82"/>
  <c r="AT27" i="82" s="1"/>
  <c r="AU24" i="82"/>
  <c r="AV24" i="82"/>
  <c r="AW24" i="82"/>
  <c r="AX24" i="82"/>
  <c r="AY24" i="82"/>
  <c r="AZ24" i="82"/>
  <c r="BA24" i="82"/>
  <c r="BB24" i="82"/>
  <c r="BC24" i="82"/>
  <c r="BD24" i="82"/>
  <c r="J67" i="82"/>
  <c r="W67" i="82"/>
  <c r="J68" i="82"/>
  <c r="V68" i="82"/>
  <c r="J70" i="82"/>
  <c r="V70" i="82"/>
  <c r="W70" i="82"/>
  <c r="X70" i="82"/>
  <c r="Y70" i="82"/>
  <c r="Z70" i="82"/>
  <c r="AA70" i="82"/>
  <c r="AB70" i="82"/>
  <c r="AC70" i="82"/>
  <c r="AD70" i="82"/>
  <c r="AE70" i="82"/>
  <c r="AF70" i="82"/>
  <c r="AG70" i="82"/>
  <c r="AH70" i="82"/>
  <c r="AI70" i="82"/>
  <c r="AJ70" i="82"/>
  <c r="AK70" i="82"/>
  <c r="AL70" i="82"/>
  <c r="AM70" i="82"/>
  <c r="AN70" i="82"/>
  <c r="AO70" i="82"/>
  <c r="AP70" i="82"/>
  <c r="AQ70" i="82"/>
  <c r="AR70" i="82"/>
  <c r="AS70" i="82"/>
  <c r="AT70" i="82"/>
  <c r="AU70" i="82"/>
  <c r="AV70" i="82"/>
  <c r="AW70" i="82"/>
  <c r="AX70" i="82"/>
  <c r="AY70" i="82"/>
  <c r="AZ70" i="82"/>
  <c r="BA70" i="82"/>
  <c r="BB70" i="82"/>
  <c r="BC70" i="82"/>
  <c r="BD70" i="82"/>
  <c r="J71" i="82"/>
  <c r="V71" i="82"/>
  <c r="W71" i="82"/>
  <c r="X71" i="82"/>
  <c r="Y71" i="82"/>
  <c r="Z71" i="82"/>
  <c r="AA71" i="82"/>
  <c r="AB71" i="82"/>
  <c r="AC71" i="82"/>
  <c r="AD71" i="82"/>
  <c r="AE71" i="82"/>
  <c r="AF71" i="82"/>
  <c r="AG71" i="82"/>
  <c r="AH71" i="82"/>
  <c r="AI71" i="82"/>
  <c r="AJ71" i="82"/>
  <c r="AK71" i="82"/>
  <c r="AL71" i="82"/>
  <c r="AM71" i="82"/>
  <c r="AN71" i="82"/>
  <c r="AO71" i="82"/>
  <c r="AP71" i="82"/>
  <c r="AQ71" i="82"/>
  <c r="AR71" i="82"/>
  <c r="AS71" i="82"/>
  <c r="AT71" i="82"/>
  <c r="AU71" i="82"/>
  <c r="AV71" i="82"/>
  <c r="AW71" i="82"/>
  <c r="AX71" i="82"/>
  <c r="AY71" i="82"/>
  <c r="AZ71" i="82"/>
  <c r="BA71" i="82"/>
  <c r="BB71" i="82"/>
  <c r="BC71" i="82"/>
  <c r="BD71" i="82"/>
  <c r="J72" i="82"/>
  <c r="V72" i="82"/>
  <c r="W72" i="82"/>
  <c r="X72" i="82"/>
  <c r="Y72" i="82"/>
  <c r="Z72" i="82"/>
  <c r="AA72" i="82"/>
  <c r="AB72" i="82"/>
  <c r="AC72" i="82"/>
  <c r="AD72" i="82"/>
  <c r="AE72" i="82"/>
  <c r="AF72" i="82"/>
  <c r="AG72" i="82"/>
  <c r="AH72" i="82"/>
  <c r="AI72" i="82"/>
  <c r="AJ72" i="82"/>
  <c r="AK72" i="82"/>
  <c r="AL72" i="82"/>
  <c r="AM72" i="82"/>
  <c r="AN72" i="82"/>
  <c r="AO72" i="82"/>
  <c r="AP72" i="82"/>
  <c r="AQ72" i="82"/>
  <c r="AR72" i="82"/>
  <c r="AS72" i="82"/>
  <c r="AT72" i="82"/>
  <c r="AU72" i="82"/>
  <c r="AV72" i="82"/>
  <c r="AW72" i="82"/>
  <c r="AX72" i="82"/>
  <c r="AY72" i="82"/>
  <c r="AZ72" i="82"/>
  <c r="BA72" i="82"/>
  <c r="BB72" i="82"/>
  <c r="BC72" i="82"/>
  <c r="BD72" i="82"/>
  <c r="N73" i="82"/>
  <c r="O73" i="82"/>
  <c r="P73" i="82"/>
  <c r="Q73" i="82"/>
  <c r="R73" i="82"/>
  <c r="S73" i="82"/>
  <c r="T73" i="82"/>
  <c r="E74" i="82"/>
  <c r="Q74" i="82" s="1"/>
  <c r="G74" i="82"/>
  <c r="M74" i="82"/>
  <c r="T74" i="82" s="1"/>
  <c r="N74" i="82"/>
  <c r="O74" i="82"/>
  <c r="R74" i="82"/>
  <c r="E75" i="82"/>
  <c r="G75" i="82"/>
  <c r="P75" i="82" s="1"/>
  <c r="K75" i="82"/>
  <c r="N75" i="82" s="1"/>
  <c r="L75" i="82"/>
  <c r="M75" i="82"/>
  <c r="E76" i="82"/>
  <c r="E80" i="82" s="1"/>
  <c r="E81" i="82" s="1"/>
  <c r="G76" i="82"/>
  <c r="G80" i="82" s="1"/>
  <c r="G81" i="82" s="1"/>
  <c r="L76" i="82"/>
  <c r="R76" i="82" s="1"/>
  <c r="M76" i="82"/>
  <c r="E77" i="82"/>
  <c r="L77" i="82"/>
  <c r="G77" i="82"/>
  <c r="K77" i="82"/>
  <c r="O77" i="82" s="1"/>
  <c r="M77" i="82"/>
  <c r="T77" i="82" s="1"/>
  <c r="E78" i="82"/>
  <c r="G78" i="82"/>
  <c r="P78" i="82" s="1"/>
  <c r="L78" i="82"/>
  <c r="S78" i="82"/>
  <c r="K78" i="82"/>
  <c r="O78" i="82"/>
  <c r="R78" i="82"/>
  <c r="M78" i="82"/>
  <c r="T78" i="82" s="1"/>
  <c r="E79" i="82"/>
  <c r="G79" i="82"/>
  <c r="K79" i="82"/>
  <c r="O79" i="82"/>
  <c r="L79" i="82"/>
  <c r="Q79" i="82"/>
  <c r="M79" i="82"/>
  <c r="J80" i="82"/>
  <c r="J81" i="82" s="1"/>
  <c r="V80" i="82"/>
  <c r="V81" i="82" s="1"/>
  <c r="W80" i="82"/>
  <c r="W81" i="82" s="1"/>
  <c r="X80" i="82"/>
  <c r="X81" i="82" s="1"/>
  <c r="Y80" i="82"/>
  <c r="Y81" i="82" s="1"/>
  <c r="Z80" i="82"/>
  <c r="Z81" i="82" s="1"/>
  <c r="AA80" i="82"/>
  <c r="AA81" i="82" s="1"/>
  <c r="AB80" i="82"/>
  <c r="AB81" i="82" s="1"/>
  <c r="AC80" i="82"/>
  <c r="AC81" i="82" s="1"/>
  <c r="AD80" i="82"/>
  <c r="AD81" i="82" s="1"/>
  <c r="AE80" i="82"/>
  <c r="AE81" i="82" s="1"/>
  <c r="AF80" i="82"/>
  <c r="AF81" i="82" s="1"/>
  <c r="AG80" i="82"/>
  <c r="AG81" i="82" s="1"/>
  <c r="AH80" i="82"/>
  <c r="AH81" i="82" s="1"/>
  <c r="AI80" i="82"/>
  <c r="AI81" i="82" s="1"/>
  <c r="AJ80" i="82"/>
  <c r="AJ81" i="82" s="1"/>
  <c r="AK80" i="82"/>
  <c r="AK81" i="82" s="1"/>
  <c r="AL80" i="82"/>
  <c r="AL81" i="82" s="1"/>
  <c r="AM80" i="82"/>
  <c r="AM81" i="82" s="1"/>
  <c r="AN80" i="82"/>
  <c r="AN81" i="82" s="1"/>
  <c r="AO80" i="82"/>
  <c r="AO81" i="82" s="1"/>
  <c r="AP80" i="82"/>
  <c r="AP81" i="82" s="1"/>
  <c r="AQ80" i="82"/>
  <c r="AQ81" i="82" s="1"/>
  <c r="AR80" i="82"/>
  <c r="AR81" i="82" s="1"/>
  <c r="AS80" i="82"/>
  <c r="AS81" i="82" s="1"/>
  <c r="AT80" i="82"/>
  <c r="AT81" i="82" s="1"/>
  <c r="AU80" i="82"/>
  <c r="AU81" i="82" s="1"/>
  <c r="AV80" i="82"/>
  <c r="AV81" i="82" s="1"/>
  <c r="AW80" i="82"/>
  <c r="AW81" i="82" s="1"/>
  <c r="AX80" i="82"/>
  <c r="AX81" i="82" s="1"/>
  <c r="AY80" i="82"/>
  <c r="AY81" i="82" s="1"/>
  <c r="AZ80" i="82"/>
  <c r="AZ81" i="82" s="1"/>
  <c r="BA80" i="82"/>
  <c r="BA81" i="82" s="1"/>
  <c r="BB80" i="82"/>
  <c r="BB81" i="82" s="1"/>
  <c r="BC80" i="82"/>
  <c r="BC81" i="82" s="1"/>
  <c r="BD80" i="82"/>
  <c r="BD81" i="82" s="1"/>
  <c r="N82" i="82"/>
  <c r="O82" i="82"/>
  <c r="P82" i="82"/>
  <c r="Q82" i="82"/>
  <c r="R82" i="82"/>
  <c r="S82" i="82"/>
  <c r="T82" i="82"/>
  <c r="N83" i="82"/>
  <c r="O83" i="82"/>
  <c r="P83" i="82"/>
  <c r="Q83" i="82"/>
  <c r="R83" i="82"/>
  <c r="S83" i="82"/>
  <c r="T83" i="82"/>
  <c r="K84" i="82"/>
  <c r="O84" i="82" s="1"/>
  <c r="L84" i="82"/>
  <c r="S84" i="82" s="1"/>
  <c r="M84" i="82"/>
  <c r="T84" i="82" s="1"/>
  <c r="K85" i="82"/>
  <c r="O85" i="82" s="1"/>
  <c r="L85" i="82"/>
  <c r="M85" i="82"/>
  <c r="E87" i="82"/>
  <c r="E90" i="82" s="1"/>
  <c r="G87" i="82"/>
  <c r="G90" i="82" s="1"/>
  <c r="K87" i="82"/>
  <c r="O87" i="82" s="1"/>
  <c r="L87" i="82"/>
  <c r="R87" i="82"/>
  <c r="M87" i="82"/>
  <c r="E88" i="82"/>
  <c r="G88" i="82"/>
  <c r="K88" i="82"/>
  <c r="O88" i="82" s="1"/>
  <c r="L88" i="82"/>
  <c r="R88" i="82" s="1"/>
  <c r="M88" i="82"/>
  <c r="T88" i="82" s="1"/>
  <c r="E89" i="82"/>
  <c r="L89" i="82"/>
  <c r="Q89" i="82" s="1"/>
  <c r="G89" i="82"/>
  <c r="K89" i="82"/>
  <c r="M89" i="82"/>
  <c r="AJ90" i="82"/>
  <c r="K91" i="82"/>
  <c r="O91" i="82" s="1"/>
  <c r="L91" i="82"/>
  <c r="S91" i="82" s="1"/>
  <c r="M91" i="82"/>
  <c r="AL91" i="82"/>
  <c r="AL92" i="82" s="1"/>
  <c r="G92" i="82"/>
  <c r="K93" i="82"/>
  <c r="L93" i="82"/>
  <c r="R93" i="82" s="1"/>
  <c r="M93" i="82"/>
  <c r="T93" i="82" s="1"/>
  <c r="E95" i="82"/>
  <c r="G95" i="82"/>
  <c r="K95" i="82"/>
  <c r="O95" i="82" s="1"/>
  <c r="L95" i="82"/>
  <c r="M95" i="82"/>
  <c r="K96" i="82"/>
  <c r="O96" i="82" s="1"/>
  <c r="L96" i="82"/>
  <c r="R96" i="82" s="1"/>
  <c r="M96" i="82"/>
  <c r="V96" i="82"/>
  <c r="W96" i="82"/>
  <c r="AA96" i="82"/>
  <c r="AB96" i="82"/>
  <c r="AF96" i="82"/>
  <c r="AG96" i="82"/>
  <c r="AK96" i="82"/>
  <c r="AL96" i="82"/>
  <c r="AP96" i="82"/>
  <c r="AQ96" i="82"/>
  <c r="AU96" i="82"/>
  <c r="AV96" i="82"/>
  <c r="AZ96" i="82"/>
  <c r="BA96" i="82"/>
  <c r="K97" i="82"/>
  <c r="O97" i="82" s="1"/>
  <c r="L97" i="82"/>
  <c r="M97" i="82"/>
  <c r="G126" i="82"/>
  <c r="K126" i="82"/>
  <c r="L126" i="82"/>
  <c r="M126" i="82"/>
  <c r="E127" i="82"/>
  <c r="E129" i="82"/>
  <c r="G129" i="82"/>
  <c r="K129" i="82"/>
  <c r="L129" i="82"/>
  <c r="M129" i="82"/>
  <c r="E130" i="82"/>
  <c r="G130" i="82"/>
  <c r="K130" i="82"/>
  <c r="L130" i="82"/>
  <c r="M130" i="82"/>
  <c r="E131" i="82"/>
  <c r="G131" i="82"/>
  <c r="K131" i="82"/>
  <c r="L131" i="82"/>
  <c r="M131" i="82"/>
  <c r="E132" i="82"/>
  <c r="G132" i="82"/>
  <c r="K132" i="82"/>
  <c r="L132" i="82"/>
  <c r="M132" i="82"/>
  <c r="E133" i="82"/>
  <c r="G133" i="82"/>
  <c r="K133" i="82"/>
  <c r="L133" i="82"/>
  <c r="M133" i="82"/>
  <c r="E134" i="82"/>
  <c r="G134" i="82"/>
  <c r="K134" i="82"/>
  <c r="L134" i="82"/>
  <c r="M134" i="82"/>
  <c r="K70" i="82"/>
  <c r="X92" i="82"/>
  <c r="BD90" i="82"/>
  <c r="X90" i="82"/>
  <c r="M80" i="82"/>
  <c r="M81" i="82" s="1"/>
  <c r="AT92" i="82"/>
  <c r="BB66" i="82"/>
  <c r="Z92" i="82"/>
  <c r="BB92" i="82"/>
  <c r="Y92" i="82"/>
  <c r="S63" i="82"/>
  <c r="Z90" i="82"/>
  <c r="Q20" i="82"/>
  <c r="AM92" i="82"/>
  <c r="AU91" i="82"/>
  <c r="AU92" i="82" s="1"/>
  <c r="L72" i="82"/>
  <c r="Q63" i="82"/>
  <c r="I60" i="83"/>
  <c r="L61" i="82"/>
  <c r="AY92" i="82"/>
  <c r="AW92" i="82"/>
  <c r="AS92" i="82"/>
  <c r="BA90" i="82"/>
  <c r="AY90" i="82"/>
  <c r="AW90" i="82"/>
  <c r="AU90" i="82"/>
  <c r="AS90" i="82"/>
  <c r="AK90" i="82"/>
  <c r="AG90" i="82"/>
  <c r="AE90" i="82"/>
  <c r="AC90" i="82"/>
  <c r="AA90" i="82"/>
  <c r="Y90" i="82"/>
  <c r="R72" i="82"/>
  <c r="Q64" i="82"/>
  <c r="R56" i="82"/>
  <c r="BA92" i="82"/>
  <c r="AG92" i="82"/>
  <c r="AE92" i="82"/>
  <c r="AC92" i="82"/>
  <c r="AK91" i="82"/>
  <c r="AK92" i="82" s="1"/>
  <c r="AA91" i="82"/>
  <c r="AA92" i="82" s="1"/>
  <c r="T64" i="82"/>
  <c r="S56" i="82"/>
  <c r="Q56" i="82"/>
  <c r="S55" i="82"/>
  <c r="AY27" i="82"/>
  <c r="Q60" i="82"/>
  <c r="Q61" i="82" s="1"/>
  <c r="O60" i="82"/>
  <c r="O61" i="82" s="1"/>
  <c r="O64" i="82"/>
  <c r="G26" i="82"/>
  <c r="Q87" i="82"/>
  <c r="Q78" i="82"/>
  <c r="S96" i="82"/>
  <c r="Q93" i="82"/>
  <c r="S89" i="82"/>
  <c r="R68" i="82"/>
  <c r="P97" i="82"/>
  <c r="P91" i="82"/>
  <c r="P85" i="82"/>
  <c r="O22" i="82"/>
  <c r="I40" i="83"/>
  <c r="I45" i="83"/>
  <c r="I53" i="83"/>
  <c r="I54" i="83"/>
  <c r="I52" i="83"/>
  <c r="J54" i="82"/>
  <c r="J66" i="82"/>
  <c r="J61" i="82"/>
  <c r="I14" i="83"/>
  <c r="I21" i="83"/>
  <c r="I22" i="83"/>
  <c r="I13" i="83"/>
  <c r="I15" i="83"/>
  <c r="H66" i="84"/>
  <c r="H68" i="84"/>
  <c r="J68" i="84"/>
  <c r="Q68" i="84" s="1"/>
  <c r="J66" i="84"/>
  <c r="L66" i="84"/>
  <c r="K66" i="84"/>
  <c r="H65" i="84"/>
  <c r="L65" i="84" s="1"/>
  <c r="K68" i="84"/>
  <c r="R68" i="84" s="1"/>
  <c r="L31" i="83"/>
  <c r="J65" i="84"/>
  <c r="Q65" i="84" s="1"/>
  <c r="M31" i="83"/>
  <c r="K65" i="84"/>
  <c r="R65" i="84" s="1"/>
  <c r="L33" i="83"/>
  <c r="M33" i="83"/>
  <c r="J31" i="83"/>
  <c r="J33" i="83"/>
  <c r="L32" i="83"/>
  <c r="M32" i="83"/>
  <c r="H69" i="84"/>
  <c r="L69" i="84" s="1"/>
  <c r="H44" i="84"/>
  <c r="H43" i="84" s="1"/>
  <c r="H41" i="84" s="1"/>
  <c r="N41" i="84" s="1"/>
  <c r="R23" i="83"/>
  <c r="I63" i="84"/>
  <c r="O23" i="83"/>
  <c r="K23" i="83"/>
  <c r="J67" i="84"/>
  <c r="Q67" i="84" s="1"/>
  <c r="K67" i="84"/>
  <c r="J69" i="84"/>
  <c r="N69" i="84"/>
  <c r="N65" i="84"/>
  <c r="H121" i="84"/>
  <c r="N121" i="84" s="1"/>
  <c r="I36" i="83"/>
  <c r="N33" i="83"/>
  <c r="H67" i="84"/>
  <c r="L67" i="84"/>
  <c r="N31" i="83"/>
  <c r="U31" i="83"/>
  <c r="K69" i="84"/>
  <c r="V31" i="83"/>
  <c r="V33" i="83"/>
  <c r="L36" i="83"/>
  <c r="J59" i="83"/>
  <c r="L34" i="83"/>
  <c r="J34" i="83"/>
  <c r="I31" i="83"/>
  <c r="Q31" i="83"/>
  <c r="T33" i="83"/>
  <c r="T31" i="83"/>
  <c r="M34" i="83"/>
  <c r="T36" i="83"/>
  <c r="P69" i="84"/>
  <c r="Q69" i="84"/>
  <c r="N67" i="84"/>
  <c r="U34" i="83"/>
  <c r="V34" i="83"/>
  <c r="Q34" i="83"/>
  <c r="H116" i="84"/>
  <c r="L116" i="84" s="1"/>
  <c r="J116" i="84"/>
  <c r="Q116" i="84" s="1"/>
  <c r="K116" i="84"/>
  <c r="J110" i="84"/>
  <c r="P110" i="84" s="1"/>
  <c r="K117" i="84"/>
  <c r="M56" i="83"/>
  <c r="L55" i="83"/>
  <c r="L49" i="83"/>
  <c r="J109" i="84"/>
  <c r="H117" i="84"/>
  <c r="L117" i="84" s="1"/>
  <c r="J56" i="83"/>
  <c r="J117" i="84"/>
  <c r="P117" i="84" s="1"/>
  <c r="L56" i="83"/>
  <c r="M49" i="83"/>
  <c r="K109" i="84"/>
  <c r="R109" i="84" s="1"/>
  <c r="M50" i="83"/>
  <c r="K110" i="84"/>
  <c r="I56" i="83"/>
  <c r="J55" i="83"/>
  <c r="L50" i="83"/>
  <c r="V50" i="83"/>
  <c r="J36" i="83"/>
  <c r="T50" i="83"/>
  <c r="I55" i="83"/>
  <c r="N36" i="83"/>
  <c r="O33" i="84"/>
  <c r="J12" i="84"/>
  <c r="Q12" i="84" s="1"/>
  <c r="M22" i="83"/>
  <c r="K12" i="84"/>
  <c r="J22" i="83"/>
  <c r="H12" i="84"/>
  <c r="N12" i="84" s="1"/>
  <c r="D22" i="83"/>
  <c r="L22" i="83"/>
  <c r="J111" i="84"/>
  <c r="P111" i="84" s="1"/>
  <c r="M51" i="83"/>
  <c r="K111" i="84"/>
  <c r="L51" i="83"/>
  <c r="L48" i="83"/>
  <c r="M48" i="83"/>
  <c r="J48" i="83"/>
  <c r="I48" i="83"/>
  <c r="J100" i="84"/>
  <c r="Q100" i="84" s="1"/>
  <c r="H95" i="84"/>
  <c r="N95" i="84" s="1"/>
  <c r="U48" i="83"/>
  <c r="N48" i="83"/>
  <c r="V48" i="83"/>
  <c r="J95" i="84"/>
  <c r="P95" i="84" s="1"/>
  <c r="L43" i="83"/>
  <c r="J38" i="83"/>
  <c r="S48" i="83"/>
  <c r="Q48" i="83"/>
  <c r="L38" i="83"/>
  <c r="J105" i="84"/>
  <c r="P105" i="84" s="1"/>
  <c r="D11" i="82"/>
  <c r="D12" i="82"/>
  <c r="F11" i="82"/>
  <c r="F12" i="82"/>
  <c r="G12" i="82"/>
  <c r="E12" i="82"/>
  <c r="F10" i="82"/>
  <c r="F9" i="82"/>
  <c r="D9" i="82"/>
  <c r="J9" i="82"/>
  <c r="K9" i="82"/>
  <c r="Q95" i="84"/>
  <c r="N38" i="83"/>
  <c r="U43" i="83"/>
  <c r="S43" i="83"/>
  <c r="P40" i="83"/>
  <c r="T43" i="83"/>
  <c r="P38" i="83"/>
  <c r="M9" i="82"/>
  <c r="Q38" i="83"/>
  <c r="L47" i="83"/>
  <c r="H70" i="84"/>
  <c r="L70" i="84" s="1"/>
  <c r="H85" i="84"/>
  <c r="N85" i="84" s="1"/>
  <c r="H86" i="84"/>
  <c r="J122" i="84"/>
  <c r="P122" i="84" s="1"/>
  <c r="T38" i="83"/>
  <c r="H130" i="84"/>
  <c r="J130" i="84"/>
  <c r="Q130" i="84" s="1"/>
  <c r="J129" i="84"/>
  <c r="P129" i="84" s="1"/>
  <c r="J128" i="84"/>
  <c r="P128" i="84" s="1"/>
  <c r="K129" i="84"/>
  <c r="R129" i="84" s="1"/>
  <c r="K130" i="84"/>
  <c r="H123" i="84"/>
  <c r="N123" i="84" s="1"/>
  <c r="H10" i="82"/>
  <c r="J85" i="84"/>
  <c r="P85" i="84" s="1"/>
  <c r="J86" i="84"/>
  <c r="P86" i="84" s="1"/>
  <c r="H115" i="84"/>
  <c r="K115" i="84"/>
  <c r="J115" i="84"/>
  <c r="P115" i="84" s="1"/>
  <c r="H100" i="84"/>
  <c r="N100" i="84" s="1"/>
  <c r="N130" i="84"/>
  <c r="J79" i="84"/>
  <c r="P79" i="84" s="1"/>
  <c r="K85" i="84"/>
  <c r="K86" i="84"/>
  <c r="J49" i="83"/>
  <c r="H109" i="84"/>
  <c r="L109" i="84" s="1"/>
  <c r="K104" i="84"/>
  <c r="R104" i="84" s="1"/>
  <c r="M46" i="83"/>
  <c r="H101" i="84"/>
  <c r="J50" i="83"/>
  <c r="H110" i="84"/>
  <c r="M63" i="83"/>
  <c r="K127" i="84"/>
  <c r="J127" i="84"/>
  <c r="P127" i="84" s="1"/>
  <c r="J123" i="84"/>
  <c r="P123" i="84" s="1"/>
  <c r="L63" i="83"/>
  <c r="M65" i="83"/>
  <c r="L65" i="83"/>
  <c r="V45" i="83"/>
  <c r="N45" i="83"/>
  <c r="J66" i="83"/>
  <c r="J65" i="83"/>
  <c r="L64" i="83"/>
  <c r="J43" i="83"/>
  <c r="P41" i="83"/>
  <c r="P42" i="83"/>
  <c r="T47" i="83"/>
  <c r="N47" i="83"/>
  <c r="I47" i="83"/>
  <c r="P47" i="83"/>
  <c r="U21" i="83"/>
  <c r="V21" i="83"/>
  <c r="Q21" i="83"/>
  <c r="V22" i="83"/>
  <c r="N21" i="83"/>
  <c r="N22" i="83"/>
  <c r="L14" i="83"/>
  <c r="T32" i="83"/>
  <c r="V27" i="83"/>
  <c r="S27" i="83"/>
  <c r="V32" i="83"/>
  <c r="N32" i="83"/>
  <c r="U27" i="83"/>
  <c r="L66" i="83"/>
  <c r="M66" i="83"/>
  <c r="T54" i="83"/>
  <c r="V53" i="83"/>
  <c r="P53" i="83"/>
  <c r="T52" i="83"/>
  <c r="V51" i="83"/>
  <c r="V49" i="83"/>
  <c r="U55" i="83"/>
  <c r="Q55" i="83"/>
  <c r="U56" i="83"/>
  <c r="S56" i="83"/>
  <c r="P56" i="83"/>
  <c r="V54" i="83"/>
  <c r="P54" i="83"/>
  <c r="T53" i="83"/>
  <c r="V52" i="83"/>
  <c r="P52" i="83"/>
  <c r="V55" i="83"/>
  <c r="S55" i="83"/>
  <c r="N55" i="83"/>
  <c r="V56" i="83"/>
  <c r="T56" i="83"/>
  <c r="Q56" i="83"/>
  <c r="N56" i="83"/>
  <c r="V59" i="83"/>
  <c r="M59" i="83"/>
  <c r="M62" i="83"/>
  <c r="T62" i="83"/>
  <c r="N62" i="83"/>
  <c r="P62" i="83"/>
  <c r="V38" i="83"/>
  <c r="M28" i="83"/>
  <c r="P9" i="82"/>
  <c r="H63" i="84"/>
  <c r="N63" i="84"/>
  <c r="H127" i="84"/>
  <c r="N127" i="84" s="1"/>
  <c r="J119" i="84"/>
  <c r="M57" i="83"/>
  <c r="H119" i="84"/>
  <c r="M60" i="83"/>
  <c r="H83" i="84"/>
  <c r="N83" i="84" s="1"/>
  <c r="I88" i="84"/>
  <c r="Q79" i="84"/>
  <c r="Q85" i="84"/>
  <c r="Q86" i="84"/>
  <c r="U11" i="79"/>
  <c r="U12" i="79" s="1"/>
  <c r="J88" i="84"/>
  <c r="H79" i="84"/>
  <c r="N79" i="84" s="1"/>
  <c r="K88" i="84"/>
  <c r="H81" i="84"/>
  <c r="L81" i="84" s="1"/>
  <c r="Q115" i="84"/>
  <c r="R115" i="84"/>
  <c r="L63" i="84"/>
  <c r="H88" i="84"/>
  <c r="N88" i="84" s="1"/>
  <c r="V36" i="83"/>
  <c r="J64" i="83"/>
  <c r="H128" i="84"/>
  <c r="N128" i="84" s="1"/>
  <c r="V46" i="83"/>
  <c r="J51" i="83"/>
  <c r="H111" i="84"/>
  <c r="L111" i="84" s="1"/>
  <c r="M36" i="83"/>
  <c r="M69" i="83"/>
  <c r="J81" i="84"/>
  <c r="P81" i="84" s="1"/>
  <c r="K81" i="84"/>
  <c r="L68" i="83"/>
  <c r="J83" i="84"/>
  <c r="P83" i="84" s="1"/>
  <c r="K83" i="84"/>
  <c r="K79" i="84"/>
  <c r="R79" i="84" s="1"/>
  <c r="T34" i="83"/>
  <c r="I23" i="83"/>
  <c r="M64" i="83"/>
  <c r="K128" i="84"/>
  <c r="R128" i="84" s="1"/>
  <c r="J28" i="83"/>
  <c r="P46" i="83"/>
  <c r="I66" i="83"/>
  <c r="I65" i="83"/>
  <c r="P43" i="83"/>
  <c r="Q43" i="83"/>
  <c r="N43" i="83"/>
  <c r="J69" i="83"/>
  <c r="L28" i="83"/>
  <c r="L69" i="83"/>
  <c r="N46" i="83"/>
  <c r="L60" i="83"/>
  <c r="L57" i="83"/>
  <c r="J60" i="83"/>
  <c r="J68" i="83"/>
  <c r="J23" i="83"/>
  <c r="N49" i="83"/>
  <c r="P50" i="83"/>
  <c r="I50" i="83"/>
  <c r="I49" i="83"/>
  <c r="J57" i="83"/>
  <c r="V62" i="83"/>
  <c r="N61" i="83"/>
  <c r="J63" i="83"/>
  <c r="O11" i="82"/>
  <c r="P57" i="83"/>
  <c r="R11" i="82"/>
  <c r="T57" i="83"/>
  <c r="N11" i="82"/>
  <c r="N57" i="83"/>
  <c r="M11" i="82"/>
  <c r="K87" i="84"/>
  <c r="J87" i="84"/>
  <c r="K120" i="84"/>
  <c r="T11" i="82"/>
  <c r="I87" i="84"/>
  <c r="M68" i="83"/>
  <c r="J11" i="84"/>
  <c r="Q11" i="84" s="1"/>
  <c r="Q88" i="84"/>
  <c r="P88" i="84"/>
  <c r="Q81" i="84"/>
  <c r="R88" i="84"/>
  <c r="H87" i="84"/>
  <c r="L87" i="84" s="1"/>
  <c r="Q83" i="84"/>
  <c r="L88" i="84"/>
  <c r="M58" i="83"/>
  <c r="M35" i="83"/>
  <c r="P61" i="83"/>
  <c r="N34" i="83"/>
  <c r="K80" i="84"/>
  <c r="N13" i="83"/>
  <c r="N28" i="83"/>
  <c r="T69" i="83"/>
  <c r="T68" i="83"/>
  <c r="I68" i="83"/>
  <c r="V68" i="83"/>
  <c r="V69" i="83"/>
  <c r="N68" i="83"/>
  <c r="N23" i="83"/>
  <c r="Q23" i="83"/>
  <c r="I64" i="83"/>
  <c r="I51" i="83"/>
  <c r="N51" i="83"/>
  <c r="I57" i="83"/>
  <c r="J11" i="82"/>
  <c r="N60" i="83"/>
  <c r="T60" i="83"/>
  <c r="V60" i="83"/>
  <c r="P60" i="83"/>
  <c r="V57" i="83"/>
  <c r="I63" i="83"/>
  <c r="V28" i="83"/>
  <c r="H64" i="84"/>
  <c r="N64" i="84" s="1"/>
  <c r="M12" i="82"/>
  <c r="L64" i="84"/>
  <c r="I24" i="83"/>
  <c r="J24" i="83"/>
  <c r="V65" i="83"/>
  <c r="P65" i="83"/>
  <c r="T64" i="83"/>
  <c r="V66" i="83"/>
  <c r="T65" i="83"/>
  <c r="P64" i="83"/>
  <c r="P63" i="83"/>
  <c r="V64" i="83"/>
  <c r="V13" i="83"/>
  <c r="J14" i="83"/>
  <c r="N24" i="83"/>
  <c r="Q24" i="83"/>
  <c r="T13" i="79"/>
  <c r="S21" i="83"/>
  <c r="S22" i="83"/>
  <c r="G23" i="83"/>
  <c r="T23" i="83"/>
  <c r="S13" i="83"/>
  <c r="AF61" i="82"/>
  <c r="AF66" i="82"/>
  <c r="AA61" i="82"/>
  <c r="AA66" i="82"/>
  <c r="N115" i="84"/>
  <c r="Q50" i="83"/>
  <c r="U50" i="83"/>
  <c r="U53" i="83"/>
  <c r="U49" i="83"/>
  <c r="Q52" i="83"/>
  <c r="U54" i="83"/>
  <c r="Q53" i="83"/>
  <c r="Q49" i="83"/>
  <c r="U52" i="83"/>
  <c r="Q54" i="83"/>
  <c r="Q51" i="83"/>
  <c r="U51" i="83"/>
  <c r="A4" i="87"/>
  <c r="R32" i="83"/>
  <c r="Q32" i="83"/>
  <c r="V61" i="82"/>
  <c r="AK66" i="82"/>
  <c r="AK61" i="82"/>
  <c r="S38" i="83"/>
  <c r="G9" i="82"/>
  <c r="E9" i="82"/>
  <c r="O9" i="82"/>
  <c r="Q9" i="82"/>
  <c r="U38" i="83"/>
  <c r="T63" i="83"/>
  <c r="S63" i="83"/>
  <c r="V63" i="83"/>
  <c r="E54" i="82"/>
  <c r="Q54" i="82" s="1"/>
  <c r="E66" i="82"/>
  <c r="E58" i="82"/>
  <c r="E61" i="82"/>
  <c r="W61" i="82"/>
  <c r="Q44" i="83"/>
  <c r="J44" i="83"/>
  <c r="G58" i="82"/>
  <c r="S58" i="82" s="1"/>
  <c r="G54" i="82"/>
  <c r="S54" i="82" s="1"/>
  <c r="G66" i="82"/>
  <c r="N51" i="81"/>
  <c r="M51" i="81"/>
  <c r="Q51" i="81" s="1"/>
  <c r="L51" i="81"/>
  <c r="K51" i="81"/>
  <c r="J51" i="81"/>
  <c r="I51" i="81"/>
  <c r="O51" i="81" s="1"/>
  <c r="M102" i="81"/>
  <c r="Q102" i="81" s="1"/>
  <c r="I102" i="81"/>
  <c r="Q101" i="81"/>
  <c r="M100" i="81"/>
  <c r="Q100" i="81" s="1"/>
  <c r="I100" i="81"/>
  <c r="M99" i="81"/>
  <c r="Q99" i="81" s="1"/>
  <c r="I99" i="81"/>
  <c r="K98" i="81"/>
  <c r="Q96" i="81"/>
  <c r="K95" i="81"/>
  <c r="J95" i="81"/>
  <c r="I95" i="81"/>
  <c r="N94" i="81"/>
  <c r="M94" i="81"/>
  <c r="Q94" i="81" s="1"/>
  <c r="L94" i="81"/>
  <c r="K94" i="81"/>
  <c r="J94" i="81"/>
  <c r="I94" i="81"/>
  <c r="N93" i="81"/>
  <c r="M93" i="81"/>
  <c r="Q93" i="81" s="1"/>
  <c r="L93" i="81"/>
  <c r="K93" i="81"/>
  <c r="J93" i="81"/>
  <c r="I93" i="81"/>
  <c r="N92" i="81"/>
  <c r="M92" i="81"/>
  <c r="L92" i="81"/>
  <c r="K92" i="81"/>
  <c r="J92" i="81"/>
  <c r="I92" i="81"/>
  <c r="N91" i="81"/>
  <c r="M91" i="81"/>
  <c r="Q91" i="81"/>
  <c r="L91" i="81"/>
  <c r="K91" i="81"/>
  <c r="P91" i="81" s="1"/>
  <c r="J91" i="81"/>
  <c r="I91" i="81"/>
  <c r="O91" i="81" s="1"/>
  <c r="M86" i="81"/>
  <c r="Q86" i="81" s="1"/>
  <c r="K86" i="81"/>
  <c r="I86" i="81"/>
  <c r="M85" i="81"/>
  <c r="Q85" i="81" s="1"/>
  <c r="K85" i="81"/>
  <c r="I85" i="81"/>
  <c r="M84" i="81"/>
  <c r="M83" i="81" s="1"/>
  <c r="K84" i="81"/>
  <c r="K83" i="81" s="1"/>
  <c r="I84" i="81"/>
  <c r="I83" i="81" s="1"/>
  <c r="K77" i="81"/>
  <c r="I77" i="81"/>
  <c r="T71" i="81"/>
  <c r="N71" i="81"/>
  <c r="M71" i="81"/>
  <c r="Q71" i="81" s="1"/>
  <c r="K71" i="81"/>
  <c r="I71" i="81"/>
  <c r="M50" i="81"/>
  <c r="Q50" i="81" s="1"/>
  <c r="K50" i="81"/>
  <c r="I50" i="81"/>
  <c r="O50" i="81" s="1"/>
  <c r="Q67" i="81"/>
  <c r="K54" i="81"/>
  <c r="M62" i="81"/>
  <c r="N62" i="81" s="1"/>
  <c r="K62" i="81"/>
  <c r="I62" i="81"/>
  <c r="O62" i="81" s="1"/>
  <c r="Q52" i="81"/>
  <c r="K41" i="81"/>
  <c r="M41" i="81"/>
  <c r="I41" i="81"/>
  <c r="O41" i="81" s="1"/>
  <c r="M40" i="81"/>
  <c r="Q40" i="81"/>
  <c r="K40" i="81"/>
  <c r="I40" i="81"/>
  <c r="O40" i="81" s="1"/>
  <c r="K39" i="81"/>
  <c r="M39" i="81"/>
  <c r="I39" i="81"/>
  <c r="K37" i="81"/>
  <c r="K38" i="81" s="1"/>
  <c r="M37" i="81"/>
  <c r="M38" i="81" s="1"/>
  <c r="I37" i="81"/>
  <c r="K36" i="81"/>
  <c r="I36" i="81"/>
  <c r="O36" i="81" s="1"/>
  <c r="Q34" i="81"/>
  <c r="K34" i="81"/>
  <c r="I34" i="81"/>
  <c r="M33" i="81"/>
  <c r="Q33" i="81" s="1"/>
  <c r="K33" i="81"/>
  <c r="I33" i="81"/>
  <c r="Q32" i="81"/>
  <c r="Q31" i="81"/>
  <c r="Q30" i="81"/>
  <c r="Q29" i="81"/>
  <c r="N24" i="81"/>
  <c r="N31" i="81"/>
  <c r="O23" i="81"/>
  <c r="K23" i="81"/>
  <c r="O22" i="81"/>
  <c r="K22" i="81"/>
  <c r="O21" i="81"/>
  <c r="K21" i="81"/>
  <c r="O20" i="81"/>
  <c r="K20" i="81"/>
  <c r="O19" i="81"/>
  <c r="K19" i="81"/>
  <c r="O18" i="81"/>
  <c r="K18" i="81"/>
  <c r="I18" i="81"/>
  <c r="O17" i="81"/>
  <c r="K17" i="81"/>
  <c r="I17" i="81"/>
  <c r="O15" i="81"/>
  <c r="K15" i="81"/>
  <c r="O14" i="81"/>
  <c r="K14" i="81"/>
  <c r="I14" i="81"/>
  <c r="O13" i="81"/>
  <c r="K13" i="81"/>
  <c r="I13" i="81"/>
  <c r="O12" i="81"/>
  <c r="K12" i="81"/>
  <c r="I12" i="81"/>
  <c r="O11" i="81"/>
  <c r="K11" i="81"/>
  <c r="I11" i="81"/>
  <c r="I10" i="81" s="1"/>
  <c r="O10" i="81"/>
  <c r="K10" i="81"/>
  <c r="N44" i="83"/>
  <c r="N40" i="81"/>
  <c r="N30" i="81"/>
  <c r="N33" i="81"/>
  <c r="N38" i="81"/>
  <c r="Q62" i="81"/>
  <c r="N100" i="81"/>
  <c r="M34" i="81"/>
  <c r="I87" i="81"/>
  <c r="I54" i="81"/>
  <c r="F47" i="83"/>
  <c r="H47" i="83"/>
  <c r="I81" i="81"/>
  <c r="K81" i="81"/>
  <c r="M81" i="81"/>
  <c r="Q81" i="81" s="1"/>
  <c r="F62" i="83"/>
  <c r="I78" i="81"/>
  <c r="F59" i="83"/>
  <c r="I79" i="81"/>
  <c r="I49" i="81"/>
  <c r="O49" i="81" s="1"/>
  <c r="M49" i="81"/>
  <c r="K49" i="81"/>
  <c r="K43" i="81"/>
  <c r="K44" i="81"/>
  <c r="M44" i="81"/>
  <c r="N44" i="81" s="1"/>
  <c r="K45" i="81"/>
  <c r="M45" i="81"/>
  <c r="I47" i="81"/>
  <c r="K47" i="81"/>
  <c r="M47" i="81"/>
  <c r="O47" i="81" s="1"/>
  <c r="K61" i="81"/>
  <c r="M61" i="81"/>
  <c r="I68" i="81"/>
  <c r="M68" i="81"/>
  <c r="I69" i="81"/>
  <c r="M69" i="81"/>
  <c r="I72" i="81"/>
  <c r="M72" i="81"/>
  <c r="N72" i="81" s="1"/>
  <c r="I73" i="81"/>
  <c r="K73" i="81"/>
  <c r="M73" i="81"/>
  <c r="N73" i="81" s="1"/>
  <c r="I74" i="81"/>
  <c r="M74" i="81"/>
  <c r="K75" i="81"/>
  <c r="P75" i="81" s="1"/>
  <c r="Q75" i="81" s="1"/>
  <c r="I80" i="81"/>
  <c r="K80" i="81"/>
  <c r="M80" i="81"/>
  <c r="Q80" i="81" s="1"/>
  <c r="M88" i="81"/>
  <c r="Q88" i="81" s="1"/>
  <c r="M87" i="81"/>
  <c r="N87" i="81" s="1"/>
  <c r="I89" i="81"/>
  <c r="O89" i="81" s="1"/>
  <c r="M89" i="81"/>
  <c r="N89" i="81" s="1"/>
  <c r="O86" i="84"/>
  <c r="H63" i="83"/>
  <c r="F24" i="83"/>
  <c r="F25" i="83" s="1"/>
  <c r="F69" i="83"/>
  <c r="S32" i="83"/>
  <c r="F31" i="83"/>
  <c r="H33" i="83"/>
  <c r="H68" i="83"/>
  <c r="R46" i="83"/>
  <c r="O34" i="84"/>
  <c r="O40" i="84"/>
  <c r="O10" i="84"/>
  <c r="O83" i="84"/>
  <c r="H22" i="83"/>
  <c r="O87" i="84"/>
  <c r="S53" i="83"/>
  <c r="S54" i="83"/>
  <c r="S52" i="83"/>
  <c r="S50" i="83"/>
  <c r="S49" i="83"/>
  <c r="H60" i="83"/>
  <c r="H62" i="83"/>
  <c r="H59" i="83"/>
  <c r="G10" i="82"/>
  <c r="G11" i="82"/>
  <c r="M58" i="81"/>
  <c r="M57" i="81"/>
  <c r="M56" i="81"/>
  <c r="M54" i="81"/>
  <c r="F60" i="83"/>
  <c r="M77" i="81"/>
  <c r="Q77" i="81" s="1"/>
  <c r="N81" i="81"/>
  <c r="L95" i="81"/>
  <c r="N95" i="81"/>
  <c r="M98" i="81"/>
  <c r="F68" i="83"/>
  <c r="M95" i="81"/>
  <c r="Q95" i="81" s="1"/>
  <c r="K102" i="81"/>
  <c r="K99" i="81"/>
  <c r="I26" i="81"/>
  <c r="I19" i="81"/>
  <c r="I46" i="81"/>
  <c r="Q44" i="81"/>
  <c r="I28" i="81"/>
  <c r="K88" i="81"/>
  <c r="M90" i="81"/>
  <c r="N90" i="81" s="1"/>
  <c r="K89" i="81"/>
  <c r="K87" i="81"/>
  <c r="P87" i="81" s="1"/>
  <c r="N88" i="81"/>
  <c r="M59" i="81"/>
  <c r="M53" i="81"/>
  <c r="K53" i="81"/>
  <c r="K59" i="81"/>
  <c r="I59" i="81"/>
  <c r="I53" i="81"/>
  <c r="K72" i="81"/>
  <c r="K69" i="81"/>
  <c r="K74" i="81"/>
  <c r="Q73" i="81"/>
  <c r="O73" i="81"/>
  <c r="K68" i="81"/>
  <c r="Q74" i="81"/>
  <c r="N69" i="81"/>
  <c r="K55" i="81"/>
  <c r="I43" i="81"/>
  <c r="I15" i="81"/>
  <c r="I48" i="81"/>
  <c r="M48" i="81"/>
  <c r="N48" i="81" s="1"/>
  <c r="I27" i="81"/>
  <c r="S31" i="83"/>
  <c r="S46" i="83"/>
  <c r="H69" i="83"/>
  <c r="F23" i="83"/>
  <c r="S28" i="83"/>
  <c r="F28" i="83"/>
  <c r="R68" i="83"/>
  <c r="Q33" i="83"/>
  <c r="Q68" i="83"/>
  <c r="H28" i="83"/>
  <c r="R33" i="83"/>
  <c r="U46" i="83"/>
  <c r="Q46" i="83"/>
  <c r="U47" i="83"/>
  <c r="S47" i="83"/>
  <c r="R47" i="83"/>
  <c r="Q22" i="83"/>
  <c r="U22" i="83"/>
  <c r="R22" i="83"/>
  <c r="N14" i="83"/>
  <c r="U33" i="83"/>
  <c r="U68" i="83"/>
  <c r="S69" i="83"/>
  <c r="U32" i="83"/>
  <c r="Q64" i="83"/>
  <c r="Q65" i="83"/>
  <c r="Q66" i="83"/>
  <c r="S64" i="83"/>
  <c r="S65" i="83"/>
  <c r="S66" i="83"/>
  <c r="U64" i="83"/>
  <c r="U65" i="83"/>
  <c r="U66" i="83"/>
  <c r="S51" i="83"/>
  <c r="S59" i="83"/>
  <c r="Q59" i="83"/>
  <c r="R59" i="83"/>
  <c r="F57" i="83"/>
  <c r="S57" i="83"/>
  <c r="U59" i="83"/>
  <c r="Q11" i="82"/>
  <c r="R62" i="83"/>
  <c r="R60" i="83"/>
  <c r="Q63" i="83"/>
  <c r="U60" i="83"/>
  <c r="Q62" i="83"/>
  <c r="S62" i="83"/>
  <c r="U63" i="83"/>
  <c r="Q60" i="83"/>
  <c r="U62" i="83"/>
  <c r="Q57" i="83"/>
  <c r="R63" i="83"/>
  <c r="S33" i="83"/>
  <c r="M36" i="81"/>
  <c r="Q36" i="81" s="1"/>
  <c r="U57" i="83"/>
  <c r="M79" i="81"/>
  <c r="Q79" i="81" s="1"/>
  <c r="J120" i="84"/>
  <c r="P120" i="84" s="1"/>
  <c r="E11" i="82"/>
  <c r="M55" i="81"/>
  <c r="F36" i="83"/>
  <c r="M26" i="81"/>
  <c r="K46" i="81"/>
  <c r="I88" i="81"/>
  <c r="I55" i="81"/>
  <c r="N59" i="81"/>
  <c r="Q53" i="81"/>
  <c r="M43" i="81"/>
  <c r="M78" i="81"/>
  <c r="Q78" i="81" s="1"/>
  <c r="K78" i="81"/>
  <c r="K79" i="81"/>
  <c r="I22" i="81"/>
  <c r="I21" i="81"/>
  <c r="I20" i="81" s="1"/>
  <c r="I23" i="81"/>
  <c r="I24" i="81"/>
  <c r="P58" i="83"/>
  <c r="R61" i="83"/>
  <c r="L35" i="83"/>
  <c r="J80" i="84"/>
  <c r="P80" i="84" s="1"/>
  <c r="H120" i="84"/>
  <c r="N120" i="84" s="1"/>
  <c r="Q28" i="83"/>
  <c r="R69" i="83"/>
  <c r="R28" i="83"/>
  <c r="Q69" i="83"/>
  <c r="L58" i="83"/>
  <c r="S14" i="83"/>
  <c r="U28" i="83"/>
  <c r="S68" i="83"/>
  <c r="U69" i="83"/>
  <c r="Q13" i="83"/>
  <c r="J58" i="83"/>
  <c r="U13" i="83"/>
  <c r="S60" i="83"/>
  <c r="Q61" i="83"/>
  <c r="R13" i="83"/>
  <c r="R57" i="83"/>
  <c r="S36" i="83"/>
  <c r="Q26" i="81"/>
  <c r="I61" i="81"/>
  <c r="O61" i="81" s="1"/>
  <c r="Q37" i="81"/>
  <c r="H36" i="83"/>
  <c r="M76" i="81"/>
  <c r="Q76" i="81" s="1"/>
  <c r="M75" i="81"/>
  <c r="P43" i="81"/>
  <c r="O43" i="81"/>
  <c r="K48" i="81"/>
  <c r="P48" i="81" s="1"/>
  <c r="M46" i="81"/>
  <c r="Q46" i="81" s="1"/>
  <c r="I30" i="81"/>
  <c r="I32" i="81"/>
  <c r="I31" i="81"/>
  <c r="M27" i="81"/>
  <c r="L12" i="82"/>
  <c r="S12" i="82"/>
  <c r="Q80" i="84"/>
  <c r="Q58" i="83"/>
  <c r="U58" i="83"/>
  <c r="V58" i="83"/>
  <c r="I58" i="83"/>
  <c r="J12" i="82"/>
  <c r="T58" i="83"/>
  <c r="S58" i="83"/>
  <c r="T35" i="83"/>
  <c r="S35" i="83"/>
  <c r="V35" i="83"/>
  <c r="O12" i="82"/>
  <c r="R12" i="82"/>
  <c r="Q12" i="82"/>
  <c r="I75" i="81"/>
  <c r="I76" i="81"/>
  <c r="K76" i="81"/>
  <c r="Q45" i="81"/>
  <c r="P46" i="81"/>
  <c r="M18" i="81"/>
  <c r="Q18" i="81" s="1"/>
  <c r="I29" i="81"/>
  <c r="K12" i="82"/>
  <c r="N12" i="82"/>
  <c r="P12" i="82"/>
  <c r="Q36" i="83"/>
  <c r="U36" i="83"/>
  <c r="R36" i="83"/>
  <c r="U35" i="83"/>
  <c r="Q47" i="81"/>
  <c r="H14" i="83"/>
  <c r="M28" i="81"/>
  <c r="M19" i="81" s="1"/>
  <c r="Q14" i="83"/>
  <c r="U14" i="83"/>
  <c r="R14" i="83"/>
  <c r="M24" i="81"/>
  <c r="Q27" i="81"/>
  <c r="M30" i="81"/>
  <c r="M31" i="81"/>
  <c r="Q28" i="81"/>
  <c r="M32" i="81"/>
  <c r="Q24" i="81"/>
  <c r="M29" i="81"/>
  <c r="I45" i="81"/>
  <c r="O45" i="81" s="1"/>
  <c r="H15" i="83"/>
  <c r="F15" i="83"/>
  <c r="F26" i="83"/>
  <c r="O39" i="81"/>
  <c r="S34" i="83"/>
  <c r="J26" i="83"/>
  <c r="J15" i="83"/>
  <c r="Q26" i="83"/>
  <c r="N15" i="83"/>
  <c r="Q15" i="83"/>
  <c r="T24" i="83"/>
  <c r="V14" i="83"/>
  <c r="M14" i="83"/>
  <c r="AG66" i="82"/>
  <c r="AG61" i="82"/>
  <c r="AL61" i="82"/>
  <c r="AB66" i="82"/>
  <c r="AB61" i="82"/>
  <c r="AQ61" i="82"/>
  <c r="E24" i="83"/>
  <c r="E25" i="83"/>
  <c r="J63" i="84"/>
  <c r="Q63" i="84"/>
  <c r="L23" i="83"/>
  <c r="T22" i="79"/>
  <c r="K63" i="84"/>
  <c r="M23" i="83"/>
  <c r="V23" i="83"/>
  <c r="U23" i="83"/>
  <c r="S23" i="83"/>
  <c r="K64" i="84"/>
  <c r="M24" i="83"/>
  <c r="M26" i="83"/>
  <c r="M15" i="83"/>
  <c r="T10" i="79"/>
  <c r="L24" i="83"/>
  <c r="L25" i="83"/>
  <c r="U25" i="83" s="1"/>
  <c r="J64" i="84"/>
  <c r="P64" i="84" s="1"/>
  <c r="T23" i="79"/>
  <c r="U24" i="83"/>
  <c r="V24" i="83"/>
  <c r="L26" i="83"/>
  <c r="R64" i="84"/>
  <c r="S24" i="83"/>
  <c r="T24" i="79"/>
  <c r="T25" i="79"/>
  <c r="V26" i="83"/>
  <c r="W11" i="79"/>
  <c r="L15" i="83"/>
  <c r="S26" i="83"/>
  <c r="U26" i="83"/>
  <c r="S15" i="83"/>
  <c r="V15" i="83"/>
  <c r="U15" i="83"/>
  <c r="AI61" i="82"/>
  <c r="AI66" i="82"/>
  <c r="AJ61" i="82"/>
  <c r="M39" i="83"/>
  <c r="K96" i="84"/>
  <c r="AT61" i="82"/>
  <c r="V39" i="83"/>
  <c r="R96" i="84"/>
  <c r="K97" i="84"/>
  <c r="R97" i="84" s="1"/>
  <c r="M58" i="82"/>
  <c r="M54" i="82"/>
  <c r="T54" i="82" s="1"/>
  <c r="M40" i="83"/>
  <c r="M25" i="83" s="1"/>
  <c r="K106" i="84"/>
  <c r="R106" i="84" s="1"/>
  <c r="M42" i="83"/>
  <c r="K99" i="84"/>
  <c r="R99" i="84" s="1"/>
  <c r="M41" i="83"/>
  <c r="K98" i="84"/>
  <c r="R98" i="84" s="1"/>
  <c r="M47" i="83"/>
  <c r="V40" i="83"/>
  <c r="K100" i="84"/>
  <c r="R100" i="84" s="1"/>
  <c r="V41" i="83"/>
  <c r="V42" i="83"/>
  <c r="V47" i="83"/>
  <c r="K101" i="84"/>
  <c r="R101" i="84" s="1"/>
  <c r="M44" i="83"/>
  <c r="M43" i="83"/>
  <c r="V44" i="83"/>
  <c r="V43" i="83"/>
  <c r="K54" i="82"/>
  <c r="P54" i="82" s="1"/>
  <c r="K61" i="82"/>
  <c r="K58" i="82"/>
  <c r="J58" i="82" s="1"/>
  <c r="H97" i="84"/>
  <c r="N97" i="84" s="1"/>
  <c r="J40" i="83"/>
  <c r="AH61" i="82"/>
  <c r="H106" i="84"/>
  <c r="N106" i="84" s="1"/>
  <c r="J47" i="83"/>
  <c r="H105" i="84"/>
  <c r="O58" i="82"/>
  <c r="J41" i="83"/>
  <c r="H98" i="84"/>
  <c r="H99" i="84"/>
  <c r="L99" i="84" s="1"/>
  <c r="J42" i="83"/>
  <c r="Q40" i="83"/>
  <c r="N40" i="83"/>
  <c r="N42" i="83"/>
  <c r="Q47" i="83"/>
  <c r="Q42" i="83"/>
  <c r="N41" i="83"/>
  <c r="Q41" i="83"/>
  <c r="L105" i="84"/>
  <c r="N39" i="83"/>
  <c r="H96" i="84"/>
  <c r="L96" i="84" s="1"/>
  <c r="J39" i="83"/>
  <c r="Q39" i="83"/>
  <c r="M100" i="84"/>
  <c r="K43" i="83"/>
  <c r="K42" i="83"/>
  <c r="I99" i="84"/>
  <c r="I100" i="84"/>
  <c r="M101" i="84"/>
  <c r="O43" i="83"/>
  <c r="O42" i="83"/>
  <c r="R42" i="83"/>
  <c r="K39" i="83"/>
  <c r="I96" i="84"/>
  <c r="R43" i="83"/>
  <c r="O39" i="83"/>
  <c r="R39" i="83"/>
  <c r="I64" i="84"/>
  <c r="K24" i="83"/>
  <c r="K25" i="83" s="1"/>
  <c r="R24" i="83"/>
  <c r="K26" i="83"/>
  <c r="T26" i="83" s="1"/>
  <c r="O26" i="83"/>
  <c r="O24" i="83"/>
  <c r="R26" i="83"/>
  <c r="K15" i="83"/>
  <c r="R15" i="83"/>
  <c r="O15" i="83"/>
  <c r="N38" i="84"/>
  <c r="L38" i="84"/>
  <c r="Q30" i="84"/>
  <c r="P30" i="84"/>
  <c r="K70" i="84"/>
  <c r="J70" i="84"/>
  <c r="R70" i="84" s="1"/>
  <c r="R30" i="84"/>
  <c r="AG14" i="84"/>
  <c r="P40" i="84"/>
  <c r="Q40" i="84"/>
  <c r="H11" i="84"/>
  <c r="L11" i="84" s="1"/>
  <c r="K11" i="84"/>
  <c r="M26" i="82"/>
  <c r="Q98" i="81"/>
  <c r="O87" i="81"/>
  <c r="O34" i="81"/>
  <c r="N32" i="81"/>
  <c r="V66" i="82"/>
  <c r="R95" i="84"/>
  <c r="P67" i="84"/>
  <c r="P65" i="84"/>
  <c r="G72" i="82"/>
  <c r="P76" i="82"/>
  <c r="N21" i="82"/>
  <c r="N24" i="82" s="1"/>
  <c r="P87" i="82"/>
  <c r="O70" i="82"/>
  <c r="K29" i="82"/>
  <c r="O29" i="82" s="1"/>
  <c r="AQ91" i="82"/>
  <c r="AQ92" i="82" s="1"/>
  <c r="O20" i="82"/>
  <c r="T25" i="82"/>
  <c r="W90" i="82"/>
  <c r="AI90" i="82"/>
  <c r="W91" i="82"/>
  <c r="W92" i="82" s="1"/>
  <c r="N25" i="82"/>
  <c r="V92" i="82"/>
  <c r="R84" i="82"/>
  <c r="AM66" i="82"/>
  <c r="J28" i="82"/>
  <c r="J25" i="82"/>
  <c r="Q101" i="84"/>
  <c r="Q125" i="84"/>
  <c r="P72" i="84"/>
  <c r="D49" i="19"/>
  <c r="R63" i="84"/>
  <c r="P20" i="82"/>
  <c r="T28" i="82"/>
  <c r="S87" i="82"/>
  <c r="S28" i="82"/>
  <c r="Q64" i="84"/>
  <c r="P63" i="84"/>
  <c r="P95" i="81"/>
  <c r="Q87" i="81"/>
  <c r="P68" i="84"/>
  <c r="K24" i="82"/>
  <c r="J24" i="82" s="1"/>
  <c r="T79" i="82"/>
  <c r="N28" i="82"/>
  <c r="M30" i="82"/>
  <c r="AM90" i="82"/>
  <c r="S88" i="82"/>
  <c r="R79" i="82"/>
  <c r="R102" i="84"/>
  <c r="P94" i="81"/>
  <c r="AQ66" i="82"/>
  <c r="P36" i="81"/>
  <c r="O95" i="81"/>
  <c r="Q49" i="81"/>
  <c r="T87" i="82"/>
  <c r="L29" i="82"/>
  <c r="P28" i="82"/>
  <c r="L71" i="82"/>
  <c r="K72" i="82"/>
  <c r="O72" i="82" s="1"/>
  <c r="K30" i="82"/>
  <c r="J42" i="96"/>
  <c r="S42" i="96" s="1"/>
  <c r="T41" i="96"/>
  <c r="Z48" i="96"/>
  <c r="P40" i="81"/>
  <c r="N81" i="84"/>
  <c r="P64" i="82"/>
  <c r="T63" i="82"/>
  <c r="D51" i="19"/>
  <c r="X69" i="96"/>
  <c r="R25" i="96"/>
  <c r="AI31" i="96"/>
  <c r="AI24" i="96" s="1"/>
  <c r="AO57" i="96"/>
  <c r="N60" i="96"/>
  <c r="AT34" i="96"/>
  <c r="AT27" i="96" s="1"/>
  <c r="AD27" i="96"/>
  <c r="N25" i="96"/>
  <c r="X29" i="96"/>
  <c r="X28" i="96" s="1"/>
  <c r="AF34" i="96"/>
  <c r="AF27" i="96" s="1"/>
  <c r="N64" i="96"/>
  <c r="P64" i="96"/>
  <c r="P118" i="96"/>
  <c r="H36" i="96"/>
  <c r="P36" i="96" s="1"/>
  <c r="W52" i="96"/>
  <c r="W34" i="96" s="1"/>
  <c r="W27" i="96" s="1"/>
  <c r="AL34" i="96"/>
  <c r="AL27" i="96" s="1"/>
  <c r="AN34" i="96"/>
  <c r="AN27" i="96" s="1"/>
  <c r="AB82" i="96"/>
  <c r="J86" i="96"/>
  <c r="S86" i="96" s="1"/>
  <c r="AA52" i="96"/>
  <c r="AA48" i="96" s="1"/>
  <c r="W57" i="96"/>
  <c r="Q63" i="96"/>
  <c r="O63" i="96"/>
  <c r="S111" i="96"/>
  <c r="V29" i="96"/>
  <c r="V28" i="96" s="1"/>
  <c r="V33" i="96"/>
  <c r="V69" i="96"/>
  <c r="N45" i="96"/>
  <c r="Z58" i="96"/>
  <c r="AE63" i="96"/>
  <c r="AE58" i="96" s="1"/>
  <c r="Q98" i="96"/>
  <c r="W29" i="96"/>
  <c r="W28" i="96" s="1"/>
  <c r="J50" i="96"/>
  <c r="V52" i="96"/>
  <c r="H55" i="96"/>
  <c r="AL63" i="96"/>
  <c r="Q61" i="96"/>
  <c r="Q65" i="96"/>
  <c r="O65" i="96"/>
  <c r="H73" i="96"/>
  <c r="H72" i="96" s="1"/>
  <c r="W69" i="96"/>
  <c r="J53" i="96"/>
  <c r="R53" i="96" s="1"/>
  <c r="Q55" i="96"/>
  <c r="V63" i="96"/>
  <c r="P68" i="96"/>
  <c r="S120" i="96"/>
  <c r="R120" i="96"/>
  <c r="M97" i="96"/>
  <c r="N77" i="96"/>
  <c r="R131" i="96"/>
  <c r="J104" i="96"/>
  <c r="R104" i="96" s="1"/>
  <c r="Y86" i="96"/>
  <c r="Y82" i="96" s="1"/>
  <c r="Y69" i="96" s="1"/>
  <c r="Y93" i="96"/>
  <c r="L70" i="96"/>
  <c r="M70" i="96" s="1"/>
  <c r="S112" i="96"/>
  <c r="Q122" i="96"/>
  <c r="O122" i="96"/>
  <c r="AX58" i="96"/>
  <c r="AZ58" i="96" s="1"/>
  <c r="T117" i="96"/>
  <c r="AC128" i="96"/>
  <c r="AC129" i="96"/>
  <c r="AI128" i="96"/>
  <c r="AI129" i="96"/>
  <c r="AO128" i="96"/>
  <c r="AO129" i="96"/>
  <c r="T135" i="96"/>
  <c r="T136" i="96"/>
  <c r="J70" i="79"/>
  <c r="P70" i="79" s="1"/>
  <c r="X128" i="96"/>
  <c r="J130" i="96"/>
  <c r="X129" i="96"/>
  <c r="AJ129" i="96"/>
  <c r="AD128" i="96"/>
  <c r="AJ128" i="96"/>
  <c r="AP129" i="96"/>
  <c r="AC52" i="96"/>
  <c r="AS63" i="96"/>
  <c r="AS58" i="96" s="1"/>
  <c r="AS57" i="96"/>
  <c r="AU129" i="96"/>
  <c r="L95" i="96"/>
  <c r="AC93" i="96"/>
  <c r="H54" i="98"/>
  <c r="L54" i="98" s="1"/>
  <c r="L59" i="96"/>
  <c r="M59" i="96" s="1"/>
  <c r="L106" i="96"/>
  <c r="S123" i="96"/>
  <c r="AS93" i="96"/>
  <c r="I17" i="16"/>
  <c r="AO69" i="96"/>
  <c r="E23" i="16"/>
  <c r="I91" i="79"/>
  <c r="N91" i="79" s="1"/>
  <c r="J54" i="98"/>
  <c r="P54" i="98" s="1"/>
  <c r="O53" i="79"/>
  <c r="J73" i="98"/>
  <c r="P73" i="98" s="1"/>
  <c r="I29" i="15"/>
  <c r="J70" i="98"/>
  <c r="P70" i="98" s="1"/>
  <c r="E72" i="16"/>
  <c r="K64" i="98"/>
  <c r="Q64" i="98" s="1"/>
  <c r="H28" i="98"/>
  <c r="L28" i="98" s="1"/>
  <c r="J34" i="98"/>
  <c r="O34" i="98" s="1"/>
  <c r="I34" i="98"/>
  <c r="N34" i="98" s="1"/>
  <c r="N116" i="84"/>
  <c r="Q137" i="84"/>
  <c r="R136" i="84"/>
  <c r="Q90" i="79"/>
  <c r="P88" i="79"/>
  <c r="O57" i="79"/>
  <c r="O87" i="79"/>
  <c r="P90" i="79"/>
  <c r="J28" i="79"/>
  <c r="N99" i="81"/>
  <c r="L88" i="79"/>
  <c r="I49" i="96"/>
  <c r="Q49" i="96" s="1"/>
  <c r="O30" i="82"/>
  <c r="J30" i="82"/>
  <c r="Q82" i="96"/>
  <c r="N72" i="82"/>
  <c r="R86" i="96"/>
  <c r="R29" i="82"/>
  <c r="M95" i="96"/>
  <c r="V58" i="96"/>
  <c r="Q67" i="96"/>
  <c r="I66" i="96"/>
  <c r="Q66" i="96" s="1"/>
  <c r="R42" i="96"/>
  <c r="H52" i="96"/>
  <c r="P52" i="96" s="1"/>
  <c r="W31" i="96"/>
  <c r="W24" i="96" s="1"/>
  <c r="R71" i="82"/>
  <c r="M106" i="96"/>
  <c r="T106" i="96"/>
  <c r="H71" i="98"/>
  <c r="H71" i="79"/>
  <c r="M71" i="79" s="1"/>
  <c r="S104" i="96"/>
  <c r="J114" i="96"/>
  <c r="S114" i="96" s="1"/>
  <c r="S50" i="96"/>
  <c r="R50" i="96"/>
  <c r="W48" i="96"/>
  <c r="R40" i="96"/>
  <c r="H14" i="98"/>
  <c r="M14" i="98" s="1"/>
  <c r="H14" i="79"/>
  <c r="L14" i="79" s="1"/>
  <c r="I60" i="15"/>
  <c r="N52" i="96"/>
  <c r="O49" i="96"/>
  <c r="I13" i="79"/>
  <c r="I17" i="79" s="1"/>
  <c r="I13" i="98"/>
  <c r="I17" i="98" s="1"/>
  <c r="I14" i="98"/>
  <c r="N14" i="98" s="1"/>
  <c r="I14" i="79"/>
  <c r="N14" i="79" s="1"/>
  <c r="F13" i="83"/>
  <c r="H13" i="79"/>
  <c r="M13" i="79" s="1"/>
  <c r="H13" i="98"/>
  <c r="M13" i="98" s="1"/>
  <c r="N13" i="98"/>
  <c r="L13" i="98"/>
  <c r="L13" i="79"/>
  <c r="K13" i="83"/>
  <c r="K11" i="83" s="1"/>
  <c r="L13" i="83"/>
  <c r="J13" i="98"/>
  <c r="O13" i="98" s="1"/>
  <c r="J13" i="79"/>
  <c r="O13" i="79" s="1"/>
  <c r="H13" i="83"/>
  <c r="P13" i="79"/>
  <c r="J14" i="98"/>
  <c r="P14" i="98" s="1"/>
  <c r="J14" i="79"/>
  <c r="O14" i="79" s="1"/>
  <c r="K14" i="98"/>
  <c r="Q14" i="98" s="1"/>
  <c r="K14" i="79"/>
  <c r="Q14" i="79" s="1"/>
  <c r="O14" i="98"/>
  <c r="J35" i="98"/>
  <c r="O35" i="98" s="1"/>
  <c r="J35" i="79"/>
  <c r="P35" i="79" s="1"/>
  <c r="K35" i="98"/>
  <c r="K35" i="79"/>
  <c r="K13" i="98"/>
  <c r="K13" i="79"/>
  <c r="J13" i="83"/>
  <c r="M13" i="83"/>
  <c r="O64" i="79" l="1"/>
  <c r="L38" i="16"/>
  <c r="F13" i="16"/>
  <c r="H23" i="16"/>
  <c r="L23" i="16"/>
  <c r="P65" i="79"/>
  <c r="Q111" i="84"/>
  <c r="L57" i="79"/>
  <c r="P54" i="79"/>
  <c r="M48" i="98"/>
  <c r="R138" i="84"/>
  <c r="P87" i="98"/>
  <c r="Q87" i="98"/>
  <c r="Q91" i="98"/>
  <c r="L92" i="84"/>
  <c r="P73" i="79"/>
  <c r="P13" i="98"/>
  <c r="Q13" i="79"/>
  <c r="O43" i="84"/>
  <c r="O54" i="98"/>
  <c r="P66" i="79"/>
  <c r="K66" i="79"/>
  <c r="Q66" i="79" s="1"/>
  <c r="P76" i="79"/>
  <c r="J78" i="79"/>
  <c r="P78" i="79" s="1"/>
  <c r="K54" i="15"/>
  <c r="P89" i="79"/>
  <c r="Q138" i="84"/>
  <c r="P136" i="84"/>
  <c r="M91" i="98"/>
  <c r="M87" i="98"/>
  <c r="Q90" i="98"/>
  <c r="Q88" i="98"/>
  <c r="P74" i="79"/>
  <c r="O65" i="98"/>
  <c r="M65" i="98"/>
  <c r="L48" i="79"/>
  <c r="R122" i="84"/>
  <c r="Q121" i="84"/>
  <c r="L114" i="84"/>
  <c r="J72" i="16"/>
  <c r="Q113" i="84"/>
  <c r="Q64" i="79"/>
  <c r="M66" i="98"/>
  <c r="Q76" i="79"/>
  <c r="P130" i="84"/>
  <c r="Q127" i="84"/>
  <c r="R116" i="84"/>
  <c r="E38" i="16"/>
  <c r="L64" i="79"/>
  <c r="M53" i="98"/>
  <c r="O34" i="79"/>
  <c r="K34" i="98"/>
  <c r="Q34" i="98" s="1"/>
  <c r="H11" i="83"/>
  <c r="H18" i="83" s="1"/>
  <c r="F11" i="83"/>
  <c r="F19" i="83" s="1"/>
  <c r="J43" i="84"/>
  <c r="P43" i="84" s="1"/>
  <c r="R45" i="84"/>
  <c r="O81" i="81"/>
  <c r="R90" i="84"/>
  <c r="J128" i="96"/>
  <c r="R128" i="96" s="1"/>
  <c r="S130" i="96"/>
  <c r="N98" i="84"/>
  <c r="L98" i="84"/>
  <c r="N53" i="81"/>
  <c r="O53" i="81"/>
  <c r="N98" i="81"/>
  <c r="P98" i="81"/>
  <c r="Q54" i="81"/>
  <c r="O54" i="81"/>
  <c r="O69" i="81"/>
  <c r="Q69" i="81"/>
  <c r="P69" i="81"/>
  <c r="Q68" i="81"/>
  <c r="N68" i="81"/>
  <c r="Q61" i="81"/>
  <c r="N61" i="81"/>
  <c r="I38" i="81"/>
  <c r="O37" i="81"/>
  <c r="P39" i="81"/>
  <c r="N39" i="81"/>
  <c r="P119" i="84"/>
  <c r="R119" i="84"/>
  <c r="N86" i="84"/>
  <c r="L86" i="84"/>
  <c r="P109" i="84"/>
  <c r="Q109" i="84"/>
  <c r="L68" i="84"/>
  <c r="N68" i="84"/>
  <c r="R97" i="82"/>
  <c r="Q97" i="82"/>
  <c r="R95" i="82"/>
  <c r="Q95" i="82"/>
  <c r="O93" i="82"/>
  <c r="P93" i="82"/>
  <c r="O89" i="82"/>
  <c r="P89" i="82"/>
  <c r="R85" i="82"/>
  <c r="Q85" i="82"/>
  <c r="T85" i="82"/>
  <c r="P79" i="82"/>
  <c r="S79" i="82"/>
  <c r="S77" i="82"/>
  <c r="P77" i="82"/>
  <c r="R75" i="82"/>
  <c r="Q75" i="82"/>
  <c r="S74" i="82"/>
  <c r="P74" i="82"/>
  <c r="R22" i="82"/>
  <c r="Q22" i="82"/>
  <c r="S22" i="82"/>
  <c r="Q114" i="84"/>
  <c r="P114" i="84"/>
  <c r="R44" i="84"/>
  <c r="K43" i="84"/>
  <c r="K41" i="84" s="1"/>
  <c r="L30" i="84"/>
  <c r="H40" i="84"/>
  <c r="AX29" i="96"/>
  <c r="AZ29" i="96" s="1"/>
  <c r="Y31" i="96"/>
  <c r="P38" i="96"/>
  <c r="N38" i="96"/>
  <c r="AD31" i="96"/>
  <c r="Q53" i="96"/>
  <c r="O53" i="96"/>
  <c r="AF48" i="96"/>
  <c r="AR48" i="96"/>
  <c r="AD48" i="96"/>
  <c r="I51" i="96"/>
  <c r="Q51" i="96" s="1"/>
  <c r="O55" i="96"/>
  <c r="Z34" i="96"/>
  <c r="Z27" i="96" s="1"/>
  <c r="AH48" i="96"/>
  <c r="AH34" i="96"/>
  <c r="AH27" i="96" s="1"/>
  <c r="AN48" i="96"/>
  <c r="AP34" i="96"/>
  <c r="AP27" i="96" s="1"/>
  <c r="AH63" i="96"/>
  <c r="AH57" i="96"/>
  <c r="AH31" i="96" s="1"/>
  <c r="AH24" i="96" s="1"/>
  <c r="Q64" i="96"/>
  <c r="O64" i="96"/>
  <c r="R68" i="96"/>
  <c r="T68" i="96"/>
  <c r="I70" i="96"/>
  <c r="Z69" i="96"/>
  <c r="M71" i="96"/>
  <c r="I72" i="96"/>
  <c r="Q72" i="96" s="1"/>
  <c r="Q73" i="96"/>
  <c r="P74" i="96"/>
  <c r="N74" i="96"/>
  <c r="T74" i="96"/>
  <c r="H75" i="96"/>
  <c r="I75" i="96"/>
  <c r="Q75" i="96" s="1"/>
  <c r="Q76" i="96"/>
  <c r="Q88" i="96"/>
  <c r="O88" i="96"/>
  <c r="Q95" i="96"/>
  <c r="O95" i="96"/>
  <c r="P100" i="96"/>
  <c r="N100" i="96"/>
  <c r="M101" i="96"/>
  <c r="T101" i="96"/>
  <c r="S102" i="96"/>
  <c r="J16" i="96"/>
  <c r="S16" i="96" s="1"/>
  <c r="Q104" i="96"/>
  <c r="O104" i="96"/>
  <c r="Q110" i="96"/>
  <c r="O110" i="96"/>
  <c r="Q111" i="96"/>
  <c r="O111" i="96"/>
  <c r="P117" i="96"/>
  <c r="N117" i="96"/>
  <c r="AB128" i="96"/>
  <c r="AF128" i="96"/>
  <c r="AH128" i="96"/>
  <c r="AL128" i="96"/>
  <c r="AN128" i="96"/>
  <c r="AR128" i="96"/>
  <c r="AT128" i="96"/>
  <c r="P131" i="96"/>
  <c r="N131" i="96"/>
  <c r="L131" i="96"/>
  <c r="AX130" i="96"/>
  <c r="AX129" i="96" s="1"/>
  <c r="S132" i="96"/>
  <c r="T132" i="96"/>
  <c r="S135" i="96"/>
  <c r="R135" i="96"/>
  <c r="R136" i="96"/>
  <c r="S136" i="96"/>
  <c r="AG29" i="96"/>
  <c r="AG28" i="96" s="1"/>
  <c r="Y29" i="96"/>
  <c r="Y28" i="96" s="1"/>
  <c r="L37" i="96"/>
  <c r="Y57" i="96"/>
  <c r="AP63" i="96"/>
  <c r="AP57" i="96"/>
  <c r="AJ63" i="96"/>
  <c r="AJ58" i="96" s="1"/>
  <c r="AJ57" i="96"/>
  <c r="AA63" i="96"/>
  <c r="AA58" i="96" s="1"/>
  <c r="I58" i="96" s="1"/>
  <c r="AA57" i="96"/>
  <c r="K65" i="79"/>
  <c r="Q65" i="79" s="1"/>
  <c r="O27" i="99"/>
  <c r="R27" i="99" s="1"/>
  <c r="R114" i="96"/>
  <c r="AA34" i="96"/>
  <c r="AA27" i="96" s="1"/>
  <c r="R130" i="96"/>
  <c r="J29" i="82"/>
  <c r="S76" i="82"/>
  <c r="N30" i="84"/>
  <c r="P37" i="81"/>
  <c r="Q43" i="81"/>
  <c r="N43" i="81"/>
  <c r="O74" i="81"/>
  <c r="N74" i="81"/>
  <c r="I25" i="83"/>
  <c r="R87" i="84"/>
  <c r="P87" i="84"/>
  <c r="N101" i="84"/>
  <c r="L101" i="84"/>
  <c r="Q76" i="82"/>
  <c r="T97" i="82"/>
  <c r="L80" i="82"/>
  <c r="R91" i="82"/>
  <c r="P70" i="82"/>
  <c r="N70" i="82"/>
  <c r="J21" i="82"/>
  <c r="O21" i="82"/>
  <c r="O24" i="82" s="1"/>
  <c r="T20" i="82"/>
  <c r="M24" i="82"/>
  <c r="BC66" i="82"/>
  <c r="BC90" i="82"/>
  <c r="BC92" i="82"/>
  <c r="AV90" i="82"/>
  <c r="AV91" i="82"/>
  <c r="AV92" i="82" s="1"/>
  <c r="AT90" i="82"/>
  <c r="AT66" i="82"/>
  <c r="AO66" i="82"/>
  <c r="AO92" i="82"/>
  <c r="AO90" i="82"/>
  <c r="AR66" i="82"/>
  <c r="AR90" i="82"/>
  <c r="AR92" i="82"/>
  <c r="AL90" i="82"/>
  <c r="AL66" i="82"/>
  <c r="O63" i="82"/>
  <c r="N63" i="82"/>
  <c r="P63" i="82"/>
  <c r="K71" i="82"/>
  <c r="T60" i="82"/>
  <c r="T61" i="82" s="1"/>
  <c r="M61" i="82"/>
  <c r="M55" i="82"/>
  <c r="T55" i="82" s="1"/>
  <c r="R55" i="82"/>
  <c r="Q55" i="82"/>
  <c r="J49" i="82"/>
  <c r="P49" i="82"/>
  <c r="N49" i="82"/>
  <c r="R28" i="82"/>
  <c r="L30" i="82"/>
  <c r="Q30" i="82" s="1"/>
  <c r="Q28" i="82"/>
  <c r="R25" i="82"/>
  <c r="Q25" i="82"/>
  <c r="P25" i="82"/>
  <c r="S25" i="82"/>
  <c r="Q68" i="82"/>
  <c r="P112" i="84"/>
  <c r="R112" i="84"/>
  <c r="R114" i="84"/>
  <c r="R20" i="83"/>
  <c r="O20" i="83"/>
  <c r="AK12" i="84"/>
  <c r="AJ12" i="84"/>
  <c r="K29" i="84"/>
  <c r="R40" i="84"/>
  <c r="L14" i="16"/>
  <c r="L13" i="16" s="1"/>
  <c r="M87" i="79"/>
  <c r="L87" i="79"/>
  <c r="Q91" i="79"/>
  <c r="P91" i="79"/>
  <c r="M65" i="79"/>
  <c r="L65" i="79"/>
  <c r="L66" i="79"/>
  <c r="M66" i="79"/>
  <c r="D16" i="102"/>
  <c r="F16" i="102" s="1"/>
  <c r="M51" i="79"/>
  <c r="L51" i="79"/>
  <c r="M83" i="79"/>
  <c r="L83" i="79"/>
  <c r="R72" i="96"/>
  <c r="S72" i="96"/>
  <c r="AP31" i="96"/>
  <c r="AP24" i="96" s="1"/>
  <c r="AI29" i="96"/>
  <c r="AI28" i="96" s="1"/>
  <c r="AI34" i="96"/>
  <c r="AI27" i="96" s="1"/>
  <c r="AQ34" i="96"/>
  <c r="AQ27" i="96" s="1"/>
  <c r="AQ29" i="96"/>
  <c r="AQ28" i="96" s="1"/>
  <c r="S41" i="96"/>
  <c r="R41" i="96"/>
  <c r="W63" i="96"/>
  <c r="I59" i="96"/>
  <c r="O59" i="96" s="1"/>
  <c r="AF63" i="96"/>
  <c r="AF57" i="96"/>
  <c r="AF31" i="96" s="1"/>
  <c r="AF24" i="96" s="1"/>
  <c r="AN57" i="96"/>
  <c r="AN31" i="96" s="1"/>
  <c r="AN63" i="96"/>
  <c r="AN58" i="96" s="1"/>
  <c r="Q60" i="96"/>
  <c r="O60" i="96"/>
  <c r="T61" i="96"/>
  <c r="R61" i="96"/>
  <c r="S61" i="96"/>
  <c r="R88" i="96"/>
  <c r="S88" i="96"/>
  <c r="T88" i="96"/>
  <c r="P107" i="96"/>
  <c r="N107" i="96"/>
  <c r="Q109" i="96"/>
  <c r="O109" i="96"/>
  <c r="Q117" i="96"/>
  <c r="O117" i="96"/>
  <c r="Y128" i="96"/>
  <c r="L130" i="96"/>
  <c r="AV129" i="96"/>
  <c r="AV128" i="96"/>
  <c r="L40" i="96"/>
  <c r="M40" i="96" s="1"/>
  <c r="L43" i="96"/>
  <c r="AO31" i="96"/>
  <c r="AO24" i="96" s="1"/>
  <c r="L54" i="96"/>
  <c r="T54" i="96" s="1"/>
  <c r="AG63" i="96"/>
  <c r="AG57" i="96"/>
  <c r="AG31" i="96" s="1"/>
  <c r="AG24" i="96" s="1"/>
  <c r="AC63" i="96"/>
  <c r="AC58" i="96" s="1"/>
  <c r="AC57" i="96"/>
  <c r="AC31" i="96" s="1"/>
  <c r="J105" i="96"/>
  <c r="L105" i="96"/>
  <c r="M110" i="96"/>
  <c r="T110" i="96"/>
  <c r="AX104" i="96"/>
  <c r="AZ110" i="96"/>
  <c r="M102" i="96"/>
  <c r="T102" i="96"/>
  <c r="M99" i="96"/>
  <c r="T99" i="96"/>
  <c r="AS86" i="96"/>
  <c r="L89" i="96"/>
  <c r="L83" i="96"/>
  <c r="AC82" i="96"/>
  <c r="AC69" i="96" s="1"/>
  <c r="L73" i="96"/>
  <c r="Y24" i="96"/>
  <c r="N29" i="81"/>
  <c r="J25" i="83"/>
  <c r="N25" i="83" s="1"/>
  <c r="T58" i="82"/>
  <c r="O26" i="81"/>
  <c r="O48" i="81"/>
  <c r="P74" i="81"/>
  <c r="P53" i="81"/>
  <c r="P59" i="81"/>
  <c r="P88" i="81"/>
  <c r="P73" i="81"/>
  <c r="P45" i="81"/>
  <c r="Q58" i="82"/>
  <c r="R81" i="84"/>
  <c r="G67" i="82"/>
  <c r="BD27" i="82"/>
  <c r="AE27" i="82"/>
  <c r="Z27" i="82"/>
  <c r="T22" i="82"/>
  <c r="G70" i="82"/>
  <c r="G71" i="82"/>
  <c r="S71" i="82" s="1"/>
  <c r="Q57" i="79"/>
  <c r="Q53" i="79"/>
  <c r="AJ31" i="96"/>
  <c r="Z29" i="96"/>
  <c r="Z28" i="96" s="1"/>
  <c r="AB29" i="96"/>
  <c r="AB28" i="96" s="1"/>
  <c r="AJ29" i="96"/>
  <c r="AJ28" i="96" s="1"/>
  <c r="AA31" i="96"/>
  <c r="AR58" i="96"/>
  <c r="T65" i="96"/>
  <c r="AI58" i="96"/>
  <c r="AP58" i="96"/>
  <c r="AA69" i="96"/>
  <c r="AJ69" i="96"/>
  <c r="AL69" i="96"/>
  <c r="I119" i="96"/>
  <c r="J119" i="96"/>
  <c r="J14" i="96" s="1"/>
  <c r="H120" i="96"/>
  <c r="H125" i="96"/>
  <c r="J125" i="96"/>
  <c r="AO58" i="96"/>
  <c r="L67" i="96"/>
  <c r="O26" i="99"/>
  <c r="R26" i="99" s="1"/>
  <c r="L77" i="98"/>
  <c r="L78" i="98"/>
  <c r="K80" i="79"/>
  <c r="Q80" i="79" s="1"/>
  <c r="O28" i="99"/>
  <c r="R28" i="99" s="1"/>
  <c r="K32" i="15"/>
  <c r="L54" i="16"/>
  <c r="O16" i="99"/>
  <c r="R16" i="99" s="1"/>
  <c r="E17" i="80"/>
  <c r="N137" i="84"/>
  <c r="P50" i="81"/>
  <c r="Q27" i="79"/>
  <c r="K23" i="98"/>
  <c r="O27" i="79"/>
  <c r="L80" i="79"/>
  <c r="L77" i="79"/>
  <c r="L113" i="84"/>
  <c r="J41" i="84"/>
  <c r="Q41" i="84" s="1"/>
  <c r="P45" i="84"/>
  <c r="O73" i="98"/>
  <c r="O102" i="81"/>
  <c r="Q129" i="84"/>
  <c r="P102" i="81"/>
  <c r="J77" i="79"/>
  <c r="O77" i="79" s="1"/>
  <c r="M90" i="98"/>
  <c r="M88" i="98"/>
  <c r="M78" i="98"/>
  <c r="P88" i="98"/>
  <c r="O80" i="98"/>
  <c r="M54" i="79"/>
  <c r="R127" i="84"/>
  <c r="M14" i="81"/>
  <c r="Q14" i="81" s="1"/>
  <c r="Q19" i="81"/>
  <c r="AD36" i="84"/>
  <c r="Q29" i="84"/>
  <c r="N96" i="84"/>
  <c r="V25" i="83"/>
  <c r="O24" i="81"/>
  <c r="O46" i="81"/>
  <c r="O76" i="81"/>
  <c r="O75" i="81"/>
  <c r="M17" i="81"/>
  <c r="Q17" i="81" s="1"/>
  <c r="P78" i="81"/>
  <c r="Q59" i="81"/>
  <c r="Q72" i="81"/>
  <c r="P72" i="81"/>
  <c r="Q89" i="81"/>
  <c r="P89" i="81"/>
  <c r="P47" i="81"/>
  <c r="P49" i="81"/>
  <c r="P34" i="81"/>
  <c r="O33" i="81"/>
  <c r="P62" i="81"/>
  <c r="P92" i="81"/>
  <c r="O99" i="81"/>
  <c r="O100" i="81"/>
  <c r="N87" i="84"/>
  <c r="L100" i="84"/>
  <c r="R86" i="84"/>
  <c r="L85" i="84"/>
  <c r="L12" i="84"/>
  <c r="R69" i="84"/>
  <c r="O75" i="82"/>
  <c r="T95" i="82"/>
  <c r="S97" i="82"/>
  <c r="BD92" i="82"/>
  <c r="AH66" i="82"/>
  <c r="AH90" i="82"/>
  <c r="AF90" i="82"/>
  <c r="AF92" i="82"/>
  <c r="AD90" i="82"/>
  <c r="AD92" i="82"/>
  <c r="AB91" i="82"/>
  <c r="AB92" i="82" s="1"/>
  <c r="AB90" i="82"/>
  <c r="E70" i="82"/>
  <c r="E67" i="82"/>
  <c r="N104" i="84"/>
  <c r="L104" i="84"/>
  <c r="R107" i="84"/>
  <c r="P107" i="84"/>
  <c r="Q107" i="84"/>
  <c r="R77" i="84"/>
  <c r="J38" i="84"/>
  <c r="R37" i="84"/>
  <c r="O16" i="96"/>
  <c r="R14" i="96"/>
  <c r="S14" i="96"/>
  <c r="R38" i="96"/>
  <c r="T38" i="96"/>
  <c r="H40" i="96"/>
  <c r="AD29" i="96"/>
  <c r="AD28" i="96" s="1"/>
  <c r="AQ31" i="96"/>
  <c r="R47" i="96"/>
  <c r="T47" i="96"/>
  <c r="S47" i="96"/>
  <c r="H54" i="96"/>
  <c r="V57" i="96"/>
  <c r="H59" i="96"/>
  <c r="AT58" i="96"/>
  <c r="S64" i="96"/>
  <c r="R64" i="96"/>
  <c r="T64" i="96"/>
  <c r="H67" i="96"/>
  <c r="H66" i="96" s="1"/>
  <c r="R83" i="96"/>
  <c r="S83" i="96"/>
  <c r="Q89" i="96"/>
  <c r="O89" i="96"/>
  <c r="P90" i="96"/>
  <c r="N90" i="96"/>
  <c r="R91" i="96"/>
  <c r="T91" i="96"/>
  <c r="Q93" i="96"/>
  <c r="I92" i="96"/>
  <c r="R94" i="96"/>
  <c r="S94" i="96"/>
  <c r="Q100" i="96"/>
  <c r="O100" i="96"/>
  <c r="P101" i="96"/>
  <c r="N101" i="96"/>
  <c r="O105" i="96"/>
  <c r="Q105" i="96"/>
  <c r="Q106" i="96"/>
  <c r="O106" i="96"/>
  <c r="P111" i="96"/>
  <c r="N111" i="96"/>
  <c r="Q112" i="96"/>
  <c r="O112" i="96"/>
  <c r="R117" i="96"/>
  <c r="S117" i="96"/>
  <c r="P119" i="96"/>
  <c r="H14" i="96"/>
  <c r="P14" i="96" s="1"/>
  <c r="R119" i="96"/>
  <c r="S119" i="96"/>
  <c r="P123" i="96"/>
  <c r="N123" i="96"/>
  <c r="P125" i="96"/>
  <c r="H17" i="96"/>
  <c r="N125" i="96"/>
  <c r="AX128" i="96"/>
  <c r="AZ128" i="96" s="1"/>
  <c r="S134" i="96"/>
  <c r="T134" i="96"/>
  <c r="P135" i="96"/>
  <c r="N135" i="96"/>
  <c r="V31" i="96"/>
  <c r="AP90" i="82"/>
  <c r="AP66" i="82"/>
  <c r="K67" i="82"/>
  <c r="AE12" i="84"/>
  <c r="Q43" i="96"/>
  <c r="O43" i="96"/>
  <c r="I42" i="96"/>
  <c r="Q42" i="96" s="1"/>
  <c r="AU57" i="96"/>
  <c r="AU31" i="96" s="1"/>
  <c r="AU63" i="96"/>
  <c r="AU58" i="96" s="1"/>
  <c r="R60" i="96"/>
  <c r="T60" i="96"/>
  <c r="S73" i="96"/>
  <c r="R73" i="96"/>
  <c r="S76" i="96"/>
  <c r="R76" i="96"/>
  <c r="P88" i="96"/>
  <c r="N88" i="96"/>
  <c r="P97" i="96"/>
  <c r="N97" i="96"/>
  <c r="R98" i="96"/>
  <c r="T98" i="96"/>
  <c r="S98" i="96"/>
  <c r="Q108" i="96"/>
  <c r="O108" i="96"/>
  <c r="Q140" i="96"/>
  <c r="I139" i="96"/>
  <c r="O140" i="96"/>
  <c r="L113" i="96"/>
  <c r="AZ113" i="96"/>
  <c r="M77" i="96"/>
  <c r="T77" i="96"/>
  <c r="K77" i="98"/>
  <c r="K77" i="79"/>
  <c r="D26" i="102"/>
  <c r="F26" i="102" s="1"/>
  <c r="T96" i="82"/>
  <c r="S95" i="82"/>
  <c r="T91" i="82"/>
  <c r="T89" i="82"/>
  <c r="T76" i="82"/>
  <c r="P22" i="82"/>
  <c r="S20" i="82"/>
  <c r="M71" i="82"/>
  <c r="T71" i="82" s="1"/>
  <c r="E72" i="82"/>
  <c r="Q72" i="82" s="1"/>
  <c r="S60" i="82"/>
  <c r="S61" i="82" s="1"/>
  <c r="M67" i="82"/>
  <c r="G68" i="82"/>
  <c r="S68" i="82" s="1"/>
  <c r="R113" i="84"/>
  <c r="Q25" i="83"/>
  <c r="D13" i="102"/>
  <c r="F13" i="102" s="1"/>
  <c r="Q87" i="79"/>
  <c r="Q88" i="79"/>
  <c r="X31" i="96"/>
  <c r="X24" i="96" s="1"/>
  <c r="I37" i="96"/>
  <c r="AR34" i="96"/>
  <c r="AR27" i="96" s="1"/>
  <c r="AF29" i="96"/>
  <c r="AF28" i="96" s="1"/>
  <c r="AM34" i="96"/>
  <c r="AM27" i="96" s="1"/>
  <c r="AV29" i="96"/>
  <c r="AV28" i="96" s="1"/>
  <c r="H43" i="96"/>
  <c r="H42" i="96" s="1"/>
  <c r="AE31" i="96"/>
  <c r="AE24" i="96" s="1"/>
  <c r="I54" i="96"/>
  <c r="I50" i="96" s="1"/>
  <c r="AE52" i="96"/>
  <c r="AE48" i="96" s="1"/>
  <c r="J55" i="96"/>
  <c r="J51" i="96" s="1"/>
  <c r="W58" i="96"/>
  <c r="AB58" i="96"/>
  <c r="AF58" i="96"/>
  <c r="AV58" i="96"/>
  <c r="J67" i="96"/>
  <c r="AQ58" i="96"/>
  <c r="J70" i="96"/>
  <c r="R80" i="96"/>
  <c r="T80" i="96"/>
  <c r="Q83" i="96"/>
  <c r="O83" i="96"/>
  <c r="T90" i="96"/>
  <c r="R90" i="96"/>
  <c r="H93" i="96"/>
  <c r="R97" i="96"/>
  <c r="S97" i="96"/>
  <c r="R99" i="96"/>
  <c r="S99" i="96"/>
  <c r="R101" i="96"/>
  <c r="S101" i="96"/>
  <c r="P106" i="96"/>
  <c r="N106" i="96"/>
  <c r="N109" i="96"/>
  <c r="P109" i="96"/>
  <c r="AX52" i="96"/>
  <c r="L53" i="96"/>
  <c r="AG52" i="96"/>
  <c r="AX82" i="96"/>
  <c r="AZ86" i="96"/>
  <c r="L76" i="96"/>
  <c r="H79" i="96"/>
  <c r="H78" i="96" s="1"/>
  <c r="J79" i="96"/>
  <c r="T79" i="96" s="1"/>
  <c r="AU69" i="96"/>
  <c r="AV69" i="96"/>
  <c r="I120" i="96"/>
  <c r="H136" i="96"/>
  <c r="AO52" i="96"/>
  <c r="Y58" i="96"/>
  <c r="D14" i="102"/>
  <c r="F14" i="102" s="1"/>
  <c r="D24" i="102"/>
  <c r="F24" i="102" s="1"/>
  <c r="L71" i="79"/>
  <c r="L73" i="79"/>
  <c r="Q124" i="84"/>
  <c r="O84" i="81"/>
  <c r="R125" i="84"/>
  <c r="R92" i="84"/>
  <c r="O83" i="81"/>
  <c r="P83" i="81"/>
  <c r="O70" i="98"/>
  <c r="R121" i="84"/>
  <c r="O70" i="79"/>
  <c r="P79" i="81"/>
  <c r="R124" i="84"/>
  <c r="N124" i="84"/>
  <c r="L123" i="84"/>
  <c r="N50" i="81"/>
  <c r="Q122" i="84"/>
  <c r="P81" i="81"/>
  <c r="Q84" i="81"/>
  <c r="D59" i="19"/>
  <c r="K70" i="79"/>
  <c r="Q70" i="79" s="1"/>
  <c r="K73" i="79"/>
  <c r="Q73" i="79" s="1"/>
  <c r="L71" i="98"/>
  <c r="Q83" i="81"/>
  <c r="Q119" i="84"/>
  <c r="R93" i="84"/>
  <c r="K73" i="98"/>
  <c r="Q73" i="98" s="1"/>
  <c r="I73" i="79"/>
  <c r="N73" i="79" s="1"/>
  <c r="P91" i="84"/>
  <c r="R123" i="84"/>
  <c r="L121" i="84"/>
  <c r="K11" i="82"/>
  <c r="Q123" i="84"/>
  <c r="I73" i="98"/>
  <c r="N73" i="98" s="1"/>
  <c r="K70" i="98"/>
  <c r="Q70" i="98" s="1"/>
  <c r="Q120" i="84"/>
  <c r="L90" i="84"/>
  <c r="L90" i="79"/>
  <c r="O88" i="79"/>
  <c r="R140" i="84"/>
  <c r="R137" i="84"/>
  <c r="R139" i="84"/>
  <c r="L138" i="84"/>
  <c r="N139" i="84"/>
  <c r="N140" i="84"/>
  <c r="Q139" i="84"/>
  <c r="P22" i="79"/>
  <c r="M22" i="79"/>
  <c r="P12" i="84"/>
  <c r="L14" i="98"/>
  <c r="M11" i="83"/>
  <c r="M18" i="83" s="1"/>
  <c r="L11" i="83"/>
  <c r="L19" i="83" s="1"/>
  <c r="N44" i="84"/>
  <c r="N43" i="84" s="1"/>
  <c r="E17" i="3"/>
  <c r="M28" i="98"/>
  <c r="K34" i="79"/>
  <c r="Q34" i="79" s="1"/>
  <c r="J28" i="98"/>
  <c r="P28" i="98" s="1"/>
  <c r="A2" i="82"/>
  <c r="O25" i="83"/>
  <c r="T25" i="83"/>
  <c r="R25" i="83"/>
  <c r="P38" i="81"/>
  <c r="I18" i="79"/>
  <c r="V24" i="96"/>
  <c r="P70" i="84"/>
  <c r="M13" i="81"/>
  <c r="Q13" i="81" s="1"/>
  <c r="N75" i="81"/>
  <c r="R80" i="84"/>
  <c r="O72" i="81"/>
  <c r="O59" i="81"/>
  <c r="P44" i="81"/>
  <c r="Q92" i="81"/>
  <c r="P33" i="81"/>
  <c r="P41" i="81"/>
  <c r="O92" i="81"/>
  <c r="Q87" i="84"/>
  <c r="R83" i="84"/>
  <c r="L83" i="84"/>
  <c r="R85" i="84"/>
  <c r="Q128" i="84"/>
  <c r="R130" i="84"/>
  <c r="R105" i="84"/>
  <c r="R67" i="84"/>
  <c r="S72" i="82"/>
  <c r="O51" i="96"/>
  <c r="S25" i="83"/>
  <c r="O27" i="81"/>
  <c r="O28" i="81"/>
  <c r="O38" i="81"/>
  <c r="R55" i="96"/>
  <c r="S55" i="96"/>
  <c r="R20" i="82"/>
  <c r="E24" i="82"/>
  <c r="K27" i="82" s="1"/>
  <c r="S21" i="82"/>
  <c r="G24" i="82"/>
  <c r="AV66" i="82"/>
  <c r="M68" i="82"/>
  <c r="T68" i="82" s="1"/>
  <c r="V74" i="83"/>
  <c r="R76" i="84"/>
  <c r="Q37" i="84"/>
  <c r="AH21" i="84"/>
  <c r="T120" i="96"/>
  <c r="O42" i="96"/>
  <c r="R46" i="96"/>
  <c r="O41" i="96"/>
  <c r="O35" i="96"/>
  <c r="O21" i="96"/>
  <c r="N14" i="96"/>
  <c r="O47" i="96"/>
  <c r="T45" i="96"/>
  <c r="S38" i="96"/>
  <c r="T21" i="96"/>
  <c r="O20" i="96"/>
  <c r="S21" i="96"/>
  <c r="AX28" i="96"/>
  <c r="AZ28" i="96" s="1"/>
  <c r="AR29" i="96"/>
  <c r="AR28" i="96" s="1"/>
  <c r="AM31" i="96"/>
  <c r="AM24" i="96" s="1"/>
  <c r="I44" i="96"/>
  <c r="S45" i="96"/>
  <c r="X52" i="96"/>
  <c r="H53" i="96"/>
  <c r="AV52" i="96"/>
  <c r="S54" i="96"/>
  <c r="AJ52" i="96"/>
  <c r="Z57" i="96"/>
  <c r="Z31" i="96" s="1"/>
  <c r="Z24" i="96" s="1"/>
  <c r="AB57" i="96"/>
  <c r="AB31" i="96" s="1"/>
  <c r="AT57" i="96"/>
  <c r="AT31" i="96" s="1"/>
  <c r="J59" i="96"/>
  <c r="S60" i="96"/>
  <c r="R65" i="96"/>
  <c r="S68" i="96"/>
  <c r="AL31" i="96"/>
  <c r="AL24" i="96" s="1"/>
  <c r="L49" i="96"/>
  <c r="M29" i="82"/>
  <c r="T29" i="82" s="1"/>
  <c r="E29" i="82"/>
  <c r="Q29" i="82" s="1"/>
  <c r="K54" i="79"/>
  <c r="Q54" i="79" s="1"/>
  <c r="AE34" i="96"/>
  <c r="AE27" i="96" s="1"/>
  <c r="AI48" i="96"/>
  <c r="AB52" i="96"/>
  <c r="AB48" i="96" s="1"/>
  <c r="H57" i="96"/>
  <c r="I79" i="96"/>
  <c r="O80" i="96"/>
  <c r="AN69" i="96"/>
  <c r="AN24" i="96" s="1"/>
  <c r="AD69" i="96"/>
  <c r="I86" i="96"/>
  <c r="AT69" i="96"/>
  <c r="H94" i="96"/>
  <c r="I94" i="96"/>
  <c r="O94" i="96" s="1"/>
  <c r="N95" i="96"/>
  <c r="N99" i="96"/>
  <c r="R100" i="96"/>
  <c r="H104" i="96"/>
  <c r="S106" i="96"/>
  <c r="N112" i="96"/>
  <c r="O113" i="96"/>
  <c r="I125" i="96"/>
  <c r="Y129" i="96"/>
  <c r="L129" i="96" s="1"/>
  <c r="M129" i="96" s="1"/>
  <c r="AS52" i="96"/>
  <c r="AK52" i="96"/>
  <c r="AX119" i="96"/>
  <c r="AZ119" i="96" s="1"/>
  <c r="D45" i="19"/>
  <c r="H82" i="96"/>
  <c r="P82" i="96" s="1"/>
  <c r="J93" i="96"/>
  <c r="J92" i="96" s="1"/>
  <c r="T139" i="96"/>
  <c r="T140" i="96"/>
  <c r="L39" i="96"/>
  <c r="L44" i="96"/>
  <c r="L55" i="96"/>
  <c r="Y52" i="96"/>
  <c r="L94" i="96"/>
  <c r="L25" i="96"/>
  <c r="E14" i="3"/>
  <c r="H23" i="98"/>
  <c r="H34" i="98"/>
  <c r="H28" i="79"/>
  <c r="P34" i="98"/>
  <c r="D42" i="19"/>
  <c r="L76" i="98"/>
  <c r="Q77" i="98"/>
  <c r="Q66" i="98"/>
  <c r="I62" i="16"/>
  <c r="I58" i="79" s="1"/>
  <c r="N58" i="79" s="1"/>
  <c r="J49" i="16"/>
  <c r="P35" i="98"/>
  <c r="Q35" i="98"/>
  <c r="Q43" i="84"/>
  <c r="L41" i="84"/>
  <c r="I43" i="84"/>
  <c r="I41" i="84" s="1"/>
  <c r="N13" i="79"/>
  <c r="T21" i="83"/>
  <c r="E24" i="76"/>
  <c r="H70" i="98"/>
  <c r="M70" i="98" s="1"/>
  <c r="H73" i="98"/>
  <c r="L73" i="98" s="1"/>
  <c r="I72" i="98"/>
  <c r="N72" i="98" s="1"/>
  <c r="L91" i="84"/>
  <c r="L136" i="84"/>
  <c r="I91" i="98"/>
  <c r="N91" i="98" s="1"/>
  <c r="I90" i="98"/>
  <c r="N90" i="98" s="1"/>
  <c r="I87" i="98"/>
  <c r="N87" i="98" s="1"/>
  <c r="M53" i="79"/>
  <c r="I54" i="98"/>
  <c r="N54" i="98" s="1"/>
  <c r="Q57" i="98"/>
  <c r="K53" i="98"/>
  <c r="Q53" i="98" s="1"/>
  <c r="O66" i="98"/>
  <c r="O64" i="98"/>
  <c r="N117" i="84"/>
  <c r="H54" i="16"/>
  <c r="H14" i="16"/>
  <c r="I64" i="98"/>
  <c r="N64" i="98" s="1"/>
  <c r="H64" i="98"/>
  <c r="M64" i="98" s="1"/>
  <c r="H62" i="16"/>
  <c r="L80" i="98"/>
  <c r="L78" i="79"/>
  <c r="P80" i="79"/>
  <c r="L76" i="79"/>
  <c r="R131" i="84"/>
  <c r="J32" i="79"/>
  <c r="P32" i="79" s="1"/>
  <c r="J32" i="98"/>
  <c r="P32" i="98" s="1"/>
  <c r="I23" i="79"/>
  <c r="N23" i="79" s="1"/>
  <c r="I23" i="98"/>
  <c r="N23" i="98" s="1"/>
  <c r="Q35" i="79"/>
  <c r="J83" i="79"/>
  <c r="O27" i="98"/>
  <c r="Q27" i="98"/>
  <c r="P28" i="79"/>
  <c r="O28" i="79"/>
  <c r="M83" i="98"/>
  <c r="H23" i="79"/>
  <c r="P14" i="79"/>
  <c r="M14" i="79"/>
  <c r="E11" i="83"/>
  <c r="I18" i="98"/>
  <c r="Q13" i="98"/>
  <c r="K17" i="83"/>
  <c r="K18" i="83"/>
  <c r="J11" i="83"/>
  <c r="N11" i="84"/>
  <c r="R11" i="84"/>
  <c r="P11" i="84"/>
  <c r="R12" i="84"/>
  <c r="I11" i="83"/>
  <c r="I19" i="83" s="1"/>
  <c r="D11" i="83"/>
  <c r="I71" i="79"/>
  <c r="N71" i="79" s="1"/>
  <c r="L93" i="84"/>
  <c r="P90" i="84"/>
  <c r="M71" i="98"/>
  <c r="O71" i="81"/>
  <c r="O77" i="81"/>
  <c r="J72" i="98"/>
  <c r="O79" i="81"/>
  <c r="P77" i="81"/>
  <c r="L125" i="84"/>
  <c r="P93" i="84"/>
  <c r="R91" i="84"/>
  <c r="P76" i="81"/>
  <c r="P80" i="81"/>
  <c r="P140" i="84"/>
  <c r="K60" i="15"/>
  <c r="D34" i="19"/>
  <c r="J48" i="79"/>
  <c r="O48" i="79" s="1"/>
  <c r="D48" i="19"/>
  <c r="O48" i="98"/>
  <c r="D17" i="19"/>
  <c r="Q54" i="98"/>
  <c r="H56" i="98"/>
  <c r="M56" i="98" s="1"/>
  <c r="M54" i="98"/>
  <c r="P57" i="98"/>
  <c r="O53" i="98"/>
  <c r="M57" i="98"/>
  <c r="H74" i="16"/>
  <c r="J40" i="16"/>
  <c r="E13" i="16"/>
  <c r="N111" i="84"/>
  <c r="I23" i="16"/>
  <c r="J23" i="16"/>
  <c r="K65" i="98"/>
  <c r="Q65" i="98" s="1"/>
  <c r="N109" i="84"/>
  <c r="R111" i="84"/>
  <c r="J17" i="16"/>
  <c r="H17" i="16"/>
  <c r="E62" i="16"/>
  <c r="J14" i="16"/>
  <c r="O55" i="81"/>
  <c r="L78" i="16"/>
  <c r="I54" i="16"/>
  <c r="J38" i="16"/>
  <c r="P55" i="81"/>
  <c r="J58" i="79"/>
  <c r="J58" i="98"/>
  <c r="Q58" i="98" s="1"/>
  <c r="E54" i="16"/>
  <c r="I14" i="16"/>
  <c r="R117" i="84"/>
  <c r="I72" i="16"/>
  <c r="K75" i="79"/>
  <c r="K75" i="98"/>
  <c r="K74" i="98"/>
  <c r="K80" i="98"/>
  <c r="Q80" i="98" s="1"/>
  <c r="O78" i="98"/>
  <c r="K78" i="98"/>
  <c r="Q78" i="98" s="1"/>
  <c r="R132" i="84"/>
  <c r="P77" i="98"/>
  <c r="O77" i="98"/>
  <c r="K30" i="15"/>
  <c r="Q76" i="98"/>
  <c r="F17" i="83"/>
  <c r="O35" i="79"/>
  <c r="K19" i="83"/>
  <c r="S128" i="96"/>
  <c r="H48" i="96"/>
  <c r="H34" i="96"/>
  <c r="AS31" i="96"/>
  <c r="L52" i="96"/>
  <c r="AC34" i="96"/>
  <c r="AC27" i="96" s="1"/>
  <c r="AC48" i="96"/>
  <c r="L50" i="96"/>
  <c r="M54" i="96"/>
  <c r="V34" i="96"/>
  <c r="V27" i="96" s="1"/>
  <c r="V48" i="96"/>
  <c r="AB69" i="96"/>
  <c r="J82" i="96"/>
  <c r="I52" i="96"/>
  <c r="T40" i="96"/>
  <c r="S40" i="96"/>
  <c r="J39" i="96"/>
  <c r="I28" i="98"/>
  <c r="N28" i="98" s="1"/>
  <c r="I28" i="79"/>
  <c r="N28" i="79" s="1"/>
  <c r="J75" i="79"/>
  <c r="J75" i="98"/>
  <c r="T95" i="96"/>
  <c r="J129" i="96"/>
  <c r="T129" i="96" s="1"/>
  <c r="J49" i="96"/>
  <c r="S53" i="96"/>
  <c r="Q59" i="96"/>
  <c r="R30" i="82"/>
  <c r="P72" i="82"/>
  <c r="D52" i="19"/>
  <c r="O78" i="81"/>
  <c r="R120" i="84"/>
  <c r="P84" i="81"/>
  <c r="O80" i="81"/>
  <c r="S75" i="82"/>
  <c r="Q84" i="82"/>
  <c r="M27" i="82"/>
  <c r="T75" i="82"/>
  <c r="Q21" i="82"/>
  <c r="Q24" i="82" s="1"/>
  <c r="T80" i="82"/>
  <c r="Q117" i="84"/>
  <c r="P99" i="81"/>
  <c r="L65" i="82"/>
  <c r="L95" i="84"/>
  <c r="M12" i="81"/>
  <c r="AN92" i="82"/>
  <c r="K26" i="82"/>
  <c r="Q80" i="82"/>
  <c r="G29" i="82"/>
  <c r="AN90" i="82"/>
  <c r="AP92" i="82"/>
  <c r="P95" i="82"/>
  <c r="Q48" i="81"/>
  <c r="P58" i="82"/>
  <c r="M15" i="81"/>
  <c r="Q70" i="84"/>
  <c r="N99" i="84"/>
  <c r="O54" i="82"/>
  <c r="L97" i="84"/>
  <c r="AJ66" i="82"/>
  <c r="Q39" i="81"/>
  <c r="Q38" i="81"/>
  <c r="O88" i="81"/>
  <c r="Q41" i="81"/>
  <c r="P54" i="81"/>
  <c r="P61" i="81"/>
  <c r="P68" i="81"/>
  <c r="O68" i="81"/>
  <c r="P51" i="81"/>
  <c r="P71" i="81"/>
  <c r="N70" i="84"/>
  <c r="P116" i="84"/>
  <c r="S93" i="82"/>
  <c r="P21" i="82"/>
  <c r="P24" i="82" s="1"/>
  <c r="P88" i="82"/>
  <c r="P96" i="82"/>
  <c r="Q88" i="82"/>
  <c r="P84" i="82"/>
  <c r="M65" i="82"/>
  <c r="P60" i="82"/>
  <c r="P61" i="82" s="1"/>
  <c r="S85" i="82"/>
  <c r="S64" i="82"/>
  <c r="G30" i="82"/>
  <c r="E71" i="82"/>
  <c r="Q71" i="82" s="1"/>
  <c r="M72" i="82"/>
  <c r="T72" i="82" s="1"/>
  <c r="L26" i="82"/>
  <c r="AX66" i="82"/>
  <c r="AX90" i="82"/>
  <c r="Q96" i="82"/>
  <c r="AZ91" i="82"/>
  <c r="AZ92" i="82" s="1"/>
  <c r="AZ90" i="82"/>
  <c r="R89" i="82"/>
  <c r="T21" i="82"/>
  <c r="T24" i="82" s="1"/>
  <c r="R21" i="82"/>
  <c r="R24" i="82" s="1"/>
  <c r="L70" i="82"/>
  <c r="R64" i="82"/>
  <c r="L67" i="82"/>
  <c r="K68" i="82"/>
  <c r="Q104" i="84"/>
  <c r="R75" i="84"/>
  <c r="Q77" i="82"/>
  <c r="R77" i="82"/>
  <c r="AH92" i="82"/>
  <c r="K65" i="82"/>
  <c r="K80" i="82"/>
  <c r="N76" i="82"/>
  <c r="Q20" i="83"/>
  <c r="N20" i="83"/>
  <c r="N112" i="84"/>
  <c r="L112" i="84"/>
  <c r="Q92" i="84"/>
  <c r="P92" i="84"/>
  <c r="P10" i="84"/>
  <c r="R10" i="84"/>
  <c r="R92" i="96"/>
  <c r="S92" i="96"/>
  <c r="H34" i="79"/>
  <c r="M89" i="79"/>
  <c r="N44" i="96"/>
  <c r="N40" i="96"/>
  <c r="H39" i="96"/>
  <c r="J75" i="96"/>
  <c r="T76" i="96"/>
  <c r="H33" i="96"/>
  <c r="N35" i="96"/>
  <c r="J37" i="96"/>
  <c r="AH29" i="96"/>
  <c r="AH28" i="96" s="1"/>
  <c r="Q38" i="96"/>
  <c r="O38" i="96"/>
  <c r="I40" i="96"/>
  <c r="S43" i="96"/>
  <c r="AU48" i="96"/>
  <c r="AU34" i="96"/>
  <c r="AU27" i="96" s="1"/>
  <c r="AQ69" i="96"/>
  <c r="I69" i="96" s="1"/>
  <c r="AR69" i="96"/>
  <c r="Q94" i="96"/>
  <c r="AQ24" i="96"/>
  <c r="N82" i="96"/>
  <c r="S93" i="96"/>
  <c r="R93" i="96"/>
  <c r="J44" i="96"/>
  <c r="AR57" i="96"/>
  <c r="J57" i="96" s="1"/>
  <c r="AV57" i="96"/>
  <c r="AV31" i="96" s="1"/>
  <c r="AV24" i="96" s="1"/>
  <c r="H70" i="96"/>
  <c r="O74" i="96"/>
  <c r="T94" i="96"/>
  <c r="S95" i="96"/>
  <c r="S118" i="96"/>
  <c r="T122" i="96"/>
  <c r="R140" i="96"/>
  <c r="AK69" i="96"/>
  <c r="H130" i="96"/>
  <c r="Z129" i="96"/>
  <c r="H129" i="96" s="1"/>
  <c r="L125" i="96"/>
  <c r="I54" i="79"/>
  <c r="N54" i="79" s="1"/>
  <c r="I72" i="79"/>
  <c r="N72" i="79" s="1"/>
  <c r="AX57" i="96"/>
  <c r="L111" i="96"/>
  <c r="AO93" i="96"/>
  <c r="L93" i="96" s="1"/>
  <c r="I64" i="79"/>
  <c r="N64" i="79" s="1"/>
  <c r="J74" i="98"/>
  <c r="L51" i="98"/>
  <c r="M51" i="98"/>
  <c r="P76" i="98"/>
  <c r="O76" i="98"/>
  <c r="J54" i="16"/>
  <c r="Q78" i="79" l="1"/>
  <c r="O78" i="79"/>
  <c r="D23" i="19"/>
  <c r="H19" i="83"/>
  <c r="H17" i="83"/>
  <c r="H16" i="83" s="1"/>
  <c r="R11" i="83"/>
  <c r="Q11" i="83"/>
  <c r="L71" i="16"/>
  <c r="P77" i="79"/>
  <c r="F18" i="83"/>
  <c r="L17" i="83"/>
  <c r="O28" i="98"/>
  <c r="R41" i="84"/>
  <c r="M17" i="83"/>
  <c r="P41" i="84"/>
  <c r="L58" i="96"/>
  <c r="M58" i="96" s="1"/>
  <c r="E15" i="3"/>
  <c r="D56" i="19"/>
  <c r="L65" i="16"/>
  <c r="O23" i="99"/>
  <c r="R23" i="99" s="1"/>
  <c r="K74" i="79"/>
  <c r="Q74" i="79" s="1"/>
  <c r="M67" i="96"/>
  <c r="L66" i="96"/>
  <c r="M66" i="96" s="1"/>
  <c r="S125" i="96"/>
  <c r="R125" i="96"/>
  <c r="J17" i="96"/>
  <c r="J124" i="96"/>
  <c r="P120" i="96"/>
  <c r="N120" i="96"/>
  <c r="I14" i="96"/>
  <c r="O119" i="96"/>
  <c r="Q119" i="96"/>
  <c r="T73" i="96"/>
  <c r="M73" i="96"/>
  <c r="L72" i="96"/>
  <c r="M83" i="96"/>
  <c r="T83" i="96"/>
  <c r="AS82" i="96"/>
  <c r="AS69" i="96" s="1"/>
  <c r="L86" i="96"/>
  <c r="AZ104" i="96"/>
  <c r="L104" i="96"/>
  <c r="S105" i="96"/>
  <c r="R105" i="96"/>
  <c r="J115" i="96"/>
  <c r="R115" i="96" s="1"/>
  <c r="L63" i="96"/>
  <c r="AG58" i="96"/>
  <c r="M43" i="96"/>
  <c r="L42" i="96"/>
  <c r="T43" i="96"/>
  <c r="L128" i="96"/>
  <c r="T130" i="96"/>
  <c r="M130" i="96"/>
  <c r="K28" i="79"/>
  <c r="Q28" i="79" s="1"/>
  <c r="K28" i="98"/>
  <c r="Q28" i="98" s="1"/>
  <c r="V31" i="84"/>
  <c r="R29" i="84"/>
  <c r="U40" i="84"/>
  <c r="N71" i="82"/>
  <c r="P71" i="82"/>
  <c r="O71" i="82"/>
  <c r="R80" i="82"/>
  <c r="S80" i="82"/>
  <c r="L29" i="96"/>
  <c r="L36" i="96"/>
  <c r="M36" i="96" s="1"/>
  <c r="M37" i="96"/>
  <c r="T131" i="96"/>
  <c r="M131" i="96"/>
  <c r="O70" i="96"/>
  <c r="Q70" i="96"/>
  <c r="AH58" i="96"/>
  <c r="H58" i="96" s="1"/>
  <c r="H63" i="96"/>
  <c r="L40" i="84"/>
  <c r="N40" i="84"/>
  <c r="L119" i="96"/>
  <c r="L14" i="96" s="1"/>
  <c r="J69" i="96"/>
  <c r="T16" i="96"/>
  <c r="R16" i="96"/>
  <c r="L81" i="82"/>
  <c r="S81" i="82" s="1"/>
  <c r="I62" i="96"/>
  <c r="AB24" i="96"/>
  <c r="AS24" i="96"/>
  <c r="S11" i="83"/>
  <c r="U11" i="83"/>
  <c r="K32" i="79"/>
  <c r="Q32" i="79" s="1"/>
  <c r="D60" i="19"/>
  <c r="S24" i="82"/>
  <c r="T30" i="82"/>
  <c r="R43" i="84"/>
  <c r="P67" i="82"/>
  <c r="K23" i="79"/>
  <c r="AA24" i="96"/>
  <c r="AJ24" i="96"/>
  <c r="AC24" i="96"/>
  <c r="T89" i="96"/>
  <c r="M89" i="96"/>
  <c r="L115" i="96"/>
  <c r="T105" i="96"/>
  <c r="M105" i="96"/>
  <c r="J63" i="96"/>
  <c r="D21" i="19"/>
  <c r="O17" i="99"/>
  <c r="R17" i="99" s="1"/>
  <c r="I58" i="98"/>
  <c r="N58" i="98" s="1"/>
  <c r="Q77" i="79"/>
  <c r="I18" i="83"/>
  <c r="L18" i="83"/>
  <c r="V11" i="83"/>
  <c r="D22" i="102"/>
  <c r="D23" i="102"/>
  <c r="M73" i="98"/>
  <c r="H69" i="96"/>
  <c r="N69" i="96" s="1"/>
  <c r="D21" i="102"/>
  <c r="F21" i="102" s="1"/>
  <c r="AO48" i="96"/>
  <c r="AO34" i="96"/>
  <c r="AO27" i="96" s="1"/>
  <c r="Q120" i="96"/>
  <c r="O120" i="96"/>
  <c r="M76" i="96"/>
  <c r="L75" i="96"/>
  <c r="M75" i="96" s="1"/>
  <c r="AX69" i="96"/>
  <c r="AZ69" i="96" s="1"/>
  <c r="AZ82" i="96"/>
  <c r="L82" i="96"/>
  <c r="M53" i="96"/>
  <c r="T53" i="96"/>
  <c r="H92" i="96"/>
  <c r="N93" i="96"/>
  <c r="P93" i="96"/>
  <c r="J58" i="96"/>
  <c r="Q54" i="96"/>
  <c r="O54" i="96"/>
  <c r="T113" i="96"/>
  <c r="M113" i="96"/>
  <c r="Q139" i="96"/>
  <c r="O139" i="96"/>
  <c r="I138" i="96"/>
  <c r="I137" i="96" s="1"/>
  <c r="I136" i="96" s="1"/>
  <c r="AU24" i="96"/>
  <c r="I57" i="96"/>
  <c r="P59" i="96"/>
  <c r="N59" i="96"/>
  <c r="P40" i="96"/>
  <c r="H29" i="96"/>
  <c r="P136" i="96"/>
  <c r="N136" i="96"/>
  <c r="R79" i="96"/>
  <c r="J78" i="96"/>
  <c r="S79" i="96"/>
  <c r="AG48" i="96"/>
  <c r="AG34" i="96"/>
  <c r="AG27" i="96" s="1"/>
  <c r="AZ52" i="96"/>
  <c r="AX34" i="96"/>
  <c r="AX48" i="96"/>
  <c r="AZ48" i="96" s="1"/>
  <c r="S70" i="96"/>
  <c r="R70" i="96"/>
  <c r="T70" i="96"/>
  <c r="T67" i="96"/>
  <c r="R67" i="96"/>
  <c r="S67" i="96"/>
  <c r="J66" i="96"/>
  <c r="O37" i="96"/>
  <c r="I36" i="96"/>
  <c r="Q37" i="96"/>
  <c r="D25" i="102"/>
  <c r="F25" i="102" s="1"/>
  <c r="O67" i="82"/>
  <c r="N67" i="82"/>
  <c r="P17" i="96"/>
  <c r="N17" i="96"/>
  <c r="O92" i="96"/>
  <c r="Q92" i="96"/>
  <c r="AD39" i="84"/>
  <c r="Q38" i="84"/>
  <c r="P38" i="84"/>
  <c r="R38" i="84"/>
  <c r="I71" i="98"/>
  <c r="N71" i="98" s="1"/>
  <c r="M19" i="83"/>
  <c r="M25" i="96"/>
  <c r="T25" i="96"/>
  <c r="Y48" i="96"/>
  <c r="Y34" i="96"/>
  <c r="Y27" i="96" s="1"/>
  <c r="L33" i="96"/>
  <c r="M44" i="96"/>
  <c r="AS48" i="96"/>
  <c r="AS34" i="96"/>
  <c r="AS27" i="96" s="1"/>
  <c r="I17" i="96"/>
  <c r="I124" i="96"/>
  <c r="Q125" i="96"/>
  <c r="O125" i="96"/>
  <c r="P104" i="96"/>
  <c r="N104" i="96"/>
  <c r="N57" i="96"/>
  <c r="P57" i="96"/>
  <c r="AD24" i="96"/>
  <c r="R59" i="96"/>
  <c r="S59" i="96"/>
  <c r="T59" i="96"/>
  <c r="J62" i="96"/>
  <c r="AJ48" i="96"/>
  <c r="AJ34" i="96"/>
  <c r="AJ27" i="96" s="1"/>
  <c r="AV34" i="96"/>
  <c r="AV27" i="96" s="1"/>
  <c r="AV48" i="96"/>
  <c r="X48" i="96"/>
  <c r="X34" i="96"/>
  <c r="X27" i="96" s="1"/>
  <c r="J52" i="96"/>
  <c r="J48" i="96" s="1"/>
  <c r="O27" i="82"/>
  <c r="P27" i="82"/>
  <c r="J27" i="82"/>
  <c r="T58" i="96"/>
  <c r="H56" i="79"/>
  <c r="M94" i="96"/>
  <c r="M55" i="96"/>
  <c r="L51" i="96"/>
  <c r="T55" i="96"/>
  <c r="M39" i="96"/>
  <c r="AK34" i="96"/>
  <c r="AK27" i="96" s="1"/>
  <c r="AK48" i="96"/>
  <c r="P94" i="96"/>
  <c r="N94" i="96"/>
  <c r="Q86" i="96"/>
  <c r="O86" i="96"/>
  <c r="I78" i="96"/>
  <c r="Q78" i="96" s="1"/>
  <c r="Q79" i="96"/>
  <c r="AB34" i="96"/>
  <c r="AB27" i="96" s="1"/>
  <c r="M49" i="96"/>
  <c r="O58" i="96"/>
  <c r="Q58" i="96"/>
  <c r="AT24" i="96"/>
  <c r="H49" i="96"/>
  <c r="N53" i="96"/>
  <c r="P53" i="96"/>
  <c r="Q44" i="96"/>
  <c r="O44" i="96"/>
  <c r="I33" i="96"/>
  <c r="Q50" i="96"/>
  <c r="O50" i="96"/>
  <c r="R51" i="96"/>
  <c r="S51" i="96"/>
  <c r="L27" i="82"/>
  <c r="T27" i="82" s="1"/>
  <c r="J51" i="98"/>
  <c r="J52" i="98"/>
  <c r="L34" i="98"/>
  <c r="M34" i="98"/>
  <c r="M28" i="79"/>
  <c r="L28" i="79"/>
  <c r="M23" i="98"/>
  <c r="L23" i="98"/>
  <c r="J83" i="98"/>
  <c r="P83" i="98" s="1"/>
  <c r="O32" i="79"/>
  <c r="E39" i="91"/>
  <c r="L64" i="98"/>
  <c r="H13" i="16"/>
  <c r="H58" i="98"/>
  <c r="H58" i="79"/>
  <c r="H65" i="16"/>
  <c r="O32" i="98"/>
  <c r="Q83" i="79"/>
  <c r="O83" i="79"/>
  <c r="P83" i="79"/>
  <c r="L23" i="79"/>
  <c r="M23" i="79"/>
  <c r="K32" i="98"/>
  <c r="Q32" i="98" s="1"/>
  <c r="I17" i="83"/>
  <c r="K16" i="83"/>
  <c r="E18" i="83"/>
  <c r="E17" i="83"/>
  <c r="E19" i="83"/>
  <c r="F16" i="83"/>
  <c r="O11" i="83"/>
  <c r="J19" i="83"/>
  <c r="J18" i="83"/>
  <c r="J17" i="83"/>
  <c r="D18" i="83"/>
  <c r="N11" i="83"/>
  <c r="D17" i="83"/>
  <c r="D19" i="83"/>
  <c r="J72" i="79"/>
  <c r="P48" i="79"/>
  <c r="D26" i="19"/>
  <c r="K48" i="98"/>
  <c r="Q48" i="98" s="1"/>
  <c r="K48" i="79"/>
  <c r="Q48" i="79" s="1"/>
  <c r="J56" i="79"/>
  <c r="J56" i="98"/>
  <c r="L56" i="98"/>
  <c r="H72" i="16"/>
  <c r="O58" i="98"/>
  <c r="I65" i="16"/>
  <c r="E65" i="16"/>
  <c r="J13" i="16"/>
  <c r="I13" i="16"/>
  <c r="P58" i="98"/>
  <c r="Q58" i="79"/>
  <c r="P58" i="79"/>
  <c r="O58" i="79"/>
  <c r="S69" i="96"/>
  <c r="R69" i="96"/>
  <c r="J52" i="79"/>
  <c r="J71" i="16"/>
  <c r="J65" i="16"/>
  <c r="L92" i="96"/>
  <c r="T93" i="96"/>
  <c r="M93" i="96"/>
  <c r="AZ57" i="96"/>
  <c r="AX31" i="96"/>
  <c r="M125" i="96"/>
  <c r="L124" i="96"/>
  <c r="T125" i="96"/>
  <c r="L17" i="96"/>
  <c r="P130" i="96"/>
  <c r="N130" i="96"/>
  <c r="M119" i="96"/>
  <c r="T44" i="96"/>
  <c r="S44" i="96"/>
  <c r="J33" i="96"/>
  <c r="R44" i="96"/>
  <c r="Q69" i="96"/>
  <c r="O69" i="96"/>
  <c r="I29" i="96"/>
  <c r="Q40" i="96"/>
  <c r="I39" i="96"/>
  <c r="O40" i="96"/>
  <c r="I13" i="96"/>
  <c r="I34" i="96"/>
  <c r="J36" i="96"/>
  <c r="R37" i="96"/>
  <c r="T37" i="96"/>
  <c r="J29" i="96"/>
  <c r="S37" i="96"/>
  <c r="J13" i="96"/>
  <c r="AK24" i="96"/>
  <c r="AR31" i="96"/>
  <c r="AR24" i="96" s="1"/>
  <c r="O80" i="82"/>
  <c r="K81" i="82"/>
  <c r="P80" i="82"/>
  <c r="N80" i="82"/>
  <c r="S67" i="82"/>
  <c r="R67" i="82"/>
  <c r="Q67" i="82"/>
  <c r="T67" i="82"/>
  <c r="S70" i="82"/>
  <c r="Q70" i="82"/>
  <c r="R70" i="82"/>
  <c r="T70" i="82"/>
  <c r="P30" i="82"/>
  <c r="S30" i="82"/>
  <c r="M92" i="82"/>
  <c r="M90" i="82"/>
  <c r="M66" i="82"/>
  <c r="T65" i="82"/>
  <c r="M23" i="81"/>
  <c r="Q23" i="81" s="1"/>
  <c r="M21" i="81"/>
  <c r="Q15" i="81"/>
  <c r="M22" i="81"/>
  <c r="Q22" i="81" s="1"/>
  <c r="S65" i="82"/>
  <c r="Q65" i="82"/>
  <c r="L66" i="82"/>
  <c r="L90" i="82"/>
  <c r="L92" i="82"/>
  <c r="R65" i="82"/>
  <c r="O62" i="96"/>
  <c r="Q62" i="96"/>
  <c r="S49" i="96"/>
  <c r="T49" i="96"/>
  <c r="R49" i="96"/>
  <c r="Q75" i="79"/>
  <c r="O75" i="79"/>
  <c r="P75" i="79"/>
  <c r="R39" i="96"/>
  <c r="S39" i="96"/>
  <c r="T39" i="96"/>
  <c r="S82" i="96"/>
  <c r="R82" i="96"/>
  <c r="L57" i="96"/>
  <c r="D66" i="19"/>
  <c r="P34" i="96"/>
  <c r="N34" i="96"/>
  <c r="H27" i="96"/>
  <c r="P48" i="96"/>
  <c r="N48" i="96"/>
  <c r="K31" i="98"/>
  <c r="K31" i="79"/>
  <c r="P74" i="98"/>
  <c r="Q74" i="98"/>
  <c r="O74" i="98"/>
  <c r="T111" i="96"/>
  <c r="M111" i="96"/>
  <c r="H72" i="79"/>
  <c r="H72" i="98"/>
  <c r="P129" i="96"/>
  <c r="N129" i="96"/>
  <c r="P70" i="96"/>
  <c r="N70" i="96"/>
  <c r="S57" i="96"/>
  <c r="R57" i="96"/>
  <c r="P33" i="96"/>
  <c r="H31" i="96"/>
  <c r="N33" i="96"/>
  <c r="S75" i="96"/>
  <c r="R75" i="96"/>
  <c r="T75" i="96"/>
  <c r="N39" i="96"/>
  <c r="P39" i="96"/>
  <c r="L34" i="79"/>
  <c r="M34" i="79"/>
  <c r="N65" i="82"/>
  <c r="K92" i="82"/>
  <c r="P65" i="82"/>
  <c r="O65" i="82"/>
  <c r="K66" i="82"/>
  <c r="K90" i="82"/>
  <c r="O68" i="82"/>
  <c r="P68" i="82"/>
  <c r="N68" i="82"/>
  <c r="Q26" i="82"/>
  <c r="S26" i="82"/>
  <c r="R26" i="82"/>
  <c r="T26" i="82"/>
  <c r="R81" i="82"/>
  <c r="T81" i="82"/>
  <c r="P29" i="82"/>
  <c r="S29" i="82"/>
  <c r="O26" i="82"/>
  <c r="J26" i="82"/>
  <c r="P26" i="82"/>
  <c r="M11" i="81"/>
  <c r="Q12" i="81"/>
  <c r="E91" i="82"/>
  <c r="J71" i="98"/>
  <c r="J71" i="79"/>
  <c r="R129" i="96"/>
  <c r="S129" i="96"/>
  <c r="Q75" i="98"/>
  <c r="O75" i="98"/>
  <c r="P75" i="98"/>
  <c r="Q52" i="96"/>
  <c r="I48" i="96"/>
  <c r="O52" i="96"/>
  <c r="T50" i="96"/>
  <c r="M50" i="96"/>
  <c r="T52" i="96"/>
  <c r="M52" i="96"/>
  <c r="L13" i="96"/>
  <c r="L34" i="96"/>
  <c r="L48" i="96"/>
  <c r="O72" i="98"/>
  <c r="P72" i="98"/>
  <c r="L16" i="83" l="1"/>
  <c r="I16" i="83"/>
  <c r="M16" i="83"/>
  <c r="O22" i="99"/>
  <c r="R22" i="99" s="1"/>
  <c r="L69" i="96"/>
  <c r="M115" i="96"/>
  <c r="T115" i="96"/>
  <c r="N58" i="96"/>
  <c r="P58" i="96"/>
  <c r="L62" i="96"/>
  <c r="M62" i="96" s="1"/>
  <c r="M63" i="96"/>
  <c r="M104" i="96"/>
  <c r="L114" i="96"/>
  <c r="T104" i="96"/>
  <c r="M86" i="96"/>
  <c r="T86" i="96"/>
  <c r="T72" i="96"/>
  <c r="M72" i="96"/>
  <c r="S124" i="96"/>
  <c r="R124" i="96"/>
  <c r="O18" i="99"/>
  <c r="R18" i="99" s="1"/>
  <c r="Q81" i="82"/>
  <c r="T119" i="96"/>
  <c r="P69" i="96"/>
  <c r="K72" i="98"/>
  <c r="Q72" i="98" s="1"/>
  <c r="O19" i="99"/>
  <c r="R19" i="99" s="1"/>
  <c r="T63" i="96"/>
  <c r="S63" i="96"/>
  <c r="R63" i="96"/>
  <c r="N63" i="96"/>
  <c r="H13" i="96"/>
  <c r="P63" i="96"/>
  <c r="H62" i="96"/>
  <c r="L28" i="96"/>
  <c r="M28" i="96" s="1"/>
  <c r="M29" i="96"/>
  <c r="M128" i="96"/>
  <c r="T128" i="96"/>
  <c r="T42" i="96"/>
  <c r="M42" i="96"/>
  <c r="Q14" i="96"/>
  <c r="O14" i="96"/>
  <c r="R17" i="96"/>
  <c r="S17" i="96"/>
  <c r="E12" i="3"/>
  <c r="S78" i="96"/>
  <c r="T78" i="96"/>
  <c r="R78" i="96"/>
  <c r="N29" i="96"/>
  <c r="P29" i="96"/>
  <c r="H28" i="96"/>
  <c r="O57" i="96"/>
  <c r="Q57" i="96"/>
  <c r="I134" i="96"/>
  <c r="O136" i="96"/>
  <c r="Q136" i="96"/>
  <c r="N92" i="96"/>
  <c r="P92" i="96"/>
  <c r="K72" i="79"/>
  <c r="J34" i="96"/>
  <c r="R34" i="96" s="1"/>
  <c r="J51" i="79"/>
  <c r="O51" i="79" s="1"/>
  <c r="Q36" i="96"/>
  <c r="O36" i="96"/>
  <c r="S66" i="96"/>
  <c r="R66" i="96"/>
  <c r="T66" i="96"/>
  <c r="AZ34" i="96"/>
  <c r="AX27" i="96"/>
  <c r="R58" i="96"/>
  <c r="S58" i="96"/>
  <c r="M82" i="96"/>
  <c r="T82" i="96"/>
  <c r="Q72" i="79"/>
  <c r="I48" i="98"/>
  <c r="N48" i="98" s="1"/>
  <c r="I48" i="79"/>
  <c r="N48" i="79" s="1"/>
  <c r="I56" i="79"/>
  <c r="N56" i="79" s="1"/>
  <c r="I56" i="98"/>
  <c r="N56" i="98" s="1"/>
  <c r="Q33" i="96"/>
  <c r="O33" i="96"/>
  <c r="I31" i="96"/>
  <c r="R52" i="96"/>
  <c r="S52" i="96"/>
  <c r="Q124" i="96"/>
  <c r="O124" i="96"/>
  <c r="M33" i="96"/>
  <c r="R27" i="82"/>
  <c r="Q27" i="82"/>
  <c r="S27" i="82"/>
  <c r="N49" i="96"/>
  <c r="P49" i="96"/>
  <c r="T51" i="96"/>
  <c r="M51" i="96"/>
  <c r="L56" i="79"/>
  <c r="M56" i="79"/>
  <c r="R62" i="96"/>
  <c r="S62" i="96"/>
  <c r="O17" i="96"/>
  <c r="Q17" i="96"/>
  <c r="E12" i="5"/>
  <c r="Q83" i="98"/>
  <c r="O83" i="98"/>
  <c r="L58" i="98"/>
  <c r="M58" i="98"/>
  <c r="M58" i="79"/>
  <c r="L58" i="79"/>
  <c r="J31" i="98"/>
  <c r="Q31" i="98" s="1"/>
  <c r="J31" i="79"/>
  <c r="Q31" i="79" s="1"/>
  <c r="J23" i="98"/>
  <c r="J23" i="79"/>
  <c r="E16" i="83"/>
  <c r="D16" i="83"/>
  <c r="J16" i="83"/>
  <c r="K67" i="98"/>
  <c r="O72" i="79"/>
  <c r="P72" i="79"/>
  <c r="K67" i="79"/>
  <c r="O51" i="98"/>
  <c r="P51" i="98"/>
  <c r="Q56" i="79"/>
  <c r="P56" i="79"/>
  <c r="O56" i="79"/>
  <c r="P56" i="98"/>
  <c r="O56" i="98"/>
  <c r="Q56" i="98"/>
  <c r="J67" i="79"/>
  <c r="J67" i="98"/>
  <c r="L72" i="16"/>
  <c r="P31" i="96"/>
  <c r="N31" i="96"/>
  <c r="H24" i="96"/>
  <c r="T48" i="96"/>
  <c r="M48" i="96"/>
  <c r="T13" i="96"/>
  <c r="L12" i="96"/>
  <c r="L22" i="96"/>
  <c r="M13" i="96"/>
  <c r="Q48" i="96"/>
  <c r="O48" i="96"/>
  <c r="E92" i="82"/>
  <c r="Q91" i="82"/>
  <c r="M10" i="81"/>
  <c r="Q10" i="81" s="1"/>
  <c r="Q11" i="81"/>
  <c r="O66" i="82"/>
  <c r="N66" i="82"/>
  <c r="P66" i="82"/>
  <c r="L72" i="98"/>
  <c r="M72" i="98"/>
  <c r="K71" i="79"/>
  <c r="Q71" i="79" s="1"/>
  <c r="K71" i="98"/>
  <c r="Q71" i="98" s="1"/>
  <c r="Q90" i="82"/>
  <c r="R90" i="82"/>
  <c r="S90" i="82"/>
  <c r="Q21" i="81"/>
  <c r="M20" i="81"/>
  <c r="Q20" i="81" s="1"/>
  <c r="T90" i="82"/>
  <c r="O81" i="82"/>
  <c r="N81" i="82"/>
  <c r="P81" i="82"/>
  <c r="J27" i="96"/>
  <c r="J30" i="96" s="1"/>
  <c r="Q34" i="96"/>
  <c r="I27" i="96"/>
  <c r="O34" i="96"/>
  <c r="R48" i="96"/>
  <c r="S48" i="96"/>
  <c r="T33" i="96"/>
  <c r="R33" i="96"/>
  <c r="S33" i="96"/>
  <c r="J31" i="96"/>
  <c r="T17" i="96"/>
  <c r="M17" i="96"/>
  <c r="M124" i="96"/>
  <c r="T124" i="96"/>
  <c r="T92" i="96"/>
  <c r="M92" i="96"/>
  <c r="M34" i="96"/>
  <c r="T34" i="96"/>
  <c r="L27" i="96"/>
  <c r="O71" i="79"/>
  <c r="P71" i="79"/>
  <c r="P71" i="98"/>
  <c r="O71" i="98"/>
  <c r="O90" i="82"/>
  <c r="P90" i="82"/>
  <c r="O92" i="82"/>
  <c r="N92" i="82"/>
  <c r="P92" i="82"/>
  <c r="M72" i="79"/>
  <c r="L72" i="79"/>
  <c r="P27" i="96"/>
  <c r="H30" i="96"/>
  <c r="N27" i="96"/>
  <c r="T57" i="96"/>
  <c r="L31" i="96"/>
  <c r="M57" i="96"/>
  <c r="S92" i="82"/>
  <c r="Q92" i="82"/>
  <c r="R92" i="82"/>
  <c r="S66" i="82"/>
  <c r="R66" i="82"/>
  <c r="Q66" i="82"/>
  <c r="T66" i="82"/>
  <c r="T92" i="82"/>
  <c r="J22" i="96"/>
  <c r="S13" i="96"/>
  <c r="J12" i="96"/>
  <c r="R13" i="96"/>
  <c r="S29" i="96"/>
  <c r="J28" i="96"/>
  <c r="R29" i="96"/>
  <c r="T29" i="96"/>
  <c r="S36" i="96"/>
  <c r="R36" i="96"/>
  <c r="T36" i="96"/>
  <c r="Q13" i="96"/>
  <c r="I12" i="96"/>
  <c r="O13" i="96"/>
  <c r="I22" i="96"/>
  <c r="O39" i="96"/>
  <c r="Q39" i="96"/>
  <c r="I28" i="96"/>
  <c r="Q29" i="96"/>
  <c r="I30" i="96"/>
  <c r="O29" i="96"/>
  <c r="T14" i="96"/>
  <c r="M14" i="96"/>
  <c r="AZ31" i="96"/>
  <c r="AX24" i="96"/>
  <c r="P52" i="98"/>
  <c r="O52" i="98"/>
  <c r="P62" i="96" l="1"/>
  <c r="N62" i="96"/>
  <c r="N13" i="96"/>
  <c r="P13" i="96"/>
  <c r="H12" i="96"/>
  <c r="S34" i="96"/>
  <c r="T62" i="96"/>
  <c r="E11" i="3"/>
  <c r="M114" i="96"/>
  <c r="T114" i="96"/>
  <c r="M69" i="96"/>
  <c r="T69" i="96"/>
  <c r="P51" i="79"/>
  <c r="D15" i="102"/>
  <c r="F15" i="102" s="1"/>
  <c r="D19" i="102"/>
  <c r="Q134" i="96"/>
  <c r="I135" i="96"/>
  <c r="O134" i="96"/>
  <c r="D20" i="102"/>
  <c r="F20" i="102" s="1"/>
  <c r="P28" i="96"/>
  <c r="N28" i="96"/>
  <c r="O31" i="96"/>
  <c r="Q31" i="96"/>
  <c r="I24" i="96"/>
  <c r="O31" i="79"/>
  <c r="P31" i="79"/>
  <c r="P31" i="98"/>
  <c r="O31" i="98"/>
  <c r="Q23" i="79"/>
  <c r="P23" i="79"/>
  <c r="O23" i="79"/>
  <c r="O23" i="98"/>
  <c r="P23" i="98"/>
  <c r="Q23" i="98"/>
  <c r="Q67" i="79"/>
  <c r="O67" i="98"/>
  <c r="P67" i="98"/>
  <c r="K52" i="98"/>
  <c r="Q52" i="98" s="1"/>
  <c r="K52" i="79"/>
  <c r="Q52" i="79" s="1"/>
  <c r="K51" i="79"/>
  <c r="Q51" i="79" s="1"/>
  <c r="K51" i="98"/>
  <c r="P67" i="79"/>
  <c r="S11" i="82" s="1"/>
  <c r="L11" i="82"/>
  <c r="Q67" i="98"/>
  <c r="I11" i="96"/>
  <c r="O12" i="96"/>
  <c r="Q12" i="96"/>
  <c r="N30" i="96"/>
  <c r="P30" i="96"/>
  <c r="O30" i="96"/>
  <c r="Q30" i="96"/>
  <c r="O28" i="96"/>
  <c r="Q28" i="96"/>
  <c r="R30" i="96"/>
  <c r="S30" i="96"/>
  <c r="R12" i="96"/>
  <c r="J11" i="96"/>
  <c r="S12" i="96"/>
  <c r="R22" i="96"/>
  <c r="S22" i="96"/>
  <c r="T31" i="96"/>
  <c r="M31" i="96"/>
  <c r="L24" i="96"/>
  <c r="M27" i="96"/>
  <c r="L30" i="96"/>
  <c r="T27" i="96"/>
  <c r="Q27" i="96"/>
  <c r="O27" i="96"/>
  <c r="M22" i="96"/>
  <c r="T22" i="96"/>
  <c r="N24" i="96"/>
  <c r="P24" i="96"/>
  <c r="Q22" i="96"/>
  <c r="O22" i="96"/>
  <c r="R28" i="96"/>
  <c r="S28" i="96"/>
  <c r="T28" i="96"/>
  <c r="J24" i="96"/>
  <c r="R31" i="96"/>
  <c r="S31" i="96"/>
  <c r="S27" i="96"/>
  <c r="R27" i="96"/>
  <c r="M12" i="96"/>
  <c r="L11" i="96"/>
  <c r="T12" i="96"/>
  <c r="G7" i="102" l="1"/>
  <c r="N12" i="96"/>
  <c r="P12" i="96"/>
  <c r="H11" i="96"/>
  <c r="E19" i="102"/>
  <c r="F19" i="102" s="1"/>
  <c r="O135" i="96"/>
  <c r="I132" i="96"/>
  <c r="Q135" i="96"/>
  <c r="I51" i="98"/>
  <c r="N51" i="98" s="1"/>
  <c r="I51" i="79"/>
  <c r="N51" i="79" s="1"/>
  <c r="O24" i="96"/>
  <c r="Q24" i="96"/>
  <c r="Q51" i="98"/>
  <c r="M11" i="96"/>
  <c r="T11" i="96"/>
  <c r="S24" i="96"/>
  <c r="R24" i="96"/>
  <c r="S11" i="96"/>
  <c r="R11" i="96"/>
  <c r="T30" i="96"/>
  <c r="M30" i="96"/>
  <c r="M24" i="96"/>
  <c r="T24" i="96"/>
  <c r="Q11" i="96"/>
  <c r="O11" i="96"/>
  <c r="P11" i="96" l="1"/>
  <c r="N11" i="96"/>
  <c r="E18" i="102"/>
  <c r="D18" i="102"/>
  <c r="Q132" i="96"/>
  <c r="O132" i="96"/>
  <c r="I131" i="96"/>
  <c r="F18" i="102" l="1"/>
  <c r="I130" i="96"/>
  <c r="I128" i="96"/>
  <c r="O131" i="96"/>
  <c r="Q131" i="96"/>
  <c r="O128" i="96" l="1"/>
  <c r="Q128" i="96"/>
  <c r="I129" i="96"/>
  <c r="Q130" i="96"/>
  <c r="O130" i="96"/>
  <c r="K24" i="79"/>
  <c r="D12" i="102" l="1"/>
  <c r="O13" i="99"/>
  <c r="R13" i="99" s="1"/>
  <c r="K24" i="98"/>
  <c r="Q129" i="96"/>
  <c r="O129" i="96"/>
  <c r="K26" i="79"/>
  <c r="K26" i="98"/>
  <c r="G8" i="102" l="1"/>
  <c r="K15" i="79"/>
  <c r="K15" i="98"/>
  <c r="K11" i="98" s="1"/>
  <c r="K19" i="98" s="1"/>
  <c r="D5" i="102"/>
  <c r="D8" i="102" s="1"/>
  <c r="G5" i="102"/>
  <c r="K11" i="79"/>
  <c r="K19" i="79" s="1"/>
  <c r="D7" i="102" l="1"/>
  <c r="D6" i="102"/>
  <c r="J6" i="102"/>
  <c r="J7" i="102"/>
  <c r="J8" i="102"/>
  <c r="K17" i="98"/>
  <c r="K18" i="98"/>
  <c r="K17" i="79"/>
  <c r="K18" i="79"/>
  <c r="H24" i="79" l="1"/>
  <c r="L24" i="79" s="1"/>
  <c r="H24" i="98"/>
  <c r="L24" i="98" s="1"/>
  <c r="M24" i="79" l="1"/>
  <c r="M24" i="98"/>
  <c r="H31" i="98"/>
  <c r="M31" i="98" s="1"/>
  <c r="H31" i="79"/>
  <c r="M31" i="79" s="1"/>
  <c r="L31" i="79" l="1"/>
  <c r="L31" i="98"/>
  <c r="H32" i="79"/>
  <c r="M32" i="79" s="1"/>
  <c r="H35" i="98"/>
  <c r="L35" i="98" s="1"/>
  <c r="H32" i="98"/>
  <c r="L32" i="98" s="1"/>
  <c r="H35" i="79"/>
  <c r="L35" i="79" s="1"/>
  <c r="M35" i="79" l="1"/>
  <c r="M32" i="98"/>
  <c r="H15" i="79"/>
  <c r="H15" i="98"/>
  <c r="M35" i="98"/>
  <c r="L32" i="79"/>
  <c r="H26" i="79" l="1"/>
  <c r="M26" i="79" s="1"/>
  <c r="H26" i="98"/>
  <c r="M26" i="98" s="1"/>
  <c r="L15" i="79"/>
  <c r="M15" i="79"/>
  <c r="H11" i="79"/>
  <c r="H19" i="79" s="1"/>
  <c r="M19" i="79" s="1"/>
  <c r="M15" i="98"/>
  <c r="L15" i="98"/>
  <c r="H11" i="98"/>
  <c r="L11" i="98" l="1"/>
  <c r="M11" i="98"/>
  <c r="H17" i="98"/>
  <c r="M17" i="98" s="1"/>
  <c r="H18" i="98"/>
  <c r="M18" i="98" s="1"/>
  <c r="H19" i="98"/>
  <c r="M19" i="98" s="1"/>
  <c r="M11" i="79"/>
  <c r="L11" i="79"/>
  <c r="H17" i="79"/>
  <c r="M17" i="79" s="1"/>
  <c r="H18" i="79"/>
  <c r="M18" i="79" s="1"/>
  <c r="I15" i="79" l="1"/>
  <c r="I19" i="79" s="1"/>
  <c r="I15" i="98"/>
  <c r="I19" i="98" s="1"/>
  <c r="I26" i="79"/>
  <c r="N26" i="79" s="1"/>
  <c r="I35" i="79"/>
  <c r="N35" i="79" s="1"/>
  <c r="I26" i="98"/>
  <c r="N26" i="98" s="1"/>
  <c r="I35" i="98"/>
  <c r="N35" i="98" s="1"/>
  <c r="I32" i="98"/>
  <c r="N32" i="98" s="1"/>
  <c r="I32" i="79"/>
  <c r="N32" i="79" s="1"/>
  <c r="I31" i="98"/>
  <c r="N31" i="98" s="1"/>
  <c r="I31" i="79"/>
  <c r="N31" i="79" s="1"/>
  <c r="I24" i="79"/>
  <c r="N24" i="79" s="1"/>
  <c r="I24" i="98"/>
  <c r="N24" i="98" s="1"/>
  <c r="E12" i="102" l="1"/>
  <c r="F12" i="102" s="1"/>
  <c r="N15" i="98"/>
  <c r="N15" i="79"/>
  <c r="H8" i="102" l="1"/>
  <c r="E5" i="102"/>
  <c r="E8" i="102" s="1"/>
  <c r="F8" i="102" s="1"/>
  <c r="J24" i="79"/>
  <c r="P24" i="79" s="1"/>
  <c r="J24" i="98"/>
  <c r="Q24" i="98" s="1"/>
  <c r="J26" i="79"/>
  <c r="Q26" i="79" s="1"/>
  <c r="J26" i="98"/>
  <c r="O26" i="98" s="1"/>
  <c r="J15" i="98"/>
  <c r="O15" i="98" s="1"/>
  <c r="J15" i="79"/>
  <c r="O15" i="79" s="1"/>
  <c r="O24" i="98" l="1"/>
  <c r="P24" i="98"/>
  <c r="E6" i="102"/>
  <c r="F6" i="102" s="1"/>
  <c r="E7" i="102"/>
  <c r="F7" i="102" s="1"/>
  <c r="F5" i="102"/>
  <c r="H5" i="102"/>
  <c r="K8" i="102" s="1"/>
  <c r="O26" i="79"/>
  <c r="O24" i="79"/>
  <c r="P15" i="98"/>
  <c r="Q15" i="98"/>
  <c r="Q15" i="79"/>
  <c r="Q26" i="98"/>
  <c r="J11" i="79"/>
  <c r="J19" i="79" s="1"/>
  <c r="J11" i="98"/>
  <c r="P26" i="79"/>
  <c r="Q24" i="79"/>
  <c r="P15" i="79"/>
  <c r="P26" i="98"/>
  <c r="K6" i="102" l="1"/>
  <c r="K7" i="102"/>
  <c r="W12" i="98"/>
  <c r="O11" i="98"/>
  <c r="P11" i="98"/>
  <c r="Q11" i="98"/>
  <c r="J17" i="98"/>
  <c r="J18" i="98"/>
  <c r="J19" i="98"/>
  <c r="O19" i="79"/>
  <c r="Q19" i="79"/>
  <c r="P11" i="79"/>
  <c r="O11" i="79"/>
  <c r="W12" i="79"/>
  <c r="Q11" i="79"/>
  <c r="J18" i="79"/>
  <c r="J17" i="79"/>
  <c r="Q18" i="79" l="1"/>
  <c r="O18" i="79"/>
  <c r="O18" i="98"/>
  <c r="Q18" i="98"/>
  <c r="O17" i="79"/>
  <c r="Q17" i="79"/>
  <c r="O19" i="98"/>
  <c r="Q19" i="98"/>
  <c r="O17" i="98"/>
  <c r="Q17" i="98"/>
  <c r="I29" i="84"/>
  <c r="I40" i="84"/>
  <c r="I38" i="84"/>
  <c r="I30" i="84"/>
</calcChain>
</file>

<file path=xl/comments1.xml><?xml version="1.0" encoding="utf-8"?>
<comments xmlns="http://schemas.openxmlformats.org/spreadsheetml/2006/main">
  <authors>
    <author>WELCOME</author>
    <author>SHARP - LC</author>
  </authors>
  <commentList>
    <comment ref="O11" authorId="0" shapeId="0">
      <text>
        <r>
          <rPr>
            <b/>
            <sz val="9"/>
            <color indexed="81"/>
            <rFont val="Tahoma"/>
            <family val="2"/>
          </rPr>
          <t xml:space="preserve">53
</t>
        </r>
      </text>
    </comment>
    <comment ref="O12" authorId="0" shapeId="0">
      <text>
        <r>
          <rPr>
            <b/>
            <sz val="9"/>
            <color indexed="81"/>
            <rFont val="Tahoma"/>
            <family val="2"/>
          </rPr>
          <t xml:space="preserve">190
</t>
        </r>
      </text>
    </comment>
    <comment ref="O13" authorId="0" shapeId="0">
      <text>
        <r>
          <rPr>
            <b/>
            <sz val="9"/>
            <color indexed="81"/>
            <rFont val="Tahoma"/>
            <family val="2"/>
          </rPr>
          <t xml:space="preserve">95
</t>
        </r>
      </text>
    </comment>
    <comment ref="O15" authorId="0" shapeId="0">
      <text>
        <r>
          <rPr>
            <b/>
            <sz val="9"/>
            <color indexed="81"/>
            <rFont val="Tahoma"/>
            <family val="2"/>
          </rPr>
          <t>11,9</t>
        </r>
      </text>
    </comment>
    <comment ref="T15" authorId="1" shapeId="0">
      <text>
        <r>
          <rPr>
            <b/>
            <sz val="9"/>
            <color indexed="81"/>
            <rFont val="Tahoma"/>
            <family val="2"/>
          </rPr>
          <t>SHARP - LC:</t>
        </r>
        <r>
          <rPr>
            <sz val="9"/>
            <color indexed="81"/>
            <rFont val="Tahoma"/>
            <family val="2"/>
          </rPr>
          <t xml:space="preserve">
NGƯỢC</t>
        </r>
      </text>
    </comment>
    <comment ref="O16" authorId="0" shapeId="0">
      <text>
        <r>
          <rPr>
            <b/>
            <sz val="9"/>
            <color indexed="81"/>
            <rFont val="Tahoma"/>
            <family val="2"/>
          </rPr>
          <t xml:space="preserve">10,7
</t>
        </r>
      </text>
    </comment>
    <comment ref="T16" authorId="1" shapeId="0">
      <text>
        <r>
          <rPr>
            <b/>
            <sz val="9"/>
            <color indexed="81"/>
            <rFont val="Tahoma"/>
            <family val="2"/>
          </rPr>
          <t>SHARP - LC:</t>
        </r>
        <r>
          <rPr>
            <sz val="9"/>
            <color indexed="81"/>
            <rFont val="Tahoma"/>
            <family val="2"/>
          </rPr>
          <t xml:space="preserve">
NGƯỢC</t>
        </r>
      </text>
    </comment>
    <comment ref="O17" authorId="0" shapeId="0">
      <text>
        <r>
          <rPr>
            <b/>
            <sz val="9"/>
            <color indexed="81"/>
            <rFont val="Tahoma"/>
            <family val="2"/>
          </rPr>
          <t>95</t>
        </r>
        <r>
          <rPr>
            <sz val="9"/>
            <color indexed="81"/>
            <rFont val="Tahoma"/>
            <family val="2"/>
          </rPr>
          <t xml:space="preserve">
</t>
        </r>
      </text>
    </comment>
    <comment ref="O18" authorId="0" shapeId="0">
      <text>
        <r>
          <rPr>
            <b/>
            <sz val="9"/>
            <color indexed="81"/>
            <rFont val="Tahoma"/>
            <family val="2"/>
          </rPr>
          <t>76,7</t>
        </r>
      </text>
    </comment>
    <comment ref="O19" authorId="0" shapeId="0">
      <text>
        <r>
          <rPr>
            <b/>
            <sz val="9"/>
            <color indexed="81"/>
            <rFont val="Tahoma"/>
            <family val="2"/>
          </rPr>
          <t>40</t>
        </r>
        <r>
          <rPr>
            <sz val="9"/>
            <color indexed="81"/>
            <rFont val="Tahoma"/>
            <family val="2"/>
          </rPr>
          <t xml:space="preserve">
</t>
        </r>
      </text>
    </comment>
    <comment ref="O20" authorId="0" shapeId="0">
      <text>
        <r>
          <rPr>
            <b/>
            <sz val="9"/>
            <color indexed="81"/>
            <rFont val="Tahoma"/>
            <family val="2"/>
          </rPr>
          <t>835</t>
        </r>
        <r>
          <rPr>
            <sz val="9"/>
            <color indexed="81"/>
            <rFont val="Tahoma"/>
            <family val="2"/>
          </rPr>
          <t xml:space="preserve">
</t>
        </r>
      </text>
    </comment>
    <comment ref="O21" authorId="0" shapeId="0">
      <text>
        <r>
          <rPr>
            <b/>
            <sz val="9"/>
            <color indexed="81"/>
            <rFont val="Tahoma"/>
            <family val="2"/>
          </rPr>
          <t>400</t>
        </r>
        <r>
          <rPr>
            <sz val="9"/>
            <color indexed="81"/>
            <rFont val="Tahoma"/>
            <family val="2"/>
          </rPr>
          <t xml:space="preserve">
</t>
        </r>
      </text>
    </comment>
    <comment ref="O22" authorId="0" shapeId="0">
      <text>
        <r>
          <rPr>
            <b/>
            <sz val="9"/>
            <color indexed="81"/>
            <rFont val="Tahoma"/>
            <family val="2"/>
          </rPr>
          <t>84,2</t>
        </r>
        <r>
          <rPr>
            <sz val="9"/>
            <color indexed="81"/>
            <rFont val="Tahoma"/>
            <family val="2"/>
          </rPr>
          <t xml:space="preserve">
</t>
        </r>
      </text>
    </comment>
    <comment ref="O23" authorId="0" shapeId="0">
      <text>
        <r>
          <rPr>
            <b/>
            <sz val="9"/>
            <color indexed="81"/>
            <rFont val="Tahoma"/>
            <family val="2"/>
          </rPr>
          <t>96</t>
        </r>
        <r>
          <rPr>
            <sz val="9"/>
            <color indexed="81"/>
            <rFont val="Tahoma"/>
            <family val="2"/>
          </rPr>
          <t xml:space="preserve">
</t>
        </r>
      </text>
    </comment>
    <comment ref="O24" authorId="0" shapeId="0">
      <text>
        <r>
          <rPr>
            <b/>
            <sz val="9"/>
            <color indexed="81"/>
            <rFont val="Tahoma"/>
            <family val="2"/>
          </rPr>
          <t>97,1</t>
        </r>
        <r>
          <rPr>
            <sz val="9"/>
            <color indexed="81"/>
            <rFont val="Tahoma"/>
            <family val="2"/>
          </rPr>
          <t xml:space="preserve">
</t>
        </r>
      </text>
    </comment>
    <comment ref="O25" authorId="0" shapeId="0">
      <text>
        <r>
          <rPr>
            <b/>
            <sz val="9"/>
            <color indexed="81"/>
            <rFont val="Tahoma"/>
            <family val="2"/>
          </rPr>
          <t>98,1</t>
        </r>
      </text>
    </comment>
    <comment ref="O26" authorId="0" shapeId="0">
      <text>
        <r>
          <rPr>
            <b/>
            <sz val="9"/>
            <color indexed="81"/>
            <rFont val="Tahoma"/>
            <family val="2"/>
          </rPr>
          <t>WELCOME:</t>
        </r>
        <r>
          <rPr>
            <sz val="9"/>
            <color indexed="81"/>
            <rFont val="Tahoma"/>
            <family val="2"/>
          </rPr>
          <t xml:space="preserve">
57,3
</t>
        </r>
      </text>
    </comment>
    <comment ref="O27" authorId="0" shapeId="0">
      <text>
        <r>
          <rPr>
            <b/>
            <sz val="9"/>
            <color indexed="81"/>
            <rFont val="Tahoma"/>
            <family val="2"/>
          </rPr>
          <t>WELCOME:</t>
        </r>
        <r>
          <rPr>
            <sz val="9"/>
            <color indexed="81"/>
            <rFont val="Tahoma"/>
            <family val="2"/>
          </rPr>
          <t xml:space="preserve">
40</t>
        </r>
      </text>
    </comment>
    <comment ref="O28" authorId="0" shapeId="0">
      <text>
        <r>
          <rPr>
            <b/>
            <sz val="9"/>
            <color indexed="81"/>
            <rFont val="Tahoma"/>
            <family val="2"/>
          </rPr>
          <t>WELCOME:</t>
        </r>
        <r>
          <rPr>
            <sz val="9"/>
            <color indexed="81"/>
            <rFont val="Tahoma"/>
            <family val="2"/>
          </rPr>
          <t xml:space="preserve">
50</t>
        </r>
      </text>
    </comment>
    <comment ref="O30" authorId="0" shapeId="0">
      <text>
        <r>
          <rPr>
            <b/>
            <sz val="9"/>
            <color indexed="81"/>
            <rFont val="Tahoma"/>
            <family val="2"/>
          </rPr>
          <t>WELCOME:</t>
        </r>
        <r>
          <rPr>
            <sz val="9"/>
            <color indexed="81"/>
            <rFont val="Tahoma"/>
            <family val="2"/>
          </rPr>
          <t xml:space="preserve">
100</t>
        </r>
      </text>
    </comment>
    <comment ref="O31" authorId="0" shapeId="0">
      <text>
        <r>
          <rPr>
            <b/>
            <sz val="9"/>
            <color indexed="81"/>
            <rFont val="Tahoma"/>
            <family val="2"/>
          </rPr>
          <t>WELCOME:</t>
        </r>
        <r>
          <rPr>
            <sz val="9"/>
            <color indexed="81"/>
            <rFont val="Tahoma"/>
            <family val="2"/>
          </rPr>
          <t xml:space="preserve">
100</t>
        </r>
      </text>
    </comment>
    <comment ref="O32" authorId="0" shapeId="0">
      <text>
        <r>
          <rPr>
            <b/>
            <sz val="9"/>
            <color indexed="81"/>
            <rFont val="Tahoma"/>
            <family val="2"/>
          </rPr>
          <t>WELCOME:</t>
        </r>
        <r>
          <rPr>
            <sz val="9"/>
            <color indexed="81"/>
            <rFont val="Tahoma"/>
            <family val="2"/>
          </rPr>
          <t xml:space="preserve">
85</t>
        </r>
      </text>
    </comment>
    <comment ref="O33" authorId="0" shapeId="0">
      <text>
        <r>
          <rPr>
            <b/>
            <sz val="9"/>
            <color indexed="81"/>
            <rFont val="Tahoma"/>
            <family val="2"/>
          </rPr>
          <t>WELCOME:</t>
        </r>
        <r>
          <rPr>
            <sz val="9"/>
            <color indexed="81"/>
            <rFont val="Tahoma"/>
            <family val="2"/>
          </rPr>
          <t xml:space="preserve">
100</t>
        </r>
      </text>
    </comment>
    <comment ref="O34" authorId="0" shapeId="0">
      <text>
        <r>
          <rPr>
            <b/>
            <sz val="9"/>
            <color indexed="81"/>
            <rFont val="Tahoma"/>
            <family val="2"/>
          </rPr>
          <t>WELCOME:</t>
        </r>
        <r>
          <rPr>
            <sz val="9"/>
            <color indexed="81"/>
            <rFont val="Tahoma"/>
            <family val="2"/>
          </rPr>
          <t xml:space="preserve">
100</t>
        </r>
      </text>
    </comment>
  </commentList>
</comments>
</file>

<file path=xl/comments10.xml><?xml version="1.0" encoding="utf-8"?>
<comments xmlns="http://schemas.openxmlformats.org/spreadsheetml/2006/main">
  <authors>
    <author>WELCOME</author>
  </authors>
  <commentList>
    <comment ref="E10" authorId="0" shapeId="0">
      <text>
        <r>
          <rPr>
            <b/>
            <sz val="9"/>
            <color indexed="81"/>
            <rFont val="Tahoma"/>
            <family val="2"/>
          </rPr>
          <t>WELCOME:</t>
        </r>
        <r>
          <rPr>
            <sz val="9"/>
            <color indexed="81"/>
            <rFont val="Tahoma"/>
            <family val="2"/>
          </rPr>
          <t xml:space="preserve">
</t>
        </r>
      </text>
    </comment>
    <comment ref="E11" authorId="0" shapeId="0">
      <text>
        <r>
          <rPr>
            <b/>
            <sz val="9"/>
            <color indexed="81"/>
            <rFont val="Tahoma"/>
            <family val="2"/>
          </rPr>
          <t>WELCOME:</t>
        </r>
        <r>
          <rPr>
            <sz val="9"/>
            <color indexed="81"/>
            <rFont val="Tahoma"/>
            <family val="2"/>
          </rPr>
          <t xml:space="preserve">
100</t>
        </r>
      </text>
    </comment>
    <comment ref="E12" authorId="0" shapeId="0">
      <text>
        <r>
          <rPr>
            <b/>
            <sz val="9"/>
            <color indexed="81"/>
            <rFont val="Tahoma"/>
            <family val="2"/>
          </rPr>
          <t>WELCOME:</t>
        </r>
        <r>
          <rPr>
            <sz val="9"/>
            <color indexed="81"/>
            <rFont val="Tahoma"/>
            <family val="2"/>
          </rPr>
          <t xml:space="preserve">
100</t>
        </r>
      </text>
    </comment>
    <comment ref="E13" authorId="0" shapeId="0">
      <text>
        <r>
          <rPr>
            <b/>
            <sz val="9"/>
            <color indexed="81"/>
            <rFont val="Tahoma"/>
            <family val="2"/>
          </rPr>
          <t>WELCOME:</t>
        </r>
        <r>
          <rPr>
            <sz val="9"/>
            <color indexed="81"/>
            <rFont val="Tahoma"/>
            <family val="2"/>
          </rPr>
          <t xml:space="preserve">
100</t>
        </r>
      </text>
    </comment>
    <comment ref="E14" authorId="0" shapeId="0">
      <text>
        <r>
          <rPr>
            <b/>
            <sz val="9"/>
            <color indexed="81"/>
            <rFont val="Tahoma"/>
            <family val="2"/>
          </rPr>
          <t>WELCOME:</t>
        </r>
        <r>
          <rPr>
            <sz val="9"/>
            <color indexed="81"/>
            <rFont val="Tahoma"/>
            <family val="2"/>
          </rPr>
          <t xml:space="preserve">
12,786</t>
        </r>
      </text>
    </comment>
    <comment ref="E15" authorId="0" shapeId="0">
      <text>
        <r>
          <rPr>
            <b/>
            <sz val="9"/>
            <color indexed="81"/>
            <rFont val="Tahoma"/>
            <family val="2"/>
          </rPr>
          <t>WELCOME:</t>
        </r>
        <r>
          <rPr>
            <sz val="9"/>
            <color indexed="81"/>
            <rFont val="Tahoma"/>
            <family val="2"/>
          </rPr>
          <t xml:space="preserve">
100</t>
        </r>
      </text>
    </comment>
    <comment ref="E16" authorId="0" shapeId="0">
      <text>
        <r>
          <rPr>
            <b/>
            <sz val="9"/>
            <color indexed="81"/>
            <rFont val="Tahoma"/>
            <family val="2"/>
          </rPr>
          <t>WELCOME:</t>
        </r>
        <r>
          <rPr>
            <sz val="9"/>
            <color indexed="81"/>
            <rFont val="Tahoma"/>
            <family val="2"/>
          </rPr>
          <t xml:space="preserve">
12,550</t>
        </r>
      </text>
    </comment>
    <comment ref="E17" authorId="0" shapeId="0">
      <text>
        <r>
          <rPr>
            <b/>
            <sz val="9"/>
            <color indexed="81"/>
            <rFont val="Tahoma"/>
            <family val="2"/>
          </rPr>
          <t>WELCOME:</t>
        </r>
        <r>
          <rPr>
            <sz val="9"/>
            <color indexed="81"/>
            <rFont val="Tahoma"/>
            <family val="2"/>
          </rPr>
          <t xml:space="preserve">
98,2</t>
        </r>
      </text>
    </comment>
    <comment ref="E19" authorId="0" shapeId="0">
      <text>
        <r>
          <rPr>
            <b/>
            <sz val="9"/>
            <color indexed="81"/>
            <rFont val="Tahoma"/>
            <family val="2"/>
          </rPr>
          <t>WELCOME:</t>
        </r>
        <r>
          <rPr>
            <sz val="9"/>
            <color indexed="81"/>
            <rFont val="Tahoma"/>
            <family val="2"/>
          </rPr>
          <t xml:space="preserve">
100</t>
        </r>
      </text>
    </comment>
    <comment ref="E20" authorId="0" shapeId="0">
      <text>
        <r>
          <rPr>
            <b/>
            <sz val="9"/>
            <color indexed="81"/>
            <rFont val="Tahoma"/>
            <family val="2"/>
          </rPr>
          <t>WELCOME:</t>
        </r>
        <r>
          <rPr>
            <sz val="9"/>
            <color indexed="81"/>
            <rFont val="Tahoma"/>
            <family val="2"/>
          </rPr>
          <t xml:space="preserve">
85</t>
        </r>
      </text>
    </comment>
    <comment ref="E22" authorId="0" shapeId="0">
      <text>
        <r>
          <rPr>
            <b/>
            <sz val="9"/>
            <color indexed="81"/>
            <rFont val="Tahoma"/>
            <family val="2"/>
          </rPr>
          <t>WELCOME:</t>
        </r>
        <r>
          <rPr>
            <sz val="9"/>
            <color indexed="81"/>
            <rFont val="Tahoma"/>
            <family val="2"/>
          </rPr>
          <t xml:space="preserve">
100</t>
        </r>
      </text>
    </comment>
    <comment ref="E23" authorId="0" shapeId="0">
      <text>
        <r>
          <rPr>
            <b/>
            <sz val="9"/>
            <color indexed="81"/>
            <rFont val="Tahoma"/>
            <family val="2"/>
          </rPr>
          <t>WELCOME:</t>
        </r>
        <r>
          <rPr>
            <sz val="9"/>
            <color indexed="81"/>
            <rFont val="Tahoma"/>
            <family val="2"/>
          </rPr>
          <t xml:space="preserve">
100</t>
        </r>
      </text>
    </comment>
    <comment ref="E24" authorId="0" shapeId="0">
      <text>
        <r>
          <rPr>
            <b/>
            <sz val="9"/>
            <color indexed="81"/>
            <rFont val="Tahoma"/>
            <family val="2"/>
          </rPr>
          <t>WELCOME:</t>
        </r>
        <r>
          <rPr>
            <sz val="9"/>
            <color indexed="81"/>
            <rFont val="Tahoma"/>
            <family val="2"/>
          </rPr>
          <t xml:space="preserve">
100</t>
        </r>
      </text>
    </comment>
    <comment ref="E27" authorId="0" shapeId="0">
      <text>
        <r>
          <rPr>
            <b/>
            <sz val="9"/>
            <color indexed="81"/>
            <rFont val="Tahoma"/>
            <family val="2"/>
          </rPr>
          <t>WELCOME:</t>
        </r>
        <r>
          <rPr>
            <sz val="9"/>
            <color indexed="81"/>
            <rFont val="Tahoma"/>
            <family val="2"/>
          </rPr>
          <t xml:space="preserve">
95,42</t>
        </r>
      </text>
    </comment>
    <comment ref="E28" authorId="0" shapeId="0">
      <text>
        <r>
          <rPr>
            <b/>
            <sz val="9"/>
            <color indexed="81"/>
            <rFont val="Tahoma"/>
            <family val="2"/>
          </rPr>
          <t>WELCOME:</t>
        </r>
        <r>
          <rPr>
            <sz val="9"/>
            <color indexed="81"/>
            <rFont val="Tahoma"/>
            <family val="2"/>
          </rPr>
          <t xml:space="preserve">
95,42</t>
        </r>
      </text>
    </comment>
  </commentList>
</comments>
</file>

<file path=xl/comments11.xml><?xml version="1.0" encoding="utf-8"?>
<comments xmlns="http://schemas.openxmlformats.org/spreadsheetml/2006/main">
  <authors>
    <author>WELCOME</author>
    <author>SHARP - LC</author>
  </authors>
  <commentList>
    <comment ref="E11" authorId="0" shapeId="0">
      <text>
        <r>
          <rPr>
            <b/>
            <sz val="9"/>
            <color indexed="81"/>
            <rFont val="Tahoma"/>
            <family val="2"/>
          </rPr>
          <t>WELCOME:</t>
        </r>
        <r>
          <rPr>
            <sz val="9"/>
            <color indexed="81"/>
            <rFont val="Tahoma"/>
            <family val="2"/>
          </rPr>
          <t xml:space="preserve">
12,786</t>
        </r>
      </text>
    </comment>
    <comment ref="E12" authorId="0" shapeId="0">
      <text>
        <r>
          <rPr>
            <b/>
            <sz val="9"/>
            <color indexed="81"/>
            <rFont val="Tahoma"/>
            <family val="2"/>
          </rPr>
          <t>WELCOME:</t>
        </r>
        <r>
          <rPr>
            <sz val="9"/>
            <color indexed="81"/>
            <rFont val="Tahoma"/>
            <family val="2"/>
          </rPr>
          <t xml:space="preserve">
45,926</t>
        </r>
      </text>
    </comment>
    <comment ref="E13" authorId="0" shapeId="0">
      <text>
        <r>
          <rPr>
            <b/>
            <sz val="9"/>
            <color indexed="81"/>
            <rFont val="Tahoma"/>
            <family val="2"/>
          </rPr>
          <t>WELCOME:</t>
        </r>
        <r>
          <rPr>
            <sz val="9"/>
            <color indexed="81"/>
            <rFont val="Tahoma"/>
            <family val="2"/>
          </rPr>
          <t xml:space="preserve">
45,474</t>
        </r>
      </text>
    </comment>
    <comment ref="E14" authorId="0" shapeId="0">
      <text>
        <r>
          <rPr>
            <b/>
            <sz val="9"/>
            <color indexed="81"/>
            <rFont val="Tahoma"/>
            <family val="2"/>
          </rPr>
          <t>WELCOME:</t>
        </r>
        <r>
          <rPr>
            <sz val="9"/>
            <color indexed="81"/>
            <rFont val="Tahoma"/>
            <family val="2"/>
          </rPr>
          <t xml:space="preserve">
36,221</t>
        </r>
      </text>
    </comment>
    <comment ref="E15" authorId="0" shapeId="0">
      <text>
        <r>
          <rPr>
            <b/>
            <sz val="9"/>
            <color indexed="81"/>
            <rFont val="Tahoma"/>
            <family val="2"/>
          </rPr>
          <t>WELCOME:</t>
        </r>
        <r>
          <rPr>
            <sz val="9"/>
            <color indexed="81"/>
            <rFont val="Tahoma"/>
            <family val="2"/>
          </rPr>
          <t xml:space="preserve">
9,705</t>
        </r>
      </text>
    </comment>
    <comment ref="E16" authorId="0" shapeId="0">
      <text>
        <r>
          <rPr>
            <b/>
            <sz val="9"/>
            <color indexed="81"/>
            <rFont val="Tahoma"/>
            <family val="2"/>
          </rPr>
          <t>WELCOME:</t>
        </r>
        <r>
          <rPr>
            <sz val="9"/>
            <color indexed="81"/>
            <rFont val="Tahoma"/>
            <family val="2"/>
          </rPr>
          <t xml:space="preserve">
14,105</t>
        </r>
      </text>
    </comment>
    <comment ref="E17" authorId="0" shapeId="0">
      <text>
        <r>
          <rPr>
            <b/>
            <sz val="9"/>
            <color indexed="81"/>
            <rFont val="Tahoma"/>
            <family val="2"/>
          </rPr>
          <t>WELCOME:</t>
        </r>
        <r>
          <rPr>
            <sz val="9"/>
            <color indexed="81"/>
            <rFont val="Tahoma"/>
            <family val="2"/>
          </rPr>
          <t xml:space="preserve">
2,01</t>
        </r>
      </text>
    </comment>
    <comment ref="E18" authorId="0" shapeId="0">
      <text>
        <r>
          <rPr>
            <b/>
            <sz val="9"/>
            <color indexed="81"/>
            <rFont val="Tahoma"/>
            <family val="2"/>
          </rPr>
          <t>WELCOME:</t>
        </r>
        <r>
          <rPr>
            <sz val="9"/>
            <color indexed="81"/>
            <rFont val="Tahoma"/>
            <family val="2"/>
          </rPr>
          <t xml:space="preserve">
718</t>
        </r>
      </text>
    </comment>
    <comment ref="E20" authorId="0" shapeId="0">
      <text>
        <r>
          <rPr>
            <b/>
            <sz val="9"/>
            <color indexed="81"/>
            <rFont val="Tahoma"/>
            <family val="2"/>
          </rPr>
          <t>WELCOME:</t>
        </r>
        <r>
          <rPr>
            <sz val="9"/>
            <color indexed="81"/>
            <rFont val="Tahoma"/>
            <family val="2"/>
          </rPr>
          <t xml:space="preserve">
15,8</t>
        </r>
      </text>
    </comment>
    <comment ref="B21" authorId="1" shapeId="0">
      <text>
        <r>
          <rPr>
            <b/>
            <sz val="9"/>
            <color indexed="81"/>
            <rFont val="Tahoma"/>
            <family val="2"/>
          </rPr>
          <t>KHÔNG CHO VÀO KẾ HoẠCH 2021</t>
        </r>
      </text>
    </comment>
    <comment ref="E22" authorId="0" shapeId="0">
      <text>
        <r>
          <rPr>
            <b/>
            <sz val="9"/>
            <color indexed="81"/>
            <rFont val="Tahoma"/>
            <family val="2"/>
          </rPr>
          <t>WELCOME:</t>
        </r>
        <r>
          <rPr>
            <sz val="9"/>
            <color indexed="81"/>
            <rFont val="Tahoma"/>
            <family val="2"/>
          </rPr>
          <t xml:space="preserve">
3,94</t>
        </r>
      </text>
    </comment>
    <comment ref="E23" authorId="0" shapeId="0">
      <text>
        <r>
          <rPr>
            <b/>
            <sz val="9"/>
            <color indexed="81"/>
            <rFont val="Tahoma"/>
            <family val="2"/>
          </rPr>
          <t>WELCOME:</t>
        </r>
        <r>
          <rPr>
            <sz val="9"/>
            <color indexed="81"/>
            <rFont val="Tahoma"/>
            <family val="2"/>
          </rPr>
          <t xml:space="preserve">
11,9</t>
        </r>
      </text>
    </comment>
    <comment ref="E24" authorId="0" shapeId="0">
      <text>
        <r>
          <rPr>
            <b/>
            <sz val="9"/>
            <color indexed="81"/>
            <rFont val="Tahoma"/>
            <family val="2"/>
          </rPr>
          <t>WELCOME:</t>
        </r>
        <r>
          <rPr>
            <sz val="9"/>
            <color indexed="81"/>
            <rFont val="Tahoma"/>
            <family val="2"/>
          </rPr>
          <t xml:space="preserve">
0,28</t>
        </r>
      </text>
    </comment>
    <comment ref="E27" authorId="0" shapeId="0">
      <text>
        <r>
          <rPr>
            <b/>
            <sz val="9"/>
            <color indexed="81"/>
            <rFont val="Tahoma"/>
            <family val="2"/>
          </rPr>
          <t>WELCOME:</t>
        </r>
        <r>
          <rPr>
            <sz val="9"/>
            <color indexed="81"/>
            <rFont val="Tahoma"/>
            <family val="2"/>
          </rPr>
          <t xml:space="preserve">
28</t>
        </r>
      </text>
    </comment>
    <comment ref="E28" authorId="0" shapeId="0">
      <text>
        <r>
          <rPr>
            <b/>
            <sz val="9"/>
            <color indexed="81"/>
            <rFont val="Tahoma"/>
            <family val="2"/>
          </rPr>
          <t>WELCOME:</t>
        </r>
        <r>
          <rPr>
            <sz val="9"/>
            <color indexed="81"/>
            <rFont val="Tahoma"/>
            <family val="2"/>
          </rPr>
          <t xml:space="preserve">
71</t>
        </r>
      </text>
    </comment>
    <comment ref="E29" authorId="0" shapeId="0">
      <text>
        <r>
          <rPr>
            <b/>
            <sz val="9"/>
            <color indexed="81"/>
            <rFont val="Tahoma"/>
            <family val="2"/>
          </rPr>
          <t>WELCOME:</t>
        </r>
        <r>
          <rPr>
            <sz val="9"/>
            <color indexed="81"/>
            <rFont val="Tahoma"/>
            <family val="2"/>
          </rPr>
          <t xml:space="preserve">
5,24</t>
        </r>
      </text>
    </comment>
    <comment ref="E30" authorId="0" shapeId="0">
      <text>
        <r>
          <rPr>
            <b/>
            <sz val="9"/>
            <color indexed="81"/>
            <rFont val="Tahoma"/>
            <family val="2"/>
          </rPr>
          <t>WELCOME:</t>
        </r>
        <r>
          <rPr>
            <sz val="9"/>
            <color indexed="81"/>
            <rFont val="Tahoma"/>
            <family val="2"/>
          </rPr>
          <t xml:space="preserve">
9</t>
        </r>
      </text>
    </comment>
    <comment ref="E31" authorId="0" shapeId="0">
      <text>
        <r>
          <rPr>
            <b/>
            <sz val="9"/>
            <color indexed="81"/>
            <rFont val="Tahoma"/>
            <family val="2"/>
          </rPr>
          <t>WELCOME:</t>
        </r>
        <r>
          <rPr>
            <sz val="9"/>
            <color indexed="81"/>
            <rFont val="Tahoma"/>
            <family val="2"/>
          </rPr>
          <t xml:space="preserve">
5</t>
        </r>
      </text>
    </comment>
    <comment ref="E32" authorId="0" shapeId="0">
      <text>
        <r>
          <rPr>
            <b/>
            <sz val="9"/>
            <color indexed="81"/>
            <rFont val="Tahoma"/>
            <family val="2"/>
          </rPr>
          <t>WELCOME:</t>
        </r>
        <r>
          <rPr>
            <sz val="9"/>
            <color indexed="81"/>
            <rFont val="Tahoma"/>
            <family val="2"/>
          </rPr>
          <t xml:space="preserve">
4</t>
        </r>
      </text>
    </comment>
    <comment ref="E33" authorId="0" shapeId="0">
      <text>
        <r>
          <rPr>
            <b/>
            <sz val="9"/>
            <color indexed="81"/>
            <rFont val="Tahoma"/>
            <family val="2"/>
          </rPr>
          <t>WELCOME:</t>
        </r>
        <r>
          <rPr>
            <sz val="9"/>
            <color indexed="81"/>
            <rFont val="Tahoma"/>
            <family val="2"/>
          </rPr>
          <t xml:space="preserve">
32</t>
        </r>
      </text>
    </comment>
  </commentList>
</comments>
</file>

<file path=xl/comments12.xml><?xml version="1.0" encoding="utf-8"?>
<comments xmlns="http://schemas.openxmlformats.org/spreadsheetml/2006/main">
  <authors>
    <author>WELCOME</author>
  </authors>
  <commentList>
    <comment ref="E11" authorId="0" shapeId="0">
      <text>
        <r>
          <rPr>
            <b/>
            <sz val="9"/>
            <color indexed="81"/>
            <rFont val="Tahoma"/>
            <family val="2"/>
          </rPr>
          <t>WELCOME:</t>
        </r>
        <r>
          <rPr>
            <sz val="9"/>
            <color indexed="81"/>
            <rFont val="Tahoma"/>
            <family val="2"/>
          </rPr>
          <t xml:space="preserve">
68</t>
        </r>
      </text>
    </comment>
    <comment ref="E12" authorId="0" shapeId="0">
      <text>
        <r>
          <rPr>
            <b/>
            <sz val="9"/>
            <color indexed="81"/>
            <rFont val="Tahoma"/>
            <family val="2"/>
          </rPr>
          <t>WELCOME:</t>
        </r>
        <r>
          <rPr>
            <sz val="9"/>
            <color indexed="81"/>
            <rFont val="Tahoma"/>
            <family val="2"/>
          </rPr>
          <t xml:space="preserve">
40</t>
        </r>
      </text>
    </comment>
    <comment ref="E13" authorId="0" shapeId="0">
      <text>
        <r>
          <rPr>
            <b/>
            <sz val="9"/>
            <color indexed="81"/>
            <rFont val="Tahoma"/>
            <family val="2"/>
          </rPr>
          <t>WELCOME:</t>
        </r>
        <r>
          <rPr>
            <sz val="9"/>
            <color indexed="81"/>
            <rFont val="Tahoma"/>
            <family val="2"/>
          </rPr>
          <t xml:space="preserve">
40</t>
        </r>
      </text>
    </comment>
    <comment ref="E14" authorId="0" shapeId="0">
      <text>
        <r>
          <rPr>
            <b/>
            <sz val="9"/>
            <color indexed="81"/>
            <rFont val="Tahoma"/>
            <family val="2"/>
          </rPr>
          <t>WELCOME:</t>
        </r>
        <r>
          <rPr>
            <sz val="9"/>
            <color indexed="81"/>
            <rFont val="Tahoma"/>
            <family val="2"/>
          </rPr>
          <t xml:space="preserve">
28</t>
        </r>
      </text>
    </comment>
    <comment ref="E15" authorId="0" shapeId="0">
      <text>
        <r>
          <rPr>
            <b/>
            <sz val="9"/>
            <color indexed="81"/>
            <rFont val="Tahoma"/>
            <family val="2"/>
          </rPr>
          <t>WELCOME:</t>
        </r>
        <r>
          <rPr>
            <sz val="9"/>
            <color indexed="81"/>
            <rFont val="Tahoma"/>
            <family val="2"/>
          </rPr>
          <t xml:space="preserve">
8,7</t>
        </r>
      </text>
    </comment>
    <comment ref="E16" authorId="0" shapeId="0">
      <text>
        <r>
          <rPr>
            <b/>
            <sz val="9"/>
            <color indexed="81"/>
            <rFont val="Tahoma"/>
            <family val="2"/>
          </rPr>
          <t>WELCOME:</t>
        </r>
        <r>
          <rPr>
            <sz val="9"/>
            <color indexed="81"/>
            <rFont val="Tahoma"/>
            <family val="2"/>
          </rPr>
          <t xml:space="preserve">
7</t>
        </r>
      </text>
    </comment>
    <comment ref="E17" authorId="0" shapeId="0">
      <text>
        <r>
          <rPr>
            <b/>
            <sz val="9"/>
            <color indexed="81"/>
            <rFont val="Tahoma"/>
            <family val="2"/>
          </rPr>
          <t>WELCOME:</t>
        </r>
        <r>
          <rPr>
            <sz val="9"/>
            <color indexed="81"/>
            <rFont val="Tahoma"/>
            <family val="2"/>
          </rPr>
          <t xml:space="preserve">
7</t>
        </r>
      </text>
    </comment>
    <comment ref="E20" authorId="0" shapeId="0">
      <text>
        <r>
          <rPr>
            <b/>
            <sz val="9"/>
            <color indexed="81"/>
            <rFont val="Tahoma"/>
            <family val="2"/>
          </rPr>
          <t>WELCOME:</t>
        </r>
        <r>
          <rPr>
            <sz val="9"/>
            <color indexed="81"/>
            <rFont val="Tahoma"/>
            <family val="2"/>
          </rPr>
          <t xml:space="preserve">
1</t>
        </r>
      </text>
    </comment>
    <comment ref="E22" authorId="0" shapeId="0">
      <text>
        <r>
          <rPr>
            <b/>
            <sz val="9"/>
            <color indexed="81"/>
            <rFont val="Tahoma"/>
            <family val="2"/>
          </rPr>
          <t>WELCOME:</t>
        </r>
        <r>
          <rPr>
            <sz val="9"/>
            <color indexed="81"/>
            <rFont val="Tahoma"/>
            <family val="2"/>
          </rPr>
          <t xml:space="preserve">
29</t>
        </r>
      </text>
    </comment>
    <comment ref="E23" authorId="0" shapeId="0">
      <text>
        <r>
          <rPr>
            <b/>
            <sz val="9"/>
            <color indexed="81"/>
            <rFont val="Tahoma"/>
            <family val="2"/>
          </rPr>
          <t>WELCOME:</t>
        </r>
        <r>
          <rPr>
            <sz val="9"/>
            <color indexed="81"/>
            <rFont val="Tahoma"/>
            <family val="2"/>
          </rPr>
          <t xml:space="preserve">
1</t>
        </r>
      </text>
    </comment>
    <comment ref="E24" authorId="0" shapeId="0">
      <text>
        <r>
          <rPr>
            <b/>
            <sz val="9"/>
            <color indexed="81"/>
            <rFont val="Tahoma"/>
            <family val="2"/>
          </rPr>
          <t>WELCOME:</t>
        </r>
        <r>
          <rPr>
            <sz val="9"/>
            <color indexed="81"/>
            <rFont val="Tahoma"/>
            <family val="2"/>
          </rPr>
          <t xml:space="preserve">
7</t>
        </r>
      </text>
    </comment>
    <comment ref="E25" authorId="0" shapeId="0">
      <text>
        <r>
          <rPr>
            <b/>
            <sz val="9"/>
            <color indexed="81"/>
            <rFont val="Tahoma"/>
            <family val="2"/>
          </rPr>
          <t>WELCOME:</t>
        </r>
        <r>
          <rPr>
            <sz val="9"/>
            <color indexed="81"/>
            <rFont val="Tahoma"/>
            <family val="2"/>
          </rPr>
          <t xml:space="preserve">
100</t>
        </r>
      </text>
    </comment>
    <comment ref="E26" authorId="0" shapeId="0">
      <text>
        <r>
          <rPr>
            <b/>
            <sz val="9"/>
            <color indexed="81"/>
            <rFont val="Tahoma"/>
            <family val="2"/>
          </rPr>
          <t>WELCOME:</t>
        </r>
        <r>
          <rPr>
            <sz val="9"/>
            <color indexed="81"/>
            <rFont val="Tahoma"/>
            <family val="2"/>
          </rPr>
          <t xml:space="preserve">
1</t>
        </r>
      </text>
    </comment>
    <comment ref="E28" authorId="0" shapeId="0">
      <text>
        <r>
          <rPr>
            <b/>
            <sz val="9"/>
            <color indexed="81"/>
            <rFont val="Tahoma"/>
            <family val="2"/>
          </rPr>
          <t>WELCOME:</t>
        </r>
        <r>
          <rPr>
            <sz val="9"/>
            <color indexed="81"/>
            <rFont val="Tahoma"/>
            <family val="2"/>
          </rPr>
          <t xml:space="preserve">
6,3</t>
        </r>
      </text>
    </comment>
    <comment ref="E29" authorId="0" shapeId="0">
      <text>
        <r>
          <rPr>
            <b/>
            <sz val="9"/>
            <color indexed="81"/>
            <rFont val="Tahoma"/>
            <family val="2"/>
          </rPr>
          <t>WELCOME:</t>
        </r>
        <r>
          <rPr>
            <sz val="9"/>
            <color indexed="81"/>
            <rFont val="Tahoma"/>
            <family val="2"/>
          </rPr>
          <t xml:space="preserve">
7,6</t>
        </r>
      </text>
    </comment>
    <comment ref="E30" authorId="0" shapeId="0">
      <text>
        <r>
          <rPr>
            <b/>
            <sz val="9"/>
            <color indexed="81"/>
            <rFont val="Tahoma"/>
            <family val="2"/>
          </rPr>
          <t>WELCOME:</t>
        </r>
        <r>
          <rPr>
            <sz val="9"/>
            <color indexed="81"/>
            <rFont val="Tahoma"/>
            <family val="2"/>
          </rPr>
          <t xml:space="preserve">
10,7</t>
        </r>
      </text>
    </comment>
    <comment ref="G30" authorId="0" shapeId="0">
      <text>
        <r>
          <rPr>
            <b/>
            <sz val="9"/>
            <color indexed="81"/>
            <rFont val="Tahoma"/>
            <family val="2"/>
          </rPr>
          <t>TỔNG SÔ TRẺ ĐƯỢC CÂN/TỔNG SỐ TRẺ DƯỚI 5 TUỔI</t>
        </r>
      </text>
    </comment>
    <comment ref="E31" authorId="0" shapeId="0">
      <text>
        <r>
          <rPr>
            <b/>
            <sz val="9"/>
            <color indexed="81"/>
            <rFont val="Tahoma"/>
            <family val="2"/>
          </rPr>
          <t>WELCOME:</t>
        </r>
        <r>
          <rPr>
            <sz val="9"/>
            <color indexed="81"/>
            <rFont val="Tahoma"/>
            <family val="2"/>
          </rPr>
          <t xml:space="preserve">
96,7</t>
        </r>
      </text>
    </comment>
    <comment ref="E32" authorId="0" shapeId="0">
      <text>
        <r>
          <rPr>
            <b/>
            <sz val="9"/>
            <color indexed="81"/>
            <rFont val="Tahoma"/>
            <family val="2"/>
          </rPr>
          <t>WELCOME:</t>
        </r>
        <r>
          <rPr>
            <sz val="9"/>
            <color indexed="81"/>
            <rFont val="Tahoma"/>
            <family val="2"/>
          </rPr>
          <t xml:space="preserve">
92</t>
        </r>
      </text>
    </comment>
    <comment ref="E33" authorId="0" shapeId="0">
      <text>
        <r>
          <rPr>
            <b/>
            <sz val="9"/>
            <color indexed="81"/>
            <rFont val="Tahoma"/>
            <family val="2"/>
          </rPr>
          <t>WELCOME:</t>
        </r>
        <r>
          <rPr>
            <sz val="9"/>
            <color indexed="81"/>
            <rFont val="Tahoma"/>
            <family val="2"/>
          </rPr>
          <t xml:space="preserve">
98,2</t>
        </r>
      </text>
    </comment>
    <comment ref="E34" authorId="0" shapeId="0">
      <text>
        <r>
          <rPr>
            <b/>
            <sz val="9"/>
            <color indexed="81"/>
            <rFont val="Tahoma"/>
            <family val="2"/>
          </rPr>
          <t>WELCOME:</t>
        </r>
        <r>
          <rPr>
            <sz val="9"/>
            <color indexed="81"/>
            <rFont val="Tahoma"/>
            <family val="2"/>
          </rPr>
          <t xml:space="preserve">
100</t>
        </r>
      </text>
    </comment>
    <comment ref="B35" authorId="0" shapeId="0">
      <text>
        <r>
          <rPr>
            <b/>
            <sz val="9"/>
            <color indexed="81"/>
            <rFont val="Tahoma"/>
            <family val="2"/>
          </rPr>
          <t>Tỷ lệ phụ nữ đẻ được nhân viên y tế đã qua đào tạo đỡ</t>
        </r>
      </text>
    </comment>
    <comment ref="E35" authorId="0" shapeId="0">
      <text>
        <r>
          <rPr>
            <b/>
            <sz val="9"/>
            <color indexed="81"/>
            <rFont val="Tahoma"/>
            <family val="2"/>
          </rPr>
          <t>WELCOME:</t>
        </r>
        <r>
          <rPr>
            <sz val="9"/>
            <color indexed="81"/>
            <rFont val="Tahoma"/>
            <family val="2"/>
          </rPr>
          <t xml:space="preserve">
98,4</t>
        </r>
      </text>
    </comment>
    <comment ref="E36" authorId="0" shapeId="0">
      <text>
        <r>
          <rPr>
            <b/>
            <sz val="9"/>
            <color indexed="81"/>
            <rFont val="Tahoma"/>
            <family val="2"/>
          </rPr>
          <t>WELCOME:</t>
        </r>
        <r>
          <rPr>
            <sz val="9"/>
            <color indexed="81"/>
            <rFont val="Tahoma"/>
            <family val="2"/>
          </rPr>
          <t xml:space="preserve">
</t>
        </r>
      </text>
    </comment>
    <comment ref="E37" authorId="0" shapeId="0">
      <text>
        <r>
          <rPr>
            <b/>
            <sz val="9"/>
            <color indexed="81"/>
            <rFont val="Tahoma"/>
            <family val="2"/>
          </rPr>
          <t>WELCOME:</t>
        </r>
        <r>
          <rPr>
            <sz val="9"/>
            <color indexed="81"/>
            <rFont val="Tahoma"/>
            <family val="2"/>
          </rPr>
          <t xml:space="preserve">
28,28</t>
        </r>
      </text>
    </comment>
    <comment ref="E38" authorId="0" shapeId="0">
      <text>
        <r>
          <rPr>
            <b/>
            <sz val="9"/>
            <color indexed="81"/>
            <rFont val="Tahoma"/>
            <family val="2"/>
          </rPr>
          <t>WELCOME:</t>
        </r>
        <r>
          <rPr>
            <sz val="9"/>
            <color indexed="81"/>
            <rFont val="Tahoma"/>
            <family val="2"/>
          </rPr>
          <t xml:space="preserve">
0,56</t>
        </r>
      </text>
    </comment>
    <comment ref="B39" authorId="0" shapeId="0">
      <text>
        <r>
          <rPr>
            <b/>
            <sz val="9"/>
            <color indexed="81"/>
            <rFont val="Tahoma"/>
            <family val="2"/>
          </rPr>
          <t>Tỷ lệ bao phủ bảo hiểm y tế</t>
        </r>
      </text>
    </comment>
    <comment ref="E39" authorId="0" shapeId="0">
      <text>
        <r>
          <rPr>
            <b/>
            <sz val="9"/>
            <color indexed="81"/>
            <rFont val="Tahoma"/>
            <family val="2"/>
          </rPr>
          <t>WELCOME:</t>
        </r>
        <r>
          <rPr>
            <sz val="9"/>
            <color indexed="81"/>
            <rFont val="Tahoma"/>
            <family val="2"/>
          </rPr>
          <t xml:space="preserve">
95</t>
        </r>
      </text>
    </comment>
    <comment ref="B40" authorId="0" shapeId="0">
      <text>
        <r>
          <rPr>
            <b/>
            <sz val="16"/>
            <color indexed="81"/>
            <rFont val="Tahoma"/>
            <family val="2"/>
          </rPr>
          <t xml:space="preserve">Số người tham gia BHYT (có ước tính thêm số đối tượng quân đội, công an tham gia tại BHXH bộ Quốc phòng)
</t>
        </r>
      </text>
    </comment>
    <comment ref="E42" authorId="0" shapeId="0">
      <text>
        <r>
          <rPr>
            <b/>
            <sz val="9"/>
            <color indexed="81"/>
            <rFont val="Tahoma"/>
            <family val="2"/>
          </rPr>
          <t>WELCOME:</t>
        </r>
        <r>
          <rPr>
            <sz val="9"/>
            <color indexed="81"/>
            <rFont val="Tahoma"/>
            <family val="2"/>
          </rPr>
          <t xml:space="preserve">
22</t>
        </r>
      </text>
    </comment>
    <comment ref="E43" authorId="0" shapeId="0">
      <text>
        <r>
          <rPr>
            <b/>
            <sz val="9"/>
            <color indexed="81"/>
            <rFont val="Tahoma"/>
            <family val="2"/>
          </rPr>
          <t>WELCOME:</t>
        </r>
        <r>
          <rPr>
            <sz val="9"/>
            <color indexed="81"/>
            <rFont val="Tahoma"/>
            <family val="2"/>
          </rPr>
          <t xml:space="preserve">
4,8</t>
        </r>
      </text>
    </comment>
    <comment ref="E44" authorId="0" shapeId="0">
      <text>
        <r>
          <rPr>
            <b/>
            <sz val="9"/>
            <color indexed="81"/>
            <rFont val="Tahoma"/>
            <family val="2"/>
          </rPr>
          <t>WELCOME:</t>
        </r>
        <r>
          <rPr>
            <sz val="9"/>
            <color indexed="81"/>
            <rFont val="Tahoma"/>
            <family val="2"/>
          </rPr>
          <t xml:space="preserve">
5</t>
        </r>
      </text>
    </comment>
    <comment ref="E45" authorId="0" shapeId="0">
      <text>
        <r>
          <rPr>
            <b/>
            <sz val="9"/>
            <color indexed="81"/>
            <rFont val="Tahoma"/>
            <family val="2"/>
          </rPr>
          <t>WELCOME:</t>
        </r>
        <r>
          <rPr>
            <sz val="9"/>
            <color indexed="81"/>
            <rFont val="Tahoma"/>
            <family val="2"/>
          </rPr>
          <t xml:space="preserve">
100</t>
        </r>
      </text>
    </comment>
    <comment ref="E46" authorId="0" shapeId="0">
      <text>
        <r>
          <rPr>
            <b/>
            <sz val="9"/>
            <color indexed="81"/>
            <rFont val="Tahoma"/>
            <family val="2"/>
          </rPr>
          <t>WELCOME:</t>
        </r>
        <r>
          <rPr>
            <sz val="9"/>
            <color indexed="81"/>
            <rFont val="Tahoma"/>
            <family val="2"/>
          </rPr>
          <t xml:space="preserve">
28,6</t>
        </r>
      </text>
    </comment>
    <comment ref="E47" authorId="0" shapeId="0">
      <text>
        <r>
          <rPr>
            <b/>
            <sz val="9"/>
            <color indexed="81"/>
            <rFont val="Tahoma"/>
            <family val="2"/>
          </rPr>
          <t>WELCOME:</t>
        </r>
        <r>
          <rPr>
            <sz val="9"/>
            <color indexed="81"/>
            <rFont val="Tahoma"/>
            <family val="2"/>
          </rPr>
          <t xml:space="preserve">
100</t>
        </r>
      </text>
    </comment>
    <comment ref="E48" authorId="0" shapeId="0">
      <text>
        <r>
          <rPr>
            <b/>
            <sz val="9"/>
            <color indexed="81"/>
            <rFont val="Tahoma"/>
            <family val="2"/>
          </rPr>
          <t>WELCOME:</t>
        </r>
        <r>
          <rPr>
            <sz val="9"/>
            <color indexed="81"/>
            <rFont val="Tahoma"/>
            <family val="2"/>
          </rPr>
          <t xml:space="preserve">
100</t>
        </r>
      </text>
    </comment>
  </commentList>
</comments>
</file>

<file path=xl/comments13.xml><?xml version="1.0" encoding="utf-8"?>
<comments xmlns="http://schemas.openxmlformats.org/spreadsheetml/2006/main">
  <authors>
    <author>SHARP - LC</author>
    <author>WELCOME</author>
  </authors>
  <commentList>
    <comment ref="G13" authorId="0" shapeId="0">
      <text>
        <r>
          <rPr>
            <b/>
            <sz val="9"/>
            <color indexed="81"/>
            <rFont val="Tahoma"/>
            <family val="2"/>
          </rPr>
          <t>13.384</t>
        </r>
      </text>
    </comment>
    <comment ref="L13" authorId="1" shapeId="0">
      <text>
        <r>
          <rPr>
            <b/>
            <sz val="9"/>
            <color indexed="81"/>
            <rFont val="Tahoma"/>
            <family val="2"/>
          </rPr>
          <t>WELCOME:</t>
        </r>
        <r>
          <rPr>
            <sz val="9"/>
            <color indexed="81"/>
            <rFont val="Tahoma"/>
            <family val="2"/>
          </rPr>
          <t xml:space="preserve">
16,929</t>
        </r>
      </text>
    </comment>
    <comment ref="G14" authorId="0" shapeId="0">
      <text>
        <r>
          <rPr>
            <b/>
            <sz val="9"/>
            <color indexed="81"/>
            <rFont val="Tahoma"/>
            <family val="2"/>
          </rPr>
          <t>4.186</t>
        </r>
      </text>
    </comment>
    <comment ref="L14" authorId="1" shapeId="0">
      <text>
        <r>
          <rPr>
            <b/>
            <sz val="9"/>
            <color indexed="81"/>
            <rFont val="Tahoma"/>
            <family val="2"/>
          </rPr>
          <t>WELCOME:</t>
        </r>
        <r>
          <rPr>
            <sz val="9"/>
            <color indexed="81"/>
            <rFont val="Tahoma"/>
            <family val="2"/>
          </rPr>
          <t xml:space="preserve">
4,255</t>
        </r>
      </text>
    </comment>
    <comment ref="G15" authorId="0" shapeId="0">
      <text>
        <r>
          <rPr>
            <b/>
            <sz val="9"/>
            <color indexed="81"/>
            <rFont val="Tahoma"/>
            <family val="2"/>
          </rPr>
          <t>736</t>
        </r>
      </text>
    </comment>
    <comment ref="L15" authorId="1" shapeId="0">
      <text>
        <r>
          <rPr>
            <b/>
            <sz val="9"/>
            <color indexed="81"/>
            <rFont val="Tahoma"/>
            <family val="2"/>
          </rPr>
          <t>WELCOME:</t>
        </r>
        <r>
          <rPr>
            <sz val="9"/>
            <color indexed="81"/>
            <rFont val="Tahoma"/>
            <family val="2"/>
          </rPr>
          <t xml:space="preserve">
810</t>
        </r>
      </text>
    </comment>
    <comment ref="G16" authorId="0" shapeId="0">
      <text>
        <r>
          <rPr>
            <b/>
            <sz val="9"/>
            <color indexed="81"/>
            <rFont val="Tahoma"/>
            <family val="2"/>
          </rPr>
          <t>3.450</t>
        </r>
      </text>
    </comment>
    <comment ref="L16" authorId="1" shapeId="0">
      <text>
        <r>
          <rPr>
            <b/>
            <sz val="9"/>
            <color indexed="81"/>
            <rFont val="Tahoma"/>
            <family val="2"/>
          </rPr>
          <t>WELCOME:</t>
        </r>
        <r>
          <rPr>
            <sz val="9"/>
            <color indexed="81"/>
            <rFont val="Tahoma"/>
            <family val="2"/>
          </rPr>
          <t xml:space="preserve">
3,445</t>
        </r>
      </text>
    </comment>
    <comment ref="G17" authorId="0" shapeId="0">
      <text>
        <r>
          <rPr>
            <b/>
            <sz val="9"/>
            <color indexed="81"/>
            <rFont val="Tahoma"/>
            <family val="2"/>
          </rPr>
          <t>9.053</t>
        </r>
      </text>
    </comment>
    <comment ref="L17" authorId="1" shapeId="0">
      <text>
        <r>
          <rPr>
            <b/>
            <sz val="9"/>
            <color indexed="81"/>
            <rFont val="Tahoma"/>
            <family val="2"/>
          </rPr>
          <t>WELCOME:</t>
        </r>
        <r>
          <rPr>
            <sz val="9"/>
            <color indexed="81"/>
            <rFont val="Tahoma"/>
            <family val="2"/>
          </rPr>
          <t xml:space="preserve">
12,517</t>
        </r>
      </text>
    </comment>
    <comment ref="G19" authorId="0" shapeId="0">
      <text>
        <r>
          <rPr>
            <b/>
            <sz val="9"/>
            <color indexed="81"/>
            <rFont val="Tahoma"/>
            <family val="2"/>
          </rPr>
          <t>SHARP - LC:</t>
        </r>
        <r>
          <rPr>
            <sz val="9"/>
            <color indexed="81"/>
            <rFont val="Tahoma"/>
            <family val="2"/>
          </rPr>
          <t xml:space="preserve">
5.575</t>
        </r>
      </text>
    </comment>
    <comment ref="L19" authorId="1" shapeId="0">
      <text>
        <r>
          <rPr>
            <b/>
            <sz val="9"/>
            <color indexed="81"/>
            <rFont val="Tahoma"/>
            <family val="2"/>
          </rPr>
          <t>WELCOME:</t>
        </r>
        <r>
          <rPr>
            <sz val="9"/>
            <color indexed="81"/>
            <rFont val="Tahoma"/>
            <family val="2"/>
          </rPr>
          <t xml:space="preserve">
5,580</t>
        </r>
      </text>
    </comment>
    <comment ref="G20" authorId="0" shapeId="0">
      <text>
        <r>
          <rPr>
            <b/>
            <sz val="9"/>
            <color indexed="81"/>
            <rFont val="Tahoma"/>
            <family val="2"/>
          </rPr>
          <t>SHARP - LC:</t>
        </r>
        <r>
          <rPr>
            <sz val="9"/>
            <color indexed="81"/>
            <rFont val="Tahoma"/>
            <family val="2"/>
          </rPr>
          <t xml:space="preserve">
3.478</t>
        </r>
      </text>
    </comment>
    <comment ref="L20" authorId="1" shapeId="0">
      <text>
        <r>
          <rPr>
            <b/>
            <sz val="9"/>
            <color indexed="81"/>
            <rFont val="Tahoma"/>
            <family val="2"/>
          </rPr>
          <t>WELCOME:</t>
        </r>
        <r>
          <rPr>
            <sz val="9"/>
            <color indexed="81"/>
            <rFont val="Tahoma"/>
            <family val="2"/>
          </rPr>
          <t xml:space="preserve">
3,480</t>
        </r>
      </text>
    </comment>
    <comment ref="L21" authorId="1" shapeId="0">
      <text>
        <r>
          <rPr>
            <b/>
            <sz val="9"/>
            <color indexed="81"/>
            <rFont val="Tahoma"/>
            <family val="2"/>
          </rPr>
          <t>WELCOME:</t>
        </r>
        <r>
          <rPr>
            <sz val="9"/>
            <color indexed="81"/>
            <rFont val="Tahoma"/>
            <family val="2"/>
          </rPr>
          <t xml:space="preserve">
3,457</t>
        </r>
      </text>
    </comment>
    <comment ref="G22" authorId="0" shapeId="0">
      <text>
        <r>
          <rPr>
            <b/>
            <sz val="9"/>
            <color indexed="81"/>
            <rFont val="Tahoma"/>
            <family val="2"/>
          </rPr>
          <t>SHARP - LC:</t>
        </r>
        <r>
          <rPr>
            <sz val="9"/>
            <color indexed="81"/>
            <rFont val="Tahoma"/>
            <family val="2"/>
          </rPr>
          <t xml:space="preserve">
145</t>
        </r>
      </text>
    </comment>
    <comment ref="L22" authorId="1" shapeId="0">
      <text>
        <r>
          <rPr>
            <b/>
            <sz val="9"/>
            <color indexed="81"/>
            <rFont val="Tahoma"/>
            <family val="2"/>
          </rPr>
          <t>WELCOME:</t>
        </r>
        <r>
          <rPr>
            <sz val="9"/>
            <color indexed="81"/>
            <rFont val="Tahoma"/>
            <family val="2"/>
          </rPr>
          <t xml:space="preserve">
157</t>
        </r>
      </text>
    </comment>
    <comment ref="G23" authorId="0" shapeId="0">
      <text>
        <r>
          <rPr>
            <b/>
            <sz val="9"/>
            <color indexed="81"/>
            <rFont val="Tahoma"/>
            <family val="2"/>
          </rPr>
          <t>SHARP - LC:</t>
        </r>
        <r>
          <rPr>
            <sz val="9"/>
            <color indexed="81"/>
            <rFont val="Tahoma"/>
            <family val="2"/>
          </rPr>
          <t xml:space="preserve">
5.180</t>
        </r>
      </text>
    </comment>
    <comment ref="L23" authorId="1" shapeId="0">
      <text>
        <r>
          <rPr>
            <b/>
            <sz val="9"/>
            <color indexed="81"/>
            <rFont val="Tahoma"/>
            <family val="2"/>
          </rPr>
          <t>WELCOME:</t>
        </r>
        <r>
          <rPr>
            <sz val="9"/>
            <color indexed="81"/>
            <rFont val="Tahoma"/>
            <family val="2"/>
          </rPr>
          <t xml:space="preserve">
5,234</t>
        </r>
      </text>
    </comment>
    <comment ref="G25" authorId="0" shapeId="0">
      <text>
        <r>
          <rPr>
            <b/>
            <sz val="9"/>
            <color indexed="81"/>
            <rFont val="Tahoma"/>
            <family val="2"/>
          </rPr>
          <t>SHARP - LC:</t>
        </r>
        <r>
          <rPr>
            <sz val="9"/>
            <color indexed="81"/>
            <rFont val="Tahoma"/>
            <family val="2"/>
          </rPr>
          <t xml:space="preserve">
1.141</t>
        </r>
      </text>
    </comment>
    <comment ref="L25" authorId="1" shapeId="0">
      <text>
        <r>
          <rPr>
            <b/>
            <sz val="9"/>
            <color indexed="81"/>
            <rFont val="Tahoma"/>
            <family val="2"/>
          </rPr>
          <t>WELCOME:</t>
        </r>
        <r>
          <rPr>
            <sz val="9"/>
            <color indexed="81"/>
            <rFont val="Tahoma"/>
            <family val="2"/>
          </rPr>
          <t xml:space="preserve">
1,160</t>
        </r>
      </text>
    </comment>
    <comment ref="G26" authorId="0" shapeId="0">
      <text>
        <r>
          <rPr>
            <b/>
            <sz val="9"/>
            <color indexed="81"/>
            <rFont val="Tahoma"/>
            <family val="2"/>
          </rPr>
          <t>SHARP - LC:</t>
        </r>
        <r>
          <rPr>
            <sz val="9"/>
            <color indexed="81"/>
            <rFont val="Tahoma"/>
            <family val="2"/>
          </rPr>
          <t xml:space="preserve">
1.623</t>
        </r>
      </text>
    </comment>
    <comment ref="L26" authorId="1" shapeId="0">
      <text>
        <r>
          <rPr>
            <b/>
            <sz val="9"/>
            <color indexed="81"/>
            <rFont val="Tahoma"/>
            <family val="2"/>
          </rPr>
          <t>WELCOME:</t>
        </r>
        <r>
          <rPr>
            <sz val="9"/>
            <color indexed="81"/>
            <rFont val="Tahoma"/>
            <family val="2"/>
          </rPr>
          <t xml:space="preserve">
1,623</t>
        </r>
      </text>
    </comment>
    <comment ref="G27" authorId="0" shapeId="0">
      <text>
        <r>
          <rPr>
            <b/>
            <sz val="9"/>
            <color indexed="81"/>
            <rFont val="Tahoma"/>
            <family val="2"/>
          </rPr>
          <t>SHARP - LC:</t>
        </r>
        <r>
          <rPr>
            <sz val="9"/>
            <color indexed="81"/>
            <rFont val="Tahoma"/>
            <family val="2"/>
          </rPr>
          <t xml:space="preserve">
1.147</t>
        </r>
      </text>
    </comment>
    <comment ref="L27" authorId="1" shapeId="0">
      <text>
        <r>
          <rPr>
            <b/>
            <sz val="9"/>
            <color indexed="81"/>
            <rFont val="Tahoma"/>
            <family val="2"/>
          </rPr>
          <t>WELCOME:</t>
        </r>
        <r>
          <rPr>
            <sz val="9"/>
            <color indexed="81"/>
            <rFont val="Tahoma"/>
            <family val="2"/>
          </rPr>
          <t xml:space="preserve">
1,147</t>
        </r>
      </text>
    </comment>
    <comment ref="G28" authorId="0" shapeId="0">
      <text>
        <r>
          <rPr>
            <b/>
            <sz val="9"/>
            <color indexed="81"/>
            <rFont val="Tahoma"/>
            <family val="2"/>
          </rPr>
          <t>SHARP - LC:</t>
        </r>
        <r>
          <rPr>
            <sz val="9"/>
            <color indexed="81"/>
            <rFont val="Tahoma"/>
            <family val="2"/>
          </rPr>
          <t xml:space="preserve">
1.269</t>
        </r>
      </text>
    </comment>
    <comment ref="L28" authorId="1" shapeId="0">
      <text>
        <r>
          <rPr>
            <b/>
            <sz val="9"/>
            <color indexed="81"/>
            <rFont val="Tahoma"/>
            <family val="2"/>
          </rPr>
          <t>WELCOME:</t>
        </r>
        <r>
          <rPr>
            <sz val="9"/>
            <color indexed="81"/>
            <rFont val="Tahoma"/>
            <family val="2"/>
          </rPr>
          <t xml:space="preserve">
1,304</t>
        </r>
      </text>
    </comment>
    <comment ref="G30" authorId="0" shapeId="0">
      <text>
        <r>
          <rPr>
            <b/>
            <sz val="9"/>
            <color indexed="81"/>
            <rFont val="Tahoma"/>
            <family val="2"/>
          </rPr>
          <t>SHARP - LC:</t>
        </r>
        <r>
          <rPr>
            <sz val="9"/>
            <color indexed="81"/>
            <rFont val="Tahoma"/>
            <family val="2"/>
          </rPr>
          <t xml:space="preserve">
100</t>
        </r>
      </text>
    </comment>
    <comment ref="L30" authorId="1" shapeId="0">
      <text>
        <r>
          <rPr>
            <b/>
            <sz val="9"/>
            <color indexed="81"/>
            <rFont val="Tahoma"/>
            <family val="2"/>
          </rPr>
          <t>WELCOME:</t>
        </r>
        <r>
          <rPr>
            <sz val="9"/>
            <color indexed="81"/>
            <rFont val="Tahoma"/>
            <family val="2"/>
          </rPr>
          <t xml:space="preserve">
100</t>
        </r>
      </text>
    </comment>
    <comment ref="G31" authorId="0" shapeId="0">
      <text>
        <r>
          <rPr>
            <b/>
            <sz val="9"/>
            <color indexed="81"/>
            <rFont val="Tahoma"/>
            <family val="2"/>
          </rPr>
          <t>SHARP - LC:</t>
        </r>
        <r>
          <rPr>
            <sz val="9"/>
            <color indexed="81"/>
            <rFont val="Tahoma"/>
            <family val="2"/>
          </rPr>
          <t xml:space="preserve">
99,67</t>
        </r>
      </text>
    </comment>
    <comment ref="L31" authorId="1" shapeId="0">
      <text>
        <r>
          <rPr>
            <b/>
            <sz val="9"/>
            <color indexed="81"/>
            <rFont val="Tahoma"/>
            <family val="2"/>
          </rPr>
          <t>WELCOME:</t>
        </r>
        <r>
          <rPr>
            <sz val="9"/>
            <color indexed="81"/>
            <rFont val="Tahoma"/>
            <family val="2"/>
          </rPr>
          <t xml:space="preserve">
100</t>
        </r>
      </text>
    </comment>
    <comment ref="G32" authorId="0" shapeId="0">
      <text>
        <r>
          <rPr>
            <b/>
            <sz val="9"/>
            <color indexed="81"/>
            <rFont val="Tahoma"/>
            <family val="2"/>
          </rPr>
          <t>SHARP - LC:</t>
        </r>
        <r>
          <rPr>
            <sz val="9"/>
            <color indexed="81"/>
            <rFont val="Tahoma"/>
            <family val="2"/>
          </rPr>
          <t xml:space="preserve">
99,04</t>
        </r>
      </text>
    </comment>
    <comment ref="L32" authorId="1" shapeId="0">
      <text>
        <r>
          <rPr>
            <b/>
            <sz val="9"/>
            <color indexed="81"/>
            <rFont val="Tahoma"/>
            <family val="2"/>
          </rPr>
          <t>WELCOME:</t>
        </r>
        <r>
          <rPr>
            <sz val="9"/>
            <color indexed="81"/>
            <rFont val="Tahoma"/>
            <family val="2"/>
          </rPr>
          <t xml:space="preserve">
94,3</t>
        </r>
      </text>
    </comment>
    <comment ref="L33" authorId="1" shapeId="0">
      <text>
        <r>
          <rPr>
            <b/>
            <sz val="9"/>
            <color indexed="81"/>
            <rFont val="Tahoma"/>
            <family val="2"/>
          </rPr>
          <t>WELCOME:</t>
        </r>
        <r>
          <rPr>
            <sz val="9"/>
            <color indexed="81"/>
            <rFont val="Tahoma"/>
            <family val="2"/>
          </rPr>
          <t xml:space="preserve">
97</t>
        </r>
      </text>
    </comment>
    <comment ref="G35" authorId="0" shapeId="0">
      <text>
        <r>
          <rPr>
            <b/>
            <sz val="9"/>
            <color indexed="81"/>
            <rFont val="Tahoma"/>
            <family val="2"/>
          </rPr>
          <t>7</t>
        </r>
      </text>
    </comment>
    <comment ref="L35" authorId="1" shapeId="0">
      <text>
        <r>
          <rPr>
            <b/>
            <sz val="9"/>
            <color indexed="81"/>
            <rFont val="Tahoma"/>
            <family val="2"/>
          </rPr>
          <t>WELCOME:</t>
        </r>
        <r>
          <rPr>
            <sz val="9"/>
            <color indexed="81"/>
            <rFont val="Tahoma"/>
            <family val="2"/>
          </rPr>
          <t xml:space="preserve">
7</t>
        </r>
      </text>
    </comment>
    <comment ref="G37" authorId="0" shapeId="0">
      <text>
        <r>
          <rPr>
            <b/>
            <sz val="9"/>
            <color indexed="81"/>
            <rFont val="Tahoma"/>
            <family val="2"/>
          </rPr>
          <t>7</t>
        </r>
        <r>
          <rPr>
            <sz val="9"/>
            <color indexed="81"/>
            <rFont val="Tahoma"/>
            <family val="2"/>
          </rPr>
          <t xml:space="preserve">
</t>
        </r>
      </text>
    </comment>
    <comment ref="L37" authorId="1" shapeId="0">
      <text>
        <r>
          <rPr>
            <b/>
            <sz val="9"/>
            <color indexed="81"/>
            <rFont val="Tahoma"/>
            <family val="2"/>
          </rPr>
          <t>WELCOME:</t>
        </r>
        <r>
          <rPr>
            <sz val="9"/>
            <color indexed="81"/>
            <rFont val="Tahoma"/>
            <family val="2"/>
          </rPr>
          <t xml:space="preserve">
7</t>
        </r>
      </text>
    </comment>
    <comment ref="G38" authorId="0" shapeId="0">
      <text>
        <r>
          <rPr>
            <b/>
            <sz val="9"/>
            <color indexed="81"/>
            <rFont val="Tahoma"/>
            <family val="2"/>
          </rPr>
          <t>SHARP - LC:</t>
        </r>
        <r>
          <rPr>
            <sz val="9"/>
            <color indexed="81"/>
            <rFont val="Tahoma"/>
            <family val="2"/>
          </rPr>
          <t xml:space="preserve">
931</t>
        </r>
      </text>
    </comment>
    <comment ref="L38" authorId="1" shapeId="0">
      <text>
        <r>
          <rPr>
            <b/>
            <sz val="9"/>
            <color indexed="81"/>
            <rFont val="Tahoma"/>
            <family val="2"/>
          </rPr>
          <t>WELCOME:</t>
        </r>
        <r>
          <rPr>
            <sz val="9"/>
            <color indexed="81"/>
            <rFont val="Tahoma"/>
            <family val="2"/>
          </rPr>
          <t xml:space="preserve">
960</t>
        </r>
      </text>
    </comment>
    <comment ref="G40" authorId="0" shapeId="0">
      <text>
        <r>
          <rPr>
            <b/>
            <sz val="9"/>
            <color indexed="81"/>
            <rFont val="Tahoma"/>
            <family val="2"/>
          </rPr>
          <t>100</t>
        </r>
      </text>
    </comment>
    <comment ref="L40" authorId="1" shapeId="0">
      <text>
        <r>
          <rPr>
            <b/>
            <sz val="9"/>
            <color indexed="81"/>
            <rFont val="Tahoma"/>
            <family val="2"/>
          </rPr>
          <t>WELCOME:</t>
        </r>
        <r>
          <rPr>
            <sz val="9"/>
            <color indexed="81"/>
            <rFont val="Tahoma"/>
            <family val="2"/>
          </rPr>
          <t xml:space="preserve">
100</t>
        </r>
      </text>
    </comment>
    <comment ref="M40" authorId="1" shapeId="0">
      <text>
        <r>
          <rPr>
            <b/>
            <sz val="9"/>
            <color indexed="81"/>
            <rFont val="Tahoma"/>
            <family val="2"/>
          </rPr>
          <t>WELCOME:</t>
        </r>
        <r>
          <rPr>
            <sz val="9"/>
            <color indexed="81"/>
            <rFont val="Tahoma"/>
            <family val="2"/>
          </rPr>
          <t xml:space="preserve">
90</t>
        </r>
      </text>
    </comment>
    <comment ref="P40" authorId="1" shapeId="0">
      <text>
        <r>
          <rPr>
            <b/>
            <sz val="9"/>
            <color indexed="81"/>
            <rFont val="Tahoma"/>
            <family val="2"/>
          </rPr>
          <t>WELCOME:</t>
        </r>
        <r>
          <rPr>
            <sz val="9"/>
            <color indexed="81"/>
            <rFont val="Tahoma"/>
            <family val="2"/>
          </rPr>
          <t xml:space="preserve">
92</t>
        </r>
      </text>
    </comment>
    <comment ref="G41" authorId="0" shapeId="0">
      <text>
        <r>
          <rPr>
            <b/>
            <sz val="9"/>
            <color indexed="81"/>
            <rFont val="Tahoma"/>
            <family val="2"/>
          </rPr>
          <t>315</t>
        </r>
      </text>
    </comment>
    <comment ref="L41" authorId="1" shapeId="0">
      <text>
        <r>
          <rPr>
            <b/>
            <sz val="9"/>
            <color indexed="81"/>
            <rFont val="Tahoma"/>
            <family val="2"/>
          </rPr>
          <t>WELCOME:</t>
        </r>
        <r>
          <rPr>
            <sz val="9"/>
            <color indexed="81"/>
            <rFont val="Tahoma"/>
            <family val="2"/>
          </rPr>
          <t xml:space="preserve">
329</t>
        </r>
      </text>
    </comment>
    <comment ref="G43" authorId="0" shapeId="0">
      <text>
        <r>
          <rPr>
            <b/>
            <sz val="9"/>
            <color indexed="81"/>
            <rFont val="Tahoma"/>
            <family val="2"/>
          </rPr>
          <t>SHARP - LC:</t>
        </r>
        <r>
          <rPr>
            <sz val="9"/>
            <color indexed="81"/>
            <rFont val="Tahoma"/>
            <family val="2"/>
          </rPr>
          <t xml:space="preserve">
100</t>
        </r>
      </text>
    </comment>
    <comment ref="L43" authorId="1" shapeId="0">
      <text>
        <r>
          <rPr>
            <b/>
            <sz val="9"/>
            <color indexed="81"/>
            <rFont val="Tahoma"/>
            <family val="2"/>
          </rPr>
          <t>WELCOME:</t>
        </r>
        <r>
          <rPr>
            <sz val="9"/>
            <color indexed="81"/>
            <rFont val="Tahoma"/>
            <family val="2"/>
          </rPr>
          <t xml:space="preserve">
100</t>
        </r>
      </text>
    </comment>
    <comment ref="G44" authorId="0" shapeId="0">
      <text>
        <r>
          <rPr>
            <b/>
            <sz val="9"/>
            <color indexed="81"/>
            <rFont val="Tahoma"/>
            <family val="2"/>
          </rPr>
          <t>SHARP - LC:</t>
        </r>
        <r>
          <rPr>
            <sz val="9"/>
            <color indexed="81"/>
            <rFont val="Tahoma"/>
            <family val="2"/>
          </rPr>
          <t xml:space="preserve">
269</t>
        </r>
      </text>
    </comment>
    <comment ref="L44" authorId="1" shapeId="0">
      <text>
        <r>
          <rPr>
            <b/>
            <sz val="9"/>
            <color indexed="81"/>
            <rFont val="Tahoma"/>
            <family val="2"/>
          </rPr>
          <t>WELCOME:</t>
        </r>
        <r>
          <rPr>
            <sz val="9"/>
            <color indexed="81"/>
            <rFont val="Tahoma"/>
            <family val="2"/>
          </rPr>
          <t xml:space="preserve">
274</t>
        </r>
      </text>
    </comment>
    <comment ref="G46" authorId="0" shapeId="0">
      <text>
        <r>
          <rPr>
            <b/>
            <sz val="9"/>
            <color indexed="81"/>
            <rFont val="Tahoma"/>
            <family val="2"/>
          </rPr>
          <t>SHARP - LC:</t>
        </r>
        <r>
          <rPr>
            <sz val="9"/>
            <color indexed="81"/>
            <rFont val="Tahoma"/>
            <family val="2"/>
          </rPr>
          <t xml:space="preserve">
100</t>
        </r>
      </text>
    </comment>
    <comment ref="L46" authorId="1" shapeId="0">
      <text>
        <r>
          <rPr>
            <b/>
            <sz val="9"/>
            <color indexed="81"/>
            <rFont val="Tahoma"/>
            <family val="2"/>
          </rPr>
          <t>WELCOME:</t>
        </r>
        <r>
          <rPr>
            <sz val="9"/>
            <color indexed="81"/>
            <rFont val="Tahoma"/>
            <family val="2"/>
          </rPr>
          <t xml:space="preserve">
100</t>
        </r>
      </text>
    </comment>
    <comment ref="G47" authorId="0" shapeId="0">
      <text>
        <r>
          <rPr>
            <b/>
            <sz val="9"/>
            <color indexed="81"/>
            <rFont val="Tahoma"/>
            <family val="2"/>
          </rPr>
          <t>SHARP - LC:</t>
        </r>
        <r>
          <rPr>
            <sz val="9"/>
            <color indexed="81"/>
            <rFont val="Tahoma"/>
            <family val="2"/>
          </rPr>
          <t xml:space="preserve">
179</t>
        </r>
      </text>
    </comment>
    <comment ref="L47" authorId="1" shapeId="0">
      <text>
        <r>
          <rPr>
            <b/>
            <sz val="9"/>
            <color indexed="81"/>
            <rFont val="Tahoma"/>
            <family val="2"/>
          </rPr>
          <t>WELCOME:</t>
        </r>
        <r>
          <rPr>
            <sz val="9"/>
            <color indexed="81"/>
            <rFont val="Tahoma"/>
            <family val="2"/>
          </rPr>
          <t xml:space="preserve">
189</t>
        </r>
      </text>
    </comment>
    <comment ref="G49" authorId="0" shapeId="0">
      <text>
        <r>
          <rPr>
            <b/>
            <sz val="9"/>
            <color indexed="81"/>
            <rFont val="Tahoma"/>
            <family val="2"/>
          </rPr>
          <t>SHARP - LC:</t>
        </r>
        <r>
          <rPr>
            <sz val="9"/>
            <color indexed="81"/>
            <rFont val="Tahoma"/>
            <family val="2"/>
          </rPr>
          <t xml:space="preserve">
100</t>
        </r>
      </text>
    </comment>
    <comment ref="L49" authorId="1" shapeId="0">
      <text>
        <r>
          <rPr>
            <b/>
            <sz val="9"/>
            <color indexed="81"/>
            <rFont val="Tahoma"/>
            <family val="2"/>
          </rPr>
          <t>WELCOME:</t>
        </r>
        <r>
          <rPr>
            <sz val="9"/>
            <color indexed="81"/>
            <rFont val="Tahoma"/>
            <family val="2"/>
          </rPr>
          <t xml:space="preserve">
100</t>
        </r>
      </text>
    </comment>
    <comment ref="G50" authorId="0" shapeId="0">
      <text>
        <r>
          <rPr>
            <b/>
            <sz val="9"/>
            <color indexed="81"/>
            <rFont val="Tahoma"/>
            <family val="2"/>
          </rPr>
          <t>SHARP - LC:</t>
        </r>
        <r>
          <rPr>
            <sz val="9"/>
            <color indexed="81"/>
            <rFont val="Tahoma"/>
            <family val="2"/>
          </rPr>
          <t xml:space="preserve">
145</t>
        </r>
      </text>
    </comment>
    <comment ref="L50" authorId="1" shapeId="0">
      <text>
        <r>
          <rPr>
            <b/>
            <sz val="9"/>
            <color indexed="81"/>
            <rFont val="Tahoma"/>
            <family val="2"/>
          </rPr>
          <t>WELCOME:</t>
        </r>
        <r>
          <rPr>
            <sz val="9"/>
            <color indexed="81"/>
            <rFont val="Tahoma"/>
            <family val="2"/>
          </rPr>
          <t xml:space="preserve">
145</t>
        </r>
      </text>
    </comment>
    <comment ref="G51" authorId="0" shapeId="0">
      <text>
        <r>
          <rPr>
            <b/>
            <sz val="9"/>
            <color indexed="81"/>
            <rFont val="Tahoma"/>
            <family val="2"/>
          </rPr>
          <t>SHARP - LC:</t>
        </r>
        <r>
          <rPr>
            <sz val="9"/>
            <color indexed="81"/>
            <rFont val="Tahoma"/>
            <family val="2"/>
          </rPr>
          <t xml:space="preserve">
100</t>
        </r>
      </text>
    </comment>
    <comment ref="L51" authorId="1" shapeId="0">
      <text>
        <r>
          <rPr>
            <b/>
            <sz val="9"/>
            <color indexed="81"/>
            <rFont val="Tahoma"/>
            <family val="2"/>
          </rPr>
          <t>WELCOME:</t>
        </r>
        <r>
          <rPr>
            <sz val="9"/>
            <color indexed="81"/>
            <rFont val="Tahoma"/>
            <family val="2"/>
          </rPr>
          <t xml:space="preserve">
100</t>
        </r>
      </text>
    </comment>
    <comment ref="G52" authorId="0" shapeId="0">
      <text>
        <r>
          <rPr>
            <b/>
            <sz val="9"/>
            <color indexed="81"/>
            <rFont val="Tahoma"/>
            <family val="2"/>
          </rPr>
          <t>SHARP - LC:</t>
        </r>
        <r>
          <rPr>
            <sz val="9"/>
            <color indexed="81"/>
            <rFont val="Tahoma"/>
            <family val="2"/>
          </rPr>
          <t xml:space="preserve">
23</t>
        </r>
      </text>
    </comment>
    <comment ref="L52" authorId="1" shapeId="0">
      <text>
        <r>
          <rPr>
            <b/>
            <sz val="9"/>
            <color indexed="81"/>
            <rFont val="Tahoma"/>
            <family val="2"/>
          </rPr>
          <t>WELCOME:</t>
        </r>
        <r>
          <rPr>
            <sz val="9"/>
            <color indexed="81"/>
            <rFont val="Tahoma"/>
            <family val="2"/>
          </rPr>
          <t xml:space="preserve">
23</t>
        </r>
      </text>
    </comment>
    <comment ref="G53" authorId="0" shapeId="0">
      <text>
        <r>
          <rPr>
            <b/>
            <sz val="9"/>
            <color indexed="81"/>
            <rFont val="Tahoma"/>
            <family val="2"/>
          </rPr>
          <t>SHARP - LC:</t>
        </r>
        <r>
          <rPr>
            <sz val="9"/>
            <color indexed="81"/>
            <rFont val="Tahoma"/>
            <family val="2"/>
          </rPr>
          <t xml:space="preserve">
100</t>
        </r>
      </text>
    </comment>
    <comment ref="L53" authorId="1" shapeId="0">
      <text>
        <r>
          <rPr>
            <b/>
            <sz val="9"/>
            <color indexed="81"/>
            <rFont val="Tahoma"/>
            <family val="2"/>
          </rPr>
          <t>WELCOME:</t>
        </r>
        <r>
          <rPr>
            <sz val="9"/>
            <color indexed="81"/>
            <rFont val="Tahoma"/>
            <family val="2"/>
          </rPr>
          <t xml:space="preserve">
100</t>
        </r>
      </text>
    </comment>
    <comment ref="G54" authorId="0" shapeId="0">
      <text>
        <r>
          <rPr>
            <b/>
            <sz val="9"/>
            <color indexed="81"/>
            <rFont val="Tahoma"/>
            <family val="2"/>
          </rPr>
          <t>SHARP - LC:</t>
        </r>
        <r>
          <rPr>
            <sz val="9"/>
            <color indexed="81"/>
            <rFont val="Tahoma"/>
            <family val="2"/>
          </rPr>
          <t xml:space="preserve">
29</t>
        </r>
      </text>
    </comment>
    <comment ref="L54" authorId="1" shapeId="0">
      <text>
        <r>
          <rPr>
            <b/>
            <sz val="9"/>
            <color indexed="81"/>
            <rFont val="Tahoma"/>
            <family val="2"/>
          </rPr>
          <t>WELCOME:</t>
        </r>
        <r>
          <rPr>
            <sz val="9"/>
            <color indexed="81"/>
            <rFont val="Tahoma"/>
            <family val="2"/>
          </rPr>
          <t xml:space="preserve">
35
</t>
        </r>
      </text>
    </comment>
    <comment ref="G56" authorId="0" shapeId="0">
      <text>
        <r>
          <rPr>
            <b/>
            <sz val="9"/>
            <color indexed="81"/>
            <rFont val="Tahoma"/>
            <family val="2"/>
          </rPr>
          <t>SHARP - LC:</t>
        </r>
        <r>
          <rPr>
            <sz val="9"/>
            <color indexed="81"/>
            <rFont val="Tahoma"/>
            <family val="2"/>
          </rPr>
          <t xml:space="preserve">
13</t>
        </r>
      </text>
    </comment>
    <comment ref="L56" authorId="1" shapeId="0">
      <text>
        <r>
          <rPr>
            <b/>
            <sz val="9"/>
            <color indexed="81"/>
            <rFont val="Tahoma"/>
            <family val="2"/>
          </rPr>
          <t>WELCOME:</t>
        </r>
        <r>
          <rPr>
            <sz val="9"/>
            <color indexed="81"/>
            <rFont val="Tahoma"/>
            <family val="2"/>
          </rPr>
          <t xml:space="preserve">
13</t>
        </r>
      </text>
    </comment>
    <comment ref="G57" authorId="0" shapeId="0">
      <text>
        <r>
          <rPr>
            <b/>
            <sz val="9"/>
            <color indexed="81"/>
            <rFont val="Tahoma"/>
            <family val="2"/>
          </rPr>
          <t>SHARP - LC:</t>
        </r>
        <r>
          <rPr>
            <sz val="9"/>
            <color indexed="81"/>
            <rFont val="Tahoma"/>
            <family val="2"/>
          </rPr>
          <t xml:space="preserve">
9</t>
        </r>
      </text>
    </comment>
    <comment ref="L57" authorId="1" shapeId="0">
      <text>
        <r>
          <rPr>
            <b/>
            <sz val="9"/>
            <color indexed="81"/>
            <rFont val="Tahoma"/>
            <family val="2"/>
          </rPr>
          <t>WELCOME:</t>
        </r>
        <r>
          <rPr>
            <sz val="9"/>
            <color indexed="81"/>
            <rFont val="Tahoma"/>
            <family val="2"/>
          </rPr>
          <t xml:space="preserve">
9</t>
        </r>
      </text>
    </comment>
    <comment ref="G58" authorId="0" shapeId="0">
      <text>
        <r>
          <rPr>
            <b/>
            <sz val="9"/>
            <color indexed="81"/>
            <rFont val="Tahoma"/>
            <family val="2"/>
          </rPr>
          <t>SHARP - LC:</t>
        </r>
        <r>
          <rPr>
            <sz val="9"/>
            <color indexed="81"/>
            <rFont val="Tahoma"/>
            <family val="2"/>
          </rPr>
          <t xml:space="preserve">
1</t>
        </r>
      </text>
    </comment>
    <comment ref="L58" authorId="1" shapeId="0">
      <text>
        <r>
          <rPr>
            <b/>
            <sz val="9"/>
            <color indexed="81"/>
            <rFont val="Tahoma"/>
            <family val="2"/>
          </rPr>
          <t>WELCOME:</t>
        </r>
        <r>
          <rPr>
            <sz val="9"/>
            <color indexed="81"/>
            <rFont val="Tahoma"/>
            <family val="2"/>
          </rPr>
          <t xml:space="preserve">
1</t>
        </r>
      </text>
    </comment>
    <comment ref="G59" authorId="0" shapeId="0">
      <text>
        <r>
          <rPr>
            <b/>
            <sz val="9"/>
            <color indexed="81"/>
            <rFont val="Tahoma"/>
            <family val="2"/>
          </rPr>
          <t>SHARP - LC:</t>
        </r>
        <r>
          <rPr>
            <sz val="9"/>
            <color indexed="81"/>
            <rFont val="Tahoma"/>
            <family val="2"/>
          </rPr>
          <t xml:space="preserve">
6</t>
        </r>
      </text>
    </comment>
    <comment ref="L59" authorId="1" shapeId="0">
      <text>
        <r>
          <rPr>
            <b/>
            <sz val="9"/>
            <color indexed="81"/>
            <rFont val="Tahoma"/>
            <family val="2"/>
          </rPr>
          <t>WELCOME:</t>
        </r>
        <r>
          <rPr>
            <sz val="9"/>
            <color indexed="81"/>
            <rFont val="Tahoma"/>
            <family val="2"/>
          </rPr>
          <t xml:space="preserve">
7</t>
        </r>
      </text>
    </comment>
    <comment ref="L60" authorId="1" shapeId="0">
      <text>
        <r>
          <rPr>
            <b/>
            <sz val="9"/>
            <color indexed="81"/>
            <rFont val="Tahoma"/>
            <family val="2"/>
          </rPr>
          <t>WELCOME:</t>
        </r>
        <r>
          <rPr>
            <sz val="9"/>
            <color indexed="81"/>
            <rFont val="Tahoma"/>
            <family val="2"/>
          </rPr>
          <t xml:space="preserve">
4</t>
        </r>
      </text>
    </comment>
    <comment ref="L61" authorId="1" shapeId="0">
      <text>
        <r>
          <rPr>
            <b/>
            <sz val="9"/>
            <color indexed="81"/>
            <rFont val="Tahoma"/>
            <family val="2"/>
          </rPr>
          <t>WELCOME:</t>
        </r>
        <r>
          <rPr>
            <sz val="9"/>
            <color indexed="81"/>
            <rFont val="Tahoma"/>
            <family val="2"/>
          </rPr>
          <t xml:space="preserve">
1</t>
        </r>
      </text>
    </comment>
    <comment ref="G62" authorId="0" shapeId="0">
      <text>
        <r>
          <rPr>
            <b/>
            <sz val="9"/>
            <color indexed="81"/>
            <rFont val="Tahoma"/>
            <family val="2"/>
          </rPr>
          <t>SHARP - LC:</t>
        </r>
        <r>
          <rPr>
            <sz val="9"/>
            <color indexed="81"/>
            <rFont val="Tahoma"/>
            <family val="2"/>
          </rPr>
          <t xml:space="preserve">
23</t>
        </r>
      </text>
    </comment>
    <comment ref="L62" authorId="0" shapeId="0">
      <text>
        <r>
          <rPr>
            <sz val="9"/>
            <color indexed="81"/>
            <rFont val="Tahoma"/>
            <family val="2"/>
          </rPr>
          <t xml:space="preserve">KHÔNG TÍNH THPT 23 TRƯỜNG
</t>
        </r>
      </text>
    </comment>
    <comment ref="G63" authorId="0" shapeId="0">
      <text>
        <r>
          <rPr>
            <b/>
            <sz val="9"/>
            <color indexed="81"/>
            <rFont val="Tahoma"/>
            <family val="2"/>
          </rPr>
          <t>SHARP - LC:</t>
        </r>
        <r>
          <rPr>
            <sz val="9"/>
            <color indexed="81"/>
            <rFont val="Tahoma"/>
            <family val="2"/>
          </rPr>
          <t xml:space="preserve">
23</t>
        </r>
      </text>
    </comment>
    <comment ref="L63" authorId="1" shapeId="0">
      <text>
        <r>
          <rPr>
            <b/>
            <sz val="9"/>
            <color indexed="81"/>
            <rFont val="Tahoma"/>
            <family val="2"/>
          </rPr>
          <t>WELCOME:</t>
        </r>
        <r>
          <rPr>
            <sz val="9"/>
            <color indexed="81"/>
            <rFont val="Tahoma"/>
            <family val="2"/>
          </rPr>
          <t xml:space="preserve">
23</t>
        </r>
      </text>
    </comment>
    <comment ref="G65" authorId="0" shapeId="0">
      <text>
        <r>
          <rPr>
            <b/>
            <sz val="9"/>
            <color indexed="81"/>
            <rFont val="Tahoma"/>
            <family val="2"/>
          </rPr>
          <t>SHARP - LC:</t>
        </r>
        <r>
          <rPr>
            <sz val="9"/>
            <color indexed="81"/>
            <rFont val="Tahoma"/>
            <family val="2"/>
          </rPr>
          <t xml:space="preserve">
79,3</t>
        </r>
      </text>
    </comment>
    <comment ref="L65" authorId="1" shapeId="0">
      <text>
        <r>
          <rPr>
            <b/>
            <sz val="9"/>
            <color indexed="81"/>
            <rFont val="Tahoma"/>
            <family val="2"/>
          </rPr>
          <t>WELCOME:</t>
        </r>
        <r>
          <rPr>
            <sz val="9"/>
            <color indexed="81"/>
            <rFont val="Tahoma"/>
            <family val="2"/>
          </rPr>
          <t xml:space="preserve">
76,6</t>
        </r>
      </text>
    </comment>
    <comment ref="G66" authorId="0" shapeId="0">
      <text>
        <r>
          <rPr>
            <b/>
            <sz val="9"/>
            <color indexed="81"/>
            <rFont val="Tahoma"/>
            <family val="2"/>
          </rPr>
          <t>SHARP - LC:</t>
        </r>
        <r>
          <rPr>
            <sz val="9"/>
            <color indexed="81"/>
            <rFont val="Tahoma"/>
            <family val="2"/>
          </rPr>
          <t xml:space="preserve">
84,6</t>
        </r>
      </text>
    </comment>
    <comment ref="L66" authorId="1" shapeId="0">
      <text>
        <r>
          <rPr>
            <b/>
            <sz val="9"/>
            <color indexed="81"/>
            <rFont val="Tahoma"/>
            <family val="2"/>
          </rPr>
          <t>WELCOME:</t>
        </r>
        <r>
          <rPr>
            <sz val="9"/>
            <color indexed="81"/>
            <rFont val="Tahoma"/>
            <family val="2"/>
          </rPr>
          <t xml:space="preserve">
84,6</t>
        </r>
      </text>
    </comment>
    <comment ref="G67" authorId="0" shapeId="0">
      <text>
        <r>
          <rPr>
            <b/>
            <sz val="9"/>
            <color indexed="81"/>
            <rFont val="Tahoma"/>
            <family val="2"/>
          </rPr>
          <t>SHARP - LC:</t>
        </r>
        <r>
          <rPr>
            <sz val="9"/>
            <color indexed="81"/>
            <rFont val="Tahoma"/>
            <family val="2"/>
          </rPr>
          <t xml:space="preserve">
88,9</t>
        </r>
      </text>
    </comment>
    <comment ref="L67" authorId="1" shapeId="0">
      <text>
        <r>
          <rPr>
            <b/>
            <sz val="9"/>
            <color indexed="81"/>
            <rFont val="Tahoma"/>
            <family val="2"/>
          </rPr>
          <t>WELCOME:</t>
        </r>
        <r>
          <rPr>
            <sz val="9"/>
            <color indexed="81"/>
            <rFont val="Tahoma"/>
            <family val="2"/>
          </rPr>
          <t xml:space="preserve">
88,9</t>
        </r>
      </text>
    </comment>
    <comment ref="G68" authorId="0" shapeId="0">
      <text>
        <r>
          <rPr>
            <b/>
            <sz val="9"/>
            <color indexed="81"/>
            <rFont val="Tahoma"/>
            <family val="2"/>
          </rPr>
          <t>SHARP - LC:</t>
        </r>
        <r>
          <rPr>
            <sz val="9"/>
            <color indexed="81"/>
            <rFont val="Tahoma"/>
            <family val="2"/>
          </rPr>
          <t xml:space="preserve">
57,14</t>
        </r>
      </text>
    </comment>
    <comment ref="L68" authorId="0" shapeId="0">
      <text>
        <r>
          <rPr>
            <b/>
            <sz val="9"/>
            <color indexed="81"/>
            <rFont val="Tahoma"/>
            <family val="2"/>
          </rPr>
          <t xml:space="preserve">4 trường trên tổng số 8 trường
(bao gồm: 01 trường liên cấp)
</t>
        </r>
        <r>
          <rPr>
            <sz val="9"/>
            <color indexed="81"/>
            <rFont val="Tahoma"/>
            <family val="2"/>
          </rPr>
          <t xml:space="preserve">
50</t>
        </r>
      </text>
    </comment>
    <comment ref="G69" authorId="0" shapeId="0">
      <text>
        <r>
          <rPr>
            <b/>
            <sz val="9"/>
            <color indexed="81"/>
            <rFont val="Tahoma"/>
            <family val="2"/>
          </rPr>
          <t>SHARP - LC:</t>
        </r>
        <r>
          <rPr>
            <sz val="9"/>
            <color indexed="81"/>
            <rFont val="Tahoma"/>
            <family val="2"/>
          </rPr>
          <t xml:space="preserve">
10</t>
        </r>
      </text>
    </comment>
    <comment ref="L69" authorId="1" shapeId="0">
      <text>
        <r>
          <rPr>
            <b/>
            <sz val="9"/>
            <color indexed="81"/>
            <rFont val="Tahoma"/>
            <family val="2"/>
          </rPr>
          <t>WELCOME:</t>
        </r>
        <r>
          <rPr>
            <sz val="9"/>
            <color indexed="81"/>
            <rFont val="Tahoma"/>
            <family val="2"/>
          </rPr>
          <t xml:space="preserve">
12</t>
        </r>
      </text>
    </comment>
    <comment ref="G70" authorId="0" shapeId="0">
      <text>
        <r>
          <rPr>
            <b/>
            <sz val="9"/>
            <color indexed="81"/>
            <rFont val="Tahoma"/>
            <family val="2"/>
          </rPr>
          <t>SHARP - LC:</t>
        </r>
        <r>
          <rPr>
            <sz val="9"/>
            <color indexed="81"/>
            <rFont val="Tahoma"/>
            <family val="2"/>
          </rPr>
          <t xml:space="preserve">
1</t>
        </r>
      </text>
    </comment>
    <comment ref="L70" authorId="1" shapeId="0">
      <text>
        <r>
          <rPr>
            <b/>
            <sz val="9"/>
            <color indexed="81"/>
            <rFont val="Tahoma"/>
            <family val="2"/>
          </rPr>
          <t>WELCOME:</t>
        </r>
        <r>
          <rPr>
            <sz val="9"/>
            <color indexed="81"/>
            <rFont val="Tahoma"/>
            <family val="2"/>
          </rPr>
          <t xml:space="preserve">
1</t>
        </r>
      </text>
    </comment>
    <comment ref="M70" authorId="1" shapeId="0">
      <text>
        <r>
          <rPr>
            <b/>
            <sz val="9"/>
            <color indexed="81"/>
            <rFont val="Tahoma"/>
            <family val="2"/>
          </rPr>
          <t>Mầm non Bình Minh</t>
        </r>
      </text>
    </comment>
    <comment ref="AB70" authorId="1" shapeId="0">
      <text>
        <r>
          <rPr>
            <b/>
            <sz val="9"/>
            <color indexed="81"/>
            <rFont val="Tahoma"/>
            <family val="2"/>
          </rPr>
          <t>- Mầm non Sao Sáng;
- Tiểu học Tân Phong;
- THCS Tân Phong</t>
        </r>
        <r>
          <rPr>
            <sz val="9"/>
            <color indexed="81"/>
            <rFont val="Tahoma"/>
            <family val="2"/>
          </rPr>
          <t xml:space="preserve">
</t>
        </r>
      </text>
    </comment>
    <comment ref="AF70" authorId="1" shapeId="0">
      <text>
        <r>
          <rPr>
            <b/>
            <sz val="9"/>
            <color indexed="81"/>
            <rFont val="Tahoma"/>
            <family val="2"/>
          </rPr>
          <t>TRƯỜNG MN ĐÔNG PHONG</t>
        </r>
      </text>
    </comment>
    <comment ref="L71" authorId="1" shapeId="0">
      <text>
        <r>
          <rPr>
            <b/>
            <sz val="9"/>
            <color indexed="81"/>
            <rFont val="Tahoma"/>
            <family val="2"/>
          </rPr>
          <t>WELCOME:</t>
        </r>
        <r>
          <rPr>
            <sz val="9"/>
            <color indexed="81"/>
            <rFont val="Tahoma"/>
            <family val="2"/>
          </rPr>
          <t xml:space="preserve">
40</t>
        </r>
      </text>
    </comment>
    <comment ref="G72" authorId="0" shapeId="0">
      <text>
        <r>
          <rPr>
            <b/>
            <sz val="9"/>
            <color indexed="81"/>
            <rFont val="Tahoma"/>
            <family val="2"/>
          </rPr>
          <t>SHARP - LC:</t>
        </r>
        <r>
          <rPr>
            <sz val="9"/>
            <color indexed="81"/>
            <rFont val="Tahoma"/>
            <family val="2"/>
          </rPr>
          <t xml:space="preserve">
596</t>
        </r>
      </text>
    </comment>
    <comment ref="L72" authorId="1" shapeId="0">
      <text>
        <r>
          <rPr>
            <b/>
            <sz val="9"/>
            <color indexed="81"/>
            <rFont val="Tahoma"/>
            <family val="2"/>
          </rPr>
          <t>WELCOME:</t>
        </r>
        <r>
          <rPr>
            <sz val="9"/>
            <color indexed="81"/>
            <rFont val="Tahoma"/>
            <family val="2"/>
          </rPr>
          <t xml:space="preserve">
606</t>
        </r>
      </text>
    </comment>
    <comment ref="G73" authorId="0" shapeId="0">
      <text>
        <r>
          <rPr>
            <b/>
            <sz val="9"/>
            <color indexed="81"/>
            <rFont val="Tahoma"/>
            <family val="2"/>
          </rPr>
          <t>SHARP - LC:</t>
        </r>
        <r>
          <rPr>
            <sz val="9"/>
            <color indexed="81"/>
            <rFont val="Tahoma"/>
            <family val="2"/>
          </rPr>
          <t xml:space="preserve">
100</t>
        </r>
      </text>
    </comment>
    <comment ref="L73" authorId="1" shapeId="0">
      <text>
        <r>
          <rPr>
            <b/>
            <sz val="9"/>
            <color indexed="81"/>
            <rFont val="Tahoma"/>
            <family val="2"/>
          </rPr>
          <t>WELCOME:</t>
        </r>
        <r>
          <rPr>
            <sz val="9"/>
            <color indexed="81"/>
            <rFont val="Tahoma"/>
            <family val="2"/>
          </rPr>
          <t xml:space="preserve">
100</t>
        </r>
      </text>
    </comment>
    <comment ref="G74" authorId="0" shapeId="0">
      <text>
        <r>
          <rPr>
            <b/>
            <sz val="9"/>
            <color indexed="81"/>
            <rFont val="Tahoma"/>
            <family val="2"/>
          </rPr>
          <t>SHARP - LC:</t>
        </r>
        <r>
          <rPr>
            <sz val="9"/>
            <color indexed="81"/>
            <rFont val="Tahoma"/>
            <family val="2"/>
          </rPr>
          <t xml:space="preserve">
185</t>
        </r>
      </text>
    </comment>
    <comment ref="L74" authorId="1" shapeId="0">
      <text>
        <r>
          <rPr>
            <b/>
            <sz val="9"/>
            <color indexed="81"/>
            <rFont val="Tahoma"/>
            <family val="2"/>
          </rPr>
          <t>WELCOME:</t>
        </r>
        <r>
          <rPr>
            <sz val="9"/>
            <color indexed="81"/>
            <rFont val="Tahoma"/>
            <family val="2"/>
          </rPr>
          <t xml:space="preserve">
185</t>
        </r>
      </text>
    </comment>
    <comment ref="G75" authorId="0" shapeId="0">
      <text>
        <r>
          <rPr>
            <b/>
            <sz val="9"/>
            <color indexed="81"/>
            <rFont val="Tahoma"/>
            <family val="2"/>
          </rPr>
          <t>SHARP - LC:</t>
        </r>
        <r>
          <rPr>
            <sz val="9"/>
            <color indexed="81"/>
            <rFont val="Tahoma"/>
            <family val="2"/>
          </rPr>
          <t xml:space="preserve">
100</t>
        </r>
      </text>
    </comment>
    <comment ref="L75" authorId="1" shapeId="0">
      <text>
        <r>
          <rPr>
            <b/>
            <sz val="9"/>
            <color indexed="81"/>
            <rFont val="Tahoma"/>
            <family val="2"/>
          </rPr>
          <t>WELCOME:</t>
        </r>
        <r>
          <rPr>
            <sz val="9"/>
            <color indexed="81"/>
            <rFont val="Tahoma"/>
            <family val="2"/>
          </rPr>
          <t xml:space="preserve">
100</t>
        </r>
      </text>
    </comment>
    <comment ref="G76" authorId="0" shapeId="0">
      <text>
        <r>
          <rPr>
            <b/>
            <sz val="9"/>
            <color indexed="81"/>
            <rFont val="Tahoma"/>
            <family val="2"/>
          </rPr>
          <t>SHARP - LC:</t>
        </r>
        <r>
          <rPr>
            <sz val="9"/>
            <color indexed="81"/>
            <rFont val="Tahoma"/>
            <family val="2"/>
          </rPr>
          <t xml:space="preserve">
184</t>
        </r>
      </text>
    </comment>
    <comment ref="L76" authorId="1" shapeId="0">
      <text>
        <r>
          <rPr>
            <b/>
            <sz val="9"/>
            <color indexed="81"/>
            <rFont val="Tahoma"/>
            <family val="2"/>
          </rPr>
          <t>WELCOME:</t>
        </r>
        <r>
          <rPr>
            <sz val="9"/>
            <color indexed="81"/>
            <rFont val="Tahoma"/>
            <family val="2"/>
          </rPr>
          <t xml:space="preserve">
184</t>
        </r>
      </text>
    </comment>
    <comment ref="G77" authorId="0" shapeId="0">
      <text>
        <r>
          <rPr>
            <b/>
            <sz val="9"/>
            <color indexed="81"/>
            <rFont val="Tahoma"/>
            <family val="2"/>
          </rPr>
          <t>SHARP - LC:</t>
        </r>
        <r>
          <rPr>
            <sz val="9"/>
            <color indexed="81"/>
            <rFont val="Tahoma"/>
            <family val="2"/>
          </rPr>
          <t xml:space="preserve">
100</t>
        </r>
      </text>
    </comment>
    <comment ref="L77" authorId="1" shapeId="0">
      <text>
        <r>
          <rPr>
            <b/>
            <sz val="9"/>
            <color indexed="81"/>
            <rFont val="Tahoma"/>
            <family val="2"/>
          </rPr>
          <t>WELCOME:</t>
        </r>
        <r>
          <rPr>
            <sz val="9"/>
            <color indexed="81"/>
            <rFont val="Tahoma"/>
            <family val="2"/>
          </rPr>
          <t xml:space="preserve">
100</t>
        </r>
      </text>
    </comment>
    <comment ref="G78" authorId="0" shapeId="0">
      <text>
        <r>
          <rPr>
            <b/>
            <sz val="9"/>
            <color indexed="81"/>
            <rFont val="Tahoma"/>
            <family val="2"/>
          </rPr>
          <t>SHARP - LC:</t>
        </r>
        <r>
          <rPr>
            <sz val="9"/>
            <color indexed="81"/>
            <rFont val="Tahoma"/>
            <family val="2"/>
          </rPr>
          <t xml:space="preserve">
112</t>
        </r>
      </text>
    </comment>
    <comment ref="L78" authorId="1" shapeId="0">
      <text>
        <r>
          <rPr>
            <b/>
            <sz val="9"/>
            <color indexed="81"/>
            <rFont val="Tahoma"/>
            <family val="2"/>
          </rPr>
          <t>WELCOME:</t>
        </r>
        <r>
          <rPr>
            <sz val="9"/>
            <color indexed="81"/>
            <rFont val="Tahoma"/>
            <family val="2"/>
          </rPr>
          <t xml:space="preserve">
124</t>
        </r>
      </text>
    </comment>
    <comment ref="G79" authorId="0" shapeId="0">
      <text>
        <r>
          <rPr>
            <b/>
            <sz val="9"/>
            <color indexed="81"/>
            <rFont val="Tahoma"/>
            <family val="2"/>
          </rPr>
          <t>SHARP - LC:</t>
        </r>
        <r>
          <rPr>
            <sz val="9"/>
            <color indexed="81"/>
            <rFont val="Tahoma"/>
            <family val="2"/>
          </rPr>
          <t xml:space="preserve">
100</t>
        </r>
      </text>
    </comment>
    <comment ref="L79" authorId="1" shapeId="0">
      <text>
        <r>
          <rPr>
            <b/>
            <sz val="9"/>
            <color indexed="81"/>
            <rFont val="Tahoma"/>
            <family val="2"/>
          </rPr>
          <t>WELCOME:</t>
        </r>
        <r>
          <rPr>
            <sz val="9"/>
            <color indexed="81"/>
            <rFont val="Tahoma"/>
            <family val="2"/>
          </rPr>
          <t xml:space="preserve">
100</t>
        </r>
      </text>
    </comment>
    <comment ref="G80" authorId="0" shapeId="0">
      <text>
        <r>
          <rPr>
            <b/>
            <sz val="9"/>
            <color indexed="81"/>
            <rFont val="Tahoma"/>
            <family val="2"/>
          </rPr>
          <t>SHARP - LC:</t>
        </r>
        <r>
          <rPr>
            <sz val="9"/>
            <color indexed="81"/>
            <rFont val="Tahoma"/>
            <family val="2"/>
          </rPr>
          <t xml:space="preserve">
100</t>
        </r>
      </text>
    </comment>
    <comment ref="L80" authorId="1" shapeId="0">
      <text>
        <r>
          <rPr>
            <b/>
            <sz val="9"/>
            <color indexed="81"/>
            <rFont val="Tahoma"/>
            <family val="2"/>
          </rPr>
          <t>WELCOME:</t>
        </r>
        <r>
          <rPr>
            <sz val="9"/>
            <color indexed="81"/>
            <rFont val="Tahoma"/>
            <family val="2"/>
          </rPr>
          <t xml:space="preserve">
98</t>
        </r>
      </text>
    </comment>
    <comment ref="G81" authorId="0" shapeId="0">
      <text>
        <r>
          <rPr>
            <b/>
            <sz val="9"/>
            <color indexed="81"/>
            <rFont val="Tahoma"/>
            <family val="2"/>
          </rPr>
          <t>SHARP - LC:</t>
        </r>
        <r>
          <rPr>
            <sz val="9"/>
            <color indexed="81"/>
            <rFont val="Tahoma"/>
            <family val="2"/>
          </rPr>
          <t xml:space="preserve">
100</t>
        </r>
      </text>
    </comment>
    <comment ref="L81" authorId="1" shapeId="0">
      <text>
        <r>
          <rPr>
            <b/>
            <sz val="9"/>
            <color indexed="81"/>
            <rFont val="Tahoma"/>
            <family val="2"/>
          </rPr>
          <t>WELCOME:</t>
        </r>
        <r>
          <rPr>
            <sz val="9"/>
            <color indexed="81"/>
            <rFont val="Tahoma"/>
            <family val="2"/>
          </rPr>
          <t xml:space="preserve">
100</t>
        </r>
      </text>
    </comment>
    <comment ref="G82" authorId="0" shapeId="0">
      <text>
        <r>
          <rPr>
            <b/>
            <sz val="9"/>
            <color indexed="81"/>
            <rFont val="Tahoma"/>
            <family val="2"/>
          </rPr>
          <t>SHARP - LC:</t>
        </r>
        <r>
          <rPr>
            <sz val="9"/>
            <color indexed="81"/>
            <rFont val="Tahoma"/>
            <family val="2"/>
          </rPr>
          <t xml:space="preserve">
15</t>
        </r>
      </text>
    </comment>
    <comment ref="L82" authorId="1" shapeId="0">
      <text>
        <r>
          <rPr>
            <b/>
            <sz val="9"/>
            <color indexed="81"/>
            <rFont val="Tahoma"/>
            <family val="2"/>
          </rPr>
          <t>WELCOME:</t>
        </r>
        <r>
          <rPr>
            <sz val="9"/>
            <color indexed="81"/>
            <rFont val="Tahoma"/>
            <family val="2"/>
          </rPr>
          <t xml:space="preserve">
15</t>
        </r>
      </text>
    </comment>
    <comment ref="G83" authorId="0" shapeId="0">
      <text>
        <r>
          <rPr>
            <b/>
            <sz val="9"/>
            <color indexed="81"/>
            <rFont val="Tahoma"/>
            <family val="2"/>
          </rPr>
          <t>SHARP - LC:</t>
        </r>
        <r>
          <rPr>
            <sz val="9"/>
            <color indexed="81"/>
            <rFont val="Tahoma"/>
            <family val="2"/>
          </rPr>
          <t xml:space="preserve">
100</t>
        </r>
      </text>
    </comment>
    <comment ref="L83" authorId="1" shapeId="0">
      <text>
        <r>
          <rPr>
            <b/>
            <sz val="9"/>
            <color indexed="81"/>
            <rFont val="Tahoma"/>
            <family val="2"/>
          </rPr>
          <t>WELCOME:</t>
        </r>
        <r>
          <rPr>
            <sz val="9"/>
            <color indexed="81"/>
            <rFont val="Tahoma"/>
            <family val="2"/>
          </rPr>
          <t xml:space="preserve">
100</t>
        </r>
      </text>
    </comment>
    <comment ref="G85" authorId="0" shapeId="0">
      <text>
        <r>
          <rPr>
            <b/>
            <sz val="9"/>
            <color indexed="81"/>
            <rFont val="Tahoma"/>
            <family val="2"/>
          </rPr>
          <t>SHARP - LC:</t>
        </r>
        <r>
          <rPr>
            <sz val="9"/>
            <color indexed="81"/>
            <rFont val="Tahoma"/>
            <family val="2"/>
          </rPr>
          <t xml:space="preserve">
36,1</t>
        </r>
      </text>
    </comment>
    <comment ref="L85" authorId="1" shapeId="0">
      <text>
        <r>
          <rPr>
            <b/>
            <sz val="9"/>
            <color indexed="81"/>
            <rFont val="Tahoma"/>
            <family val="2"/>
          </rPr>
          <t>WELCOME:</t>
        </r>
        <r>
          <rPr>
            <sz val="9"/>
            <color indexed="81"/>
            <rFont val="Tahoma"/>
            <family val="2"/>
          </rPr>
          <t xml:space="preserve">
36</t>
        </r>
      </text>
    </comment>
    <comment ref="G86" authorId="0" shapeId="0">
      <text>
        <r>
          <rPr>
            <b/>
            <sz val="9"/>
            <color indexed="81"/>
            <rFont val="Tahoma"/>
            <family val="2"/>
          </rPr>
          <t>SHARP - LC:</t>
        </r>
        <r>
          <rPr>
            <sz val="9"/>
            <color indexed="81"/>
            <rFont val="Tahoma"/>
            <family val="2"/>
          </rPr>
          <t xml:space="preserve">
100</t>
        </r>
      </text>
    </comment>
    <comment ref="L86" authorId="1" shapeId="0">
      <text>
        <r>
          <rPr>
            <b/>
            <sz val="9"/>
            <color indexed="81"/>
            <rFont val="Tahoma"/>
            <family val="2"/>
          </rPr>
          <t>WELCOME:</t>
        </r>
        <r>
          <rPr>
            <sz val="9"/>
            <color indexed="81"/>
            <rFont val="Tahoma"/>
            <family val="2"/>
          </rPr>
          <t xml:space="preserve">
100</t>
        </r>
      </text>
    </comment>
    <comment ref="G87" authorId="0" shapeId="0">
      <text>
        <r>
          <rPr>
            <b/>
            <sz val="9"/>
            <color indexed="81"/>
            <rFont val="Tahoma"/>
            <family val="2"/>
          </rPr>
          <t>SHARP - LC:</t>
        </r>
        <r>
          <rPr>
            <sz val="9"/>
            <color indexed="81"/>
            <rFont val="Tahoma"/>
            <family val="2"/>
          </rPr>
          <t xml:space="preserve">
100</t>
        </r>
      </text>
    </comment>
    <comment ref="L87" authorId="1" shapeId="0">
      <text>
        <r>
          <rPr>
            <b/>
            <sz val="9"/>
            <color indexed="81"/>
            <rFont val="Tahoma"/>
            <family val="2"/>
          </rPr>
          <t>WELCOME:</t>
        </r>
        <r>
          <rPr>
            <sz val="9"/>
            <color indexed="81"/>
            <rFont val="Tahoma"/>
            <family val="2"/>
          </rPr>
          <t xml:space="preserve">
100</t>
        </r>
      </text>
    </comment>
    <comment ref="G88" authorId="0" shapeId="0">
      <text>
        <r>
          <rPr>
            <b/>
            <sz val="9"/>
            <color indexed="81"/>
            <rFont val="Tahoma"/>
            <family val="2"/>
          </rPr>
          <t>SHARP - LC:</t>
        </r>
        <r>
          <rPr>
            <sz val="9"/>
            <color indexed="81"/>
            <rFont val="Tahoma"/>
            <family val="2"/>
          </rPr>
          <t xml:space="preserve">
100</t>
        </r>
      </text>
    </comment>
    <comment ref="L88" authorId="1" shapeId="0">
      <text>
        <r>
          <rPr>
            <b/>
            <sz val="9"/>
            <color indexed="81"/>
            <rFont val="Tahoma"/>
            <family val="2"/>
          </rPr>
          <t>WELCOME:</t>
        </r>
        <r>
          <rPr>
            <sz val="9"/>
            <color indexed="81"/>
            <rFont val="Tahoma"/>
            <family val="2"/>
          </rPr>
          <t xml:space="preserve">
100</t>
        </r>
      </text>
    </comment>
    <comment ref="G89" authorId="0" shapeId="0">
      <text>
        <r>
          <rPr>
            <b/>
            <sz val="9"/>
            <color indexed="81"/>
            <rFont val="Tahoma"/>
            <family val="2"/>
          </rPr>
          <t>SHARP - LC:</t>
        </r>
        <r>
          <rPr>
            <sz val="9"/>
            <color indexed="81"/>
            <rFont val="Tahoma"/>
            <family val="2"/>
          </rPr>
          <t xml:space="preserve">
100</t>
        </r>
      </text>
    </comment>
    <comment ref="L89" authorId="1" shapeId="0">
      <text>
        <r>
          <rPr>
            <b/>
            <sz val="9"/>
            <color indexed="81"/>
            <rFont val="Tahoma"/>
            <family val="2"/>
          </rPr>
          <t>WELCOME:</t>
        </r>
        <r>
          <rPr>
            <sz val="9"/>
            <color indexed="81"/>
            <rFont val="Tahoma"/>
            <family val="2"/>
          </rPr>
          <t xml:space="preserve">
100</t>
        </r>
      </text>
    </comment>
    <comment ref="G90" authorId="0" shapeId="0">
      <text>
        <r>
          <rPr>
            <b/>
            <sz val="9"/>
            <color indexed="81"/>
            <rFont val="Tahoma"/>
            <family val="2"/>
          </rPr>
          <t>SHARP - LC:</t>
        </r>
        <r>
          <rPr>
            <sz val="9"/>
            <color indexed="81"/>
            <rFont val="Tahoma"/>
            <family val="2"/>
          </rPr>
          <t xml:space="preserve">
100</t>
        </r>
      </text>
    </comment>
    <comment ref="L90" authorId="1" shapeId="0">
      <text>
        <r>
          <rPr>
            <b/>
            <sz val="9"/>
            <color indexed="81"/>
            <rFont val="Tahoma"/>
            <family val="2"/>
          </rPr>
          <t>WELCOME:</t>
        </r>
        <r>
          <rPr>
            <sz val="9"/>
            <color indexed="81"/>
            <rFont val="Tahoma"/>
            <family val="2"/>
          </rPr>
          <t xml:space="preserve">
100</t>
        </r>
      </text>
    </comment>
    <comment ref="G91" authorId="0" shapeId="0">
      <text>
        <r>
          <rPr>
            <b/>
            <sz val="9"/>
            <color indexed="81"/>
            <rFont val="Tahoma"/>
            <family val="2"/>
          </rPr>
          <t>SHARP - LC:</t>
        </r>
        <r>
          <rPr>
            <sz val="9"/>
            <color indexed="81"/>
            <rFont val="Tahoma"/>
            <family val="2"/>
          </rPr>
          <t xml:space="preserve">
99,7</t>
        </r>
      </text>
    </comment>
    <comment ref="L91" authorId="1" shapeId="0">
      <text>
        <r>
          <rPr>
            <b/>
            <sz val="9"/>
            <color indexed="81"/>
            <rFont val="Tahoma"/>
            <family val="2"/>
          </rPr>
          <t>WELCOME:</t>
        </r>
        <r>
          <rPr>
            <sz val="9"/>
            <color indexed="81"/>
            <rFont val="Tahoma"/>
            <family val="2"/>
          </rPr>
          <t xml:space="preserve">
100</t>
        </r>
      </text>
    </comment>
    <comment ref="G92" authorId="0" shapeId="0">
      <text>
        <r>
          <rPr>
            <b/>
            <sz val="9"/>
            <color indexed="81"/>
            <rFont val="Tahoma"/>
            <family val="2"/>
          </rPr>
          <t>SHARP - LC:</t>
        </r>
        <r>
          <rPr>
            <sz val="9"/>
            <color indexed="81"/>
            <rFont val="Tahoma"/>
            <family val="2"/>
          </rPr>
          <t xml:space="preserve">
99</t>
        </r>
      </text>
    </comment>
    <comment ref="L92" authorId="1" shapeId="0">
      <text>
        <r>
          <rPr>
            <b/>
            <sz val="9"/>
            <color indexed="81"/>
            <rFont val="Tahoma"/>
            <family val="2"/>
          </rPr>
          <t xml:space="preserve">71
</t>
        </r>
      </text>
    </comment>
    <comment ref="G93" authorId="0" shapeId="0">
      <text>
        <r>
          <rPr>
            <b/>
            <sz val="9"/>
            <color indexed="81"/>
            <rFont val="Tahoma"/>
            <family val="2"/>
          </rPr>
          <t>SHARP - LC:</t>
        </r>
        <r>
          <rPr>
            <sz val="9"/>
            <color indexed="81"/>
            <rFont val="Tahoma"/>
            <family val="2"/>
          </rPr>
          <t xml:space="preserve">
79,56</t>
        </r>
      </text>
    </comment>
    <comment ref="L93" authorId="1" shapeId="0">
      <text>
        <r>
          <rPr>
            <b/>
            <sz val="9"/>
            <color indexed="81"/>
            <rFont val="Tahoma"/>
            <family val="2"/>
          </rPr>
          <t>WELCOME:</t>
        </r>
        <r>
          <rPr>
            <sz val="9"/>
            <color indexed="81"/>
            <rFont val="Tahoma"/>
            <family val="2"/>
          </rPr>
          <t xml:space="preserve">
100</t>
        </r>
      </text>
    </comment>
    <comment ref="G94" authorId="0" shapeId="0">
      <text>
        <r>
          <rPr>
            <b/>
            <sz val="9"/>
            <color indexed="81"/>
            <rFont val="Tahoma"/>
            <family val="2"/>
          </rPr>
          <t>SHARP - LC:</t>
        </r>
        <r>
          <rPr>
            <sz val="9"/>
            <color indexed="81"/>
            <rFont val="Tahoma"/>
            <family val="2"/>
          </rPr>
          <t xml:space="preserve">
79</t>
        </r>
      </text>
    </comment>
    <comment ref="L94" authorId="1" shapeId="0">
      <text>
        <r>
          <rPr>
            <b/>
            <sz val="9"/>
            <color indexed="81"/>
            <rFont val="Tahoma"/>
            <family val="2"/>
          </rPr>
          <t>WELCOME:</t>
        </r>
        <r>
          <rPr>
            <sz val="9"/>
            <color indexed="81"/>
            <rFont val="Tahoma"/>
            <family val="2"/>
          </rPr>
          <t xml:space="preserve">
68</t>
        </r>
      </text>
    </comment>
  </commentList>
</comments>
</file>

<file path=xl/comments14.xml><?xml version="1.0" encoding="utf-8"?>
<comments xmlns="http://schemas.openxmlformats.org/spreadsheetml/2006/main">
  <authors>
    <author>SHARP - LC</author>
    <author>WELCOME</author>
    <author>Amin</author>
  </authors>
  <commentList>
    <comment ref="F14" authorId="0" shapeId="0">
      <text>
        <r>
          <rPr>
            <b/>
            <sz val="9"/>
            <color indexed="81"/>
            <rFont val="Tahoma"/>
            <family val="2"/>
          </rPr>
          <t>130</t>
        </r>
      </text>
    </comment>
    <comment ref="K14" authorId="1" shapeId="0">
      <text>
        <r>
          <rPr>
            <b/>
            <sz val="9"/>
            <color indexed="81"/>
            <rFont val="Tahoma"/>
            <family val="2"/>
          </rPr>
          <t>124</t>
        </r>
      </text>
    </comment>
    <comment ref="F16" authorId="0" shapeId="0">
      <text>
        <r>
          <rPr>
            <b/>
            <sz val="9"/>
            <color indexed="81"/>
            <rFont val="Tahoma"/>
            <family val="2"/>
          </rPr>
          <t>130</t>
        </r>
      </text>
    </comment>
    <comment ref="K16" authorId="1" shapeId="0">
      <text>
        <r>
          <rPr>
            <b/>
            <sz val="9"/>
            <color indexed="81"/>
            <rFont val="Tahoma"/>
            <family val="2"/>
          </rPr>
          <t>WELCOME:</t>
        </r>
        <r>
          <rPr>
            <sz val="9"/>
            <color indexed="81"/>
            <rFont val="Tahoma"/>
            <family val="2"/>
          </rPr>
          <t xml:space="preserve">
130</t>
        </r>
      </text>
    </comment>
    <comment ref="F17" authorId="0" shapeId="0">
      <text>
        <r>
          <rPr>
            <b/>
            <sz val="9"/>
            <color indexed="81"/>
            <rFont val="Tahoma"/>
            <family val="2"/>
          </rPr>
          <t>11.000</t>
        </r>
      </text>
    </comment>
    <comment ref="K17" authorId="1" shapeId="0">
      <text>
        <r>
          <rPr>
            <b/>
            <sz val="9"/>
            <color indexed="81"/>
            <rFont val="Tahoma"/>
            <family val="2"/>
          </rPr>
          <t>WELCOME:</t>
        </r>
        <r>
          <rPr>
            <sz val="9"/>
            <color indexed="81"/>
            <rFont val="Tahoma"/>
            <family val="2"/>
          </rPr>
          <t xml:space="preserve">
11,000</t>
        </r>
      </text>
    </comment>
    <comment ref="F20" authorId="0" shapeId="0">
      <text>
        <r>
          <rPr>
            <b/>
            <sz val="9"/>
            <color indexed="81"/>
            <rFont val="Tahoma"/>
            <family val="2"/>
          </rPr>
          <t>20</t>
        </r>
      </text>
    </comment>
    <comment ref="K20" authorId="1" shapeId="0">
      <text>
        <r>
          <rPr>
            <b/>
            <sz val="9"/>
            <color indexed="81"/>
            <rFont val="Tahoma"/>
            <family val="2"/>
          </rPr>
          <t>WELCOME:</t>
        </r>
        <r>
          <rPr>
            <sz val="9"/>
            <color indexed="81"/>
            <rFont val="Tahoma"/>
            <family val="2"/>
          </rPr>
          <t xml:space="preserve">
20</t>
        </r>
      </text>
    </comment>
    <comment ref="F23" authorId="0" shapeId="0">
      <text>
        <r>
          <rPr>
            <b/>
            <sz val="9"/>
            <color indexed="81"/>
            <rFont val="Tahoma"/>
            <family val="2"/>
          </rPr>
          <t>1</t>
        </r>
      </text>
    </comment>
    <comment ref="K23" authorId="1" shapeId="0">
      <text>
        <r>
          <rPr>
            <b/>
            <sz val="9"/>
            <color indexed="81"/>
            <rFont val="Tahoma"/>
            <family val="2"/>
          </rPr>
          <t>WELCOME:</t>
        </r>
        <r>
          <rPr>
            <sz val="9"/>
            <color indexed="81"/>
            <rFont val="Tahoma"/>
            <family val="2"/>
          </rPr>
          <t xml:space="preserve">
1</t>
        </r>
      </text>
    </comment>
    <comment ref="F24" authorId="0" shapeId="0">
      <text>
        <r>
          <rPr>
            <b/>
            <sz val="9"/>
            <color indexed="81"/>
            <rFont val="Tahoma"/>
            <family val="2"/>
          </rPr>
          <t>58</t>
        </r>
      </text>
    </comment>
    <comment ref="K24" authorId="1" shapeId="0">
      <text>
        <r>
          <rPr>
            <b/>
            <sz val="9"/>
            <color indexed="81"/>
            <rFont val="Tahoma"/>
            <family val="2"/>
          </rPr>
          <t>WELCOME:</t>
        </r>
        <r>
          <rPr>
            <sz val="9"/>
            <color indexed="81"/>
            <rFont val="Tahoma"/>
            <family val="2"/>
          </rPr>
          <t xml:space="preserve">
70</t>
        </r>
      </text>
    </comment>
    <comment ref="F25" authorId="0" shapeId="0">
      <text>
        <r>
          <rPr>
            <b/>
            <sz val="9"/>
            <color indexed="81"/>
            <rFont val="Tahoma"/>
            <family val="2"/>
          </rPr>
          <t>8</t>
        </r>
      </text>
    </comment>
    <comment ref="K25" authorId="1" shapeId="0">
      <text>
        <r>
          <rPr>
            <b/>
            <sz val="9"/>
            <color indexed="81"/>
            <rFont val="Tahoma"/>
            <family val="2"/>
          </rPr>
          <t>WELCOME:</t>
        </r>
        <r>
          <rPr>
            <sz val="9"/>
            <color indexed="81"/>
            <rFont val="Tahoma"/>
            <family val="2"/>
          </rPr>
          <t xml:space="preserve">
15</t>
        </r>
      </text>
    </comment>
    <comment ref="F26" authorId="0" shapeId="0">
      <text>
        <r>
          <rPr>
            <b/>
            <sz val="9"/>
            <color indexed="81"/>
            <rFont val="Tahoma"/>
            <family val="2"/>
          </rPr>
          <t>50</t>
        </r>
      </text>
    </comment>
    <comment ref="K26" authorId="1" shapeId="0">
      <text>
        <r>
          <rPr>
            <b/>
            <sz val="9"/>
            <color indexed="81"/>
            <rFont val="Tahoma"/>
            <family val="2"/>
          </rPr>
          <t>WELCOME:</t>
        </r>
        <r>
          <rPr>
            <sz val="9"/>
            <color indexed="81"/>
            <rFont val="Tahoma"/>
            <family val="2"/>
          </rPr>
          <t xml:space="preserve">
55</t>
        </r>
      </text>
    </comment>
    <comment ref="F27" authorId="0" shapeId="0">
      <text>
        <r>
          <rPr>
            <b/>
            <sz val="9"/>
            <color indexed="81"/>
            <rFont val="Tahoma"/>
            <family val="2"/>
          </rPr>
          <t>69</t>
        </r>
      </text>
    </comment>
    <comment ref="K27" authorId="1" shapeId="0">
      <text>
        <r>
          <rPr>
            <b/>
            <sz val="9"/>
            <color indexed="81"/>
            <rFont val="Tahoma"/>
            <family val="2"/>
          </rPr>
          <t>WELCOME:</t>
        </r>
        <r>
          <rPr>
            <sz val="9"/>
            <color indexed="81"/>
            <rFont val="Tahoma"/>
            <family val="2"/>
          </rPr>
          <t xml:space="preserve">
70</t>
        </r>
      </text>
    </comment>
    <comment ref="F28" authorId="0" shapeId="0">
      <text>
        <r>
          <rPr>
            <b/>
            <sz val="9"/>
            <color indexed="81"/>
            <rFont val="Tahoma"/>
            <family val="2"/>
          </rPr>
          <t>67</t>
        </r>
      </text>
    </comment>
    <comment ref="K28" authorId="1" shapeId="0">
      <text>
        <r>
          <rPr>
            <b/>
            <sz val="9"/>
            <color indexed="81"/>
            <rFont val="Tahoma"/>
            <family val="2"/>
          </rPr>
          <t>WELCOME:</t>
        </r>
        <r>
          <rPr>
            <sz val="9"/>
            <color indexed="81"/>
            <rFont val="Tahoma"/>
            <family val="2"/>
          </rPr>
          <t xml:space="preserve">
68</t>
        </r>
      </text>
    </comment>
    <comment ref="F29" authorId="0" shapeId="0">
      <text>
        <r>
          <rPr>
            <b/>
            <sz val="9"/>
            <color indexed="81"/>
            <rFont val="Tahoma"/>
            <family val="2"/>
          </rPr>
          <t>95,7</t>
        </r>
      </text>
    </comment>
    <comment ref="K29" authorId="0" shapeId="0">
      <text>
        <r>
          <rPr>
            <b/>
            <sz val="9"/>
            <color indexed="81"/>
            <rFont val="Tahoma"/>
            <family val="2"/>
          </rPr>
          <t>97,1</t>
        </r>
        <r>
          <rPr>
            <sz val="9"/>
            <color indexed="81"/>
            <rFont val="Tahoma"/>
            <family val="2"/>
          </rPr>
          <t xml:space="preserve">
</t>
        </r>
      </text>
    </comment>
    <comment ref="F30" authorId="0" shapeId="0">
      <text>
        <r>
          <rPr>
            <b/>
            <sz val="9"/>
            <color indexed="81"/>
            <rFont val="Tahoma"/>
            <family val="2"/>
          </rPr>
          <t>SHARP - LC:</t>
        </r>
        <r>
          <rPr>
            <sz val="9"/>
            <color indexed="81"/>
            <rFont val="Tahoma"/>
            <family val="2"/>
          </rPr>
          <t xml:space="preserve">
12.102</t>
        </r>
      </text>
    </comment>
    <comment ref="K30" authorId="1" shapeId="0">
      <text>
        <r>
          <rPr>
            <b/>
            <sz val="9"/>
            <color indexed="81"/>
            <rFont val="Tahoma"/>
            <family val="2"/>
          </rPr>
          <t>WELCOME:</t>
        </r>
        <r>
          <rPr>
            <sz val="9"/>
            <color indexed="81"/>
            <rFont val="Tahoma"/>
            <family val="2"/>
          </rPr>
          <t xml:space="preserve">
12,102</t>
        </r>
      </text>
    </comment>
    <comment ref="F31" authorId="0" shapeId="0">
      <text>
        <r>
          <rPr>
            <b/>
            <sz val="9"/>
            <color indexed="81"/>
            <rFont val="Tahoma"/>
            <family val="2"/>
          </rPr>
          <t>12.036</t>
        </r>
      </text>
    </comment>
    <comment ref="K31" authorId="1" shapeId="0">
      <text>
        <r>
          <rPr>
            <b/>
            <sz val="9"/>
            <color indexed="81"/>
            <rFont val="Tahoma"/>
            <family val="2"/>
          </rPr>
          <t>WELCOME:</t>
        </r>
        <r>
          <rPr>
            <sz val="9"/>
            <color indexed="81"/>
            <rFont val="Tahoma"/>
            <family val="2"/>
          </rPr>
          <t xml:space="preserve">
12,038</t>
        </r>
      </text>
    </comment>
    <comment ref="B32" authorId="1" shapeId="0">
      <text>
        <r>
          <rPr>
            <b/>
            <sz val="9"/>
            <color indexed="81"/>
            <rFont val="Tahoma"/>
            <family val="2"/>
          </rPr>
          <t>ĐÁNH GIÁ CUỐI NĂM</t>
        </r>
      </text>
    </comment>
    <comment ref="F32" authorId="0" shapeId="0">
      <text>
        <r>
          <rPr>
            <b/>
            <sz val="9"/>
            <color indexed="81"/>
            <rFont val="Tahoma"/>
            <family val="2"/>
          </rPr>
          <t>97</t>
        </r>
      </text>
    </comment>
    <comment ref="I32" authorId="2" shapeId="0">
      <text>
        <r>
          <rPr>
            <b/>
            <sz val="9"/>
            <color indexed="81"/>
            <rFont val="Tahoma"/>
            <family val="2"/>
          </rPr>
          <t>Amin:</t>
        </r>
        <r>
          <rPr>
            <sz val="9"/>
            <color indexed="81"/>
            <rFont val="Tahoma"/>
            <family val="2"/>
          </rPr>
          <t xml:space="preserve">
SP năm
 2019 có 417 hộ</t>
        </r>
      </text>
    </comment>
    <comment ref="K32" authorId="1" shapeId="0">
      <text>
        <r>
          <rPr>
            <b/>
            <sz val="9"/>
            <color indexed="81"/>
            <rFont val="Tahoma"/>
            <family val="2"/>
          </rPr>
          <t>WELCOME:</t>
        </r>
        <r>
          <rPr>
            <sz val="9"/>
            <color indexed="81"/>
            <rFont val="Tahoma"/>
            <family val="2"/>
          </rPr>
          <t xml:space="preserve">
96</t>
        </r>
      </text>
    </comment>
    <comment ref="F33" authorId="0" shapeId="0">
      <text>
        <r>
          <rPr>
            <b/>
            <sz val="9"/>
            <color indexed="81"/>
            <rFont val="Tahoma"/>
            <family val="2"/>
          </rPr>
          <t>166</t>
        </r>
      </text>
    </comment>
    <comment ref="K33" authorId="1" shapeId="0">
      <text>
        <r>
          <rPr>
            <b/>
            <sz val="9"/>
            <color indexed="81"/>
            <rFont val="Tahoma"/>
            <family val="2"/>
          </rPr>
          <t>WELCOME:</t>
        </r>
        <r>
          <rPr>
            <sz val="9"/>
            <color indexed="81"/>
            <rFont val="Tahoma"/>
            <family val="2"/>
          </rPr>
          <t xml:space="preserve">
163</t>
        </r>
      </text>
    </comment>
    <comment ref="F34" authorId="0" shapeId="0">
      <text>
        <r>
          <rPr>
            <b/>
            <sz val="9"/>
            <color indexed="81"/>
            <rFont val="Tahoma"/>
            <family val="2"/>
          </rPr>
          <t>163</t>
        </r>
      </text>
    </comment>
    <comment ref="K34" authorId="1" shapeId="0">
      <text>
        <r>
          <rPr>
            <b/>
            <sz val="9"/>
            <color indexed="81"/>
            <rFont val="Tahoma"/>
            <family val="2"/>
          </rPr>
          <t>WELCOME:</t>
        </r>
        <r>
          <rPr>
            <sz val="9"/>
            <color indexed="81"/>
            <rFont val="Tahoma"/>
            <family val="2"/>
          </rPr>
          <t xml:space="preserve">
160</t>
        </r>
      </text>
    </comment>
    <comment ref="F35" authorId="0" shapeId="0">
      <text>
        <r>
          <rPr>
            <b/>
            <sz val="9"/>
            <color indexed="81"/>
            <rFont val="Tahoma"/>
            <family val="2"/>
          </rPr>
          <t>98,2</t>
        </r>
      </text>
    </comment>
    <comment ref="K35" authorId="1" shapeId="0">
      <text>
        <r>
          <rPr>
            <b/>
            <sz val="9"/>
            <color indexed="81"/>
            <rFont val="Tahoma"/>
            <family val="2"/>
          </rPr>
          <t>WELCOME:</t>
        </r>
        <r>
          <rPr>
            <sz val="9"/>
            <color indexed="81"/>
            <rFont val="Tahoma"/>
            <family val="2"/>
          </rPr>
          <t xml:space="preserve">
98,1</t>
        </r>
      </text>
    </comment>
    <comment ref="F36" authorId="0" shapeId="0">
      <text>
        <r>
          <rPr>
            <b/>
            <sz val="9"/>
            <color indexed="81"/>
            <rFont val="Tahoma"/>
            <family val="2"/>
          </rPr>
          <t>57</t>
        </r>
      </text>
    </comment>
    <comment ref="K36" authorId="1" shapeId="0">
      <text>
        <r>
          <rPr>
            <b/>
            <sz val="9"/>
            <color indexed="81"/>
            <rFont val="Tahoma"/>
            <family val="2"/>
          </rPr>
          <t>WELCOME:</t>
        </r>
        <r>
          <rPr>
            <sz val="9"/>
            <color indexed="81"/>
            <rFont val="Tahoma"/>
            <family val="2"/>
          </rPr>
          <t xml:space="preserve">
75</t>
        </r>
      </text>
    </comment>
    <comment ref="F37" authorId="0" shapeId="0">
      <text>
        <r>
          <rPr>
            <b/>
            <sz val="9"/>
            <color indexed="81"/>
            <rFont val="Tahoma"/>
            <family val="2"/>
          </rPr>
          <t>5</t>
        </r>
      </text>
    </comment>
    <comment ref="K37" authorId="1" shapeId="0">
      <text>
        <r>
          <rPr>
            <b/>
            <sz val="9"/>
            <color indexed="81"/>
            <rFont val="Tahoma"/>
            <family val="2"/>
          </rPr>
          <t>WELCOME:</t>
        </r>
        <r>
          <rPr>
            <sz val="9"/>
            <color indexed="81"/>
            <rFont val="Tahoma"/>
            <family val="2"/>
          </rPr>
          <t xml:space="preserve">
15</t>
        </r>
      </text>
    </comment>
    <comment ref="F38" authorId="0" shapeId="0">
      <text>
        <r>
          <rPr>
            <b/>
            <sz val="9"/>
            <color indexed="81"/>
            <rFont val="Tahoma"/>
            <family val="2"/>
          </rPr>
          <t>66,3</t>
        </r>
      </text>
    </comment>
    <comment ref="I38" authorId="0" shapeId="0">
      <text>
        <r>
          <rPr>
            <b/>
            <sz val="9"/>
            <color indexed="81"/>
            <rFont val="Tahoma"/>
            <family val="2"/>
          </rPr>
          <t>60/86 Tuyến</t>
        </r>
      </text>
    </comment>
    <comment ref="K38" authorId="0" shapeId="0">
      <text>
        <r>
          <rPr>
            <b/>
            <sz val="9"/>
            <color indexed="81"/>
            <rFont val="Tahoma"/>
            <family val="2"/>
          </rPr>
          <t>75/131 Tuyến</t>
        </r>
      </text>
    </comment>
    <comment ref="F39" authorId="0" shapeId="0">
      <text>
        <r>
          <rPr>
            <b/>
            <sz val="9"/>
            <color indexed="81"/>
            <rFont val="Tahoma"/>
            <family val="2"/>
          </rPr>
          <t>2</t>
        </r>
      </text>
    </comment>
    <comment ref="K39" authorId="1" shapeId="0">
      <text>
        <r>
          <rPr>
            <b/>
            <sz val="9"/>
            <color indexed="81"/>
            <rFont val="Tahoma"/>
            <family val="2"/>
          </rPr>
          <t>WELCOME:</t>
        </r>
        <r>
          <rPr>
            <sz val="9"/>
            <color indexed="81"/>
            <rFont val="Tahoma"/>
            <family val="2"/>
          </rPr>
          <t xml:space="preserve">
2</t>
        </r>
      </text>
    </comment>
    <comment ref="F41" authorId="0" shapeId="0">
      <text>
        <r>
          <rPr>
            <b/>
            <sz val="9"/>
            <color indexed="81"/>
            <rFont val="Tahoma"/>
            <family val="2"/>
          </rPr>
          <t>1</t>
        </r>
      </text>
    </comment>
    <comment ref="K41" authorId="1" shapeId="0">
      <text>
        <r>
          <rPr>
            <b/>
            <sz val="9"/>
            <color indexed="81"/>
            <rFont val="Tahoma"/>
            <family val="2"/>
          </rPr>
          <t>WELCOME:</t>
        </r>
        <r>
          <rPr>
            <sz val="9"/>
            <color indexed="81"/>
            <rFont val="Tahoma"/>
            <family val="2"/>
          </rPr>
          <t xml:space="preserve">
1</t>
        </r>
      </text>
    </comment>
    <comment ref="F44" authorId="0" shapeId="0">
      <text>
        <r>
          <rPr>
            <b/>
            <sz val="9"/>
            <color indexed="81"/>
            <rFont val="Tahoma"/>
            <family val="2"/>
          </rPr>
          <t>50</t>
        </r>
      </text>
    </comment>
    <comment ref="K44" authorId="0" shapeId="0">
      <text>
        <r>
          <rPr>
            <b/>
            <sz val="9"/>
            <color indexed="81"/>
            <rFont val="Tahoma"/>
            <family val="2"/>
          </rPr>
          <t>SHARP - LC:</t>
        </r>
        <r>
          <rPr>
            <sz val="9"/>
            <color indexed="81"/>
            <rFont val="Tahoma"/>
            <family val="2"/>
          </rPr>
          <t xml:space="preserve">
Đơn vị kong xây dựng, đang giao theo dự kiến của tỉnh
100</t>
        </r>
      </text>
    </comment>
    <comment ref="F45" authorId="0" shapeId="0">
      <text>
        <r>
          <rPr>
            <b/>
            <sz val="9"/>
            <color indexed="81"/>
            <rFont val="Tahoma"/>
            <family val="2"/>
          </rPr>
          <t>7.003</t>
        </r>
      </text>
    </comment>
    <comment ref="K45" authorId="1" shapeId="0">
      <text>
        <r>
          <rPr>
            <b/>
            <sz val="9"/>
            <color indexed="81"/>
            <rFont val="Tahoma"/>
            <family val="2"/>
          </rPr>
          <t>WELCOME:</t>
        </r>
        <r>
          <rPr>
            <sz val="9"/>
            <color indexed="81"/>
            <rFont val="Tahoma"/>
            <family val="2"/>
          </rPr>
          <t xml:space="preserve">
7,353</t>
        </r>
      </text>
    </comment>
    <comment ref="F46" authorId="0" shapeId="0">
      <text>
        <r>
          <rPr>
            <b/>
            <sz val="9"/>
            <color indexed="81"/>
            <rFont val="Tahoma"/>
            <family val="2"/>
          </rPr>
          <t>9.000</t>
        </r>
      </text>
    </comment>
    <comment ref="K46" authorId="1" shapeId="0">
      <text>
        <r>
          <rPr>
            <b/>
            <sz val="9"/>
            <color indexed="81"/>
            <rFont val="Tahoma"/>
            <family val="2"/>
          </rPr>
          <t>WELCOME:</t>
        </r>
        <r>
          <rPr>
            <sz val="9"/>
            <color indexed="81"/>
            <rFont val="Tahoma"/>
            <family val="2"/>
          </rPr>
          <t xml:space="preserve">
9,000</t>
        </r>
      </text>
    </comment>
    <comment ref="F50" authorId="0" shapeId="0">
      <text>
        <r>
          <rPr>
            <b/>
            <sz val="9"/>
            <color indexed="81"/>
            <rFont val="Tahoma"/>
            <family val="2"/>
          </rPr>
          <t>2</t>
        </r>
      </text>
    </comment>
    <comment ref="K50" authorId="1" shapeId="0">
      <text>
        <r>
          <rPr>
            <b/>
            <sz val="9"/>
            <color indexed="81"/>
            <rFont val="Tahoma"/>
            <family val="2"/>
          </rPr>
          <t>WELCOME:</t>
        </r>
        <r>
          <rPr>
            <sz val="9"/>
            <color indexed="81"/>
            <rFont val="Tahoma"/>
            <family val="2"/>
          </rPr>
          <t xml:space="preserve">
2</t>
        </r>
      </text>
    </comment>
    <comment ref="F51" authorId="0" shapeId="0">
      <text>
        <r>
          <rPr>
            <b/>
            <sz val="9"/>
            <color indexed="81"/>
            <rFont val="Tahoma"/>
            <family val="2"/>
          </rPr>
          <t>7</t>
        </r>
      </text>
    </comment>
    <comment ref="F53" authorId="0" shapeId="0">
      <text>
        <r>
          <rPr>
            <b/>
            <sz val="9"/>
            <color indexed="81"/>
            <rFont val="Tahoma"/>
            <family val="2"/>
          </rPr>
          <t>1</t>
        </r>
      </text>
    </comment>
    <comment ref="F54" authorId="0" shapeId="0">
      <text>
        <r>
          <rPr>
            <b/>
            <sz val="9"/>
            <color indexed="81"/>
            <rFont val="Tahoma"/>
            <family val="2"/>
          </rPr>
          <t>81</t>
        </r>
        <r>
          <rPr>
            <sz val="9"/>
            <color indexed="81"/>
            <rFont val="Tahoma"/>
            <family val="2"/>
          </rPr>
          <t xml:space="preserve">
</t>
        </r>
      </text>
    </comment>
    <comment ref="K54" authorId="1" shapeId="0">
      <text>
        <r>
          <rPr>
            <b/>
            <sz val="9"/>
            <color indexed="81"/>
            <rFont val="Tahoma"/>
            <family val="2"/>
          </rPr>
          <t>WELCOME:</t>
        </r>
        <r>
          <rPr>
            <sz val="9"/>
            <color indexed="81"/>
            <rFont val="Tahoma"/>
            <family val="2"/>
          </rPr>
          <t xml:space="preserve">
80</t>
        </r>
      </text>
    </comment>
    <comment ref="K55" authorId="1" shapeId="0">
      <text>
        <r>
          <rPr>
            <b/>
            <sz val="9"/>
            <color indexed="81"/>
            <rFont val="Tahoma"/>
            <family val="2"/>
          </rPr>
          <t>WELCOME:</t>
        </r>
        <r>
          <rPr>
            <sz val="9"/>
            <color indexed="81"/>
            <rFont val="Tahoma"/>
            <family val="2"/>
          </rPr>
          <t xml:space="preserve">
1</t>
        </r>
      </text>
    </comment>
    <comment ref="F56" authorId="0" shapeId="0">
      <text>
        <r>
          <rPr>
            <b/>
            <sz val="9"/>
            <color indexed="81"/>
            <rFont val="Tahoma"/>
            <family val="2"/>
          </rPr>
          <t>8</t>
        </r>
        <r>
          <rPr>
            <sz val="9"/>
            <color indexed="81"/>
            <rFont val="Tahoma"/>
            <family val="2"/>
          </rPr>
          <t xml:space="preserve">
</t>
        </r>
      </text>
    </comment>
    <comment ref="K56" authorId="1" shapeId="0">
      <text>
        <r>
          <rPr>
            <b/>
            <sz val="9"/>
            <color indexed="81"/>
            <rFont val="Tahoma"/>
            <family val="2"/>
          </rPr>
          <t>WELCOME:</t>
        </r>
        <r>
          <rPr>
            <sz val="9"/>
            <color indexed="81"/>
            <rFont val="Tahoma"/>
            <family val="2"/>
          </rPr>
          <t xml:space="preserve">
7</t>
        </r>
      </text>
    </comment>
    <comment ref="F57" authorId="0" shapeId="0">
      <text>
        <r>
          <rPr>
            <b/>
            <sz val="9"/>
            <color indexed="81"/>
            <rFont val="Tahoma"/>
            <family val="2"/>
          </rPr>
          <t>73</t>
        </r>
      </text>
    </comment>
    <comment ref="K57" authorId="1" shapeId="0">
      <text>
        <r>
          <rPr>
            <b/>
            <sz val="9"/>
            <color indexed="81"/>
            <rFont val="Tahoma"/>
            <family val="2"/>
          </rPr>
          <t>WELCOME:</t>
        </r>
        <r>
          <rPr>
            <sz val="9"/>
            <color indexed="81"/>
            <rFont val="Tahoma"/>
            <family val="2"/>
          </rPr>
          <t xml:space="preserve">
72</t>
        </r>
      </text>
    </comment>
    <comment ref="F59" authorId="0" shapeId="0">
      <text>
        <r>
          <rPr>
            <b/>
            <sz val="9"/>
            <color indexed="81"/>
            <rFont val="Tahoma"/>
            <family val="2"/>
          </rPr>
          <t>19.416</t>
        </r>
      </text>
    </comment>
    <comment ref="K59" authorId="1" shapeId="0">
      <text>
        <r>
          <rPr>
            <b/>
            <sz val="9"/>
            <color indexed="81"/>
            <rFont val="Tahoma"/>
            <family val="2"/>
          </rPr>
          <t>WELCOME:</t>
        </r>
        <r>
          <rPr>
            <sz val="9"/>
            <color indexed="81"/>
            <rFont val="Tahoma"/>
            <family val="2"/>
          </rPr>
          <t xml:space="preserve">
19,798</t>
        </r>
      </text>
    </comment>
    <comment ref="F60" authorId="0" shapeId="0">
      <text>
        <r>
          <rPr>
            <b/>
            <sz val="9"/>
            <color indexed="81"/>
            <rFont val="Tahoma"/>
            <family val="2"/>
          </rPr>
          <t>42,8</t>
        </r>
      </text>
    </comment>
    <comment ref="K60" authorId="1" shapeId="0">
      <text>
        <r>
          <rPr>
            <b/>
            <sz val="9"/>
            <color indexed="81"/>
            <rFont val="Tahoma"/>
            <family val="2"/>
          </rPr>
          <t>WELCOME:</t>
        </r>
        <r>
          <rPr>
            <sz val="9"/>
            <color indexed="81"/>
            <rFont val="Tahoma"/>
            <family val="2"/>
          </rPr>
          <t xml:space="preserve">
43,1</t>
        </r>
      </text>
    </comment>
    <comment ref="F61" authorId="0" shapeId="0">
      <text>
        <r>
          <rPr>
            <b/>
            <sz val="9"/>
            <color indexed="81"/>
            <rFont val="Tahoma"/>
            <family val="2"/>
          </rPr>
          <t>4.535</t>
        </r>
      </text>
    </comment>
    <comment ref="K61" authorId="1" shapeId="0">
      <text>
        <r>
          <rPr>
            <b/>
            <sz val="9"/>
            <color indexed="81"/>
            <rFont val="Tahoma"/>
            <family val="2"/>
          </rPr>
          <t>WELCOME:</t>
        </r>
        <r>
          <rPr>
            <sz val="9"/>
            <color indexed="81"/>
            <rFont val="Tahoma"/>
            <family val="2"/>
          </rPr>
          <t xml:space="preserve">
4,590</t>
        </r>
      </text>
    </comment>
    <comment ref="F62" authorId="0" shapeId="0">
      <text>
        <r>
          <rPr>
            <b/>
            <sz val="9"/>
            <color indexed="81"/>
            <rFont val="Tahoma"/>
            <family val="2"/>
          </rPr>
          <t>107</t>
        </r>
      </text>
    </comment>
    <comment ref="K62" authorId="1" shapeId="0">
      <text>
        <r>
          <rPr>
            <b/>
            <sz val="9"/>
            <color indexed="81"/>
            <rFont val="Tahoma"/>
            <family val="2"/>
          </rPr>
          <t>WELCOME:</t>
        </r>
        <r>
          <rPr>
            <sz val="9"/>
            <color indexed="81"/>
            <rFont val="Tahoma"/>
            <family val="2"/>
          </rPr>
          <t xml:space="preserve">
125</t>
        </r>
      </text>
    </comment>
    <comment ref="F64" authorId="0" shapeId="0">
      <text>
        <r>
          <rPr>
            <b/>
            <sz val="9"/>
            <color indexed="81"/>
            <rFont val="Tahoma"/>
            <family val="2"/>
          </rPr>
          <t>1</t>
        </r>
      </text>
    </comment>
    <comment ref="K64" authorId="1" shapeId="0">
      <text>
        <r>
          <rPr>
            <b/>
            <sz val="9"/>
            <color indexed="81"/>
            <rFont val="Tahoma"/>
            <family val="2"/>
          </rPr>
          <t>WELCOME:</t>
        </r>
        <r>
          <rPr>
            <sz val="9"/>
            <color indexed="81"/>
            <rFont val="Tahoma"/>
            <family val="2"/>
          </rPr>
          <t xml:space="preserve">
1</t>
        </r>
      </text>
    </comment>
    <comment ref="F65" authorId="0" shapeId="0">
      <text>
        <r>
          <rPr>
            <b/>
            <sz val="9"/>
            <color indexed="81"/>
            <rFont val="Tahoma"/>
            <family val="2"/>
          </rPr>
          <t>60</t>
        </r>
      </text>
    </comment>
    <comment ref="K65" authorId="1" shapeId="0">
      <text>
        <r>
          <rPr>
            <b/>
            <sz val="9"/>
            <color indexed="81"/>
            <rFont val="Tahoma"/>
            <family val="2"/>
          </rPr>
          <t>WELCOME:</t>
        </r>
        <r>
          <rPr>
            <sz val="9"/>
            <color indexed="81"/>
            <rFont val="Tahoma"/>
            <family val="2"/>
          </rPr>
          <t xml:space="preserve">
60</t>
        </r>
      </text>
    </comment>
  </commentList>
</comments>
</file>

<file path=xl/comments15.xml><?xml version="1.0" encoding="utf-8"?>
<comments xmlns="http://schemas.openxmlformats.org/spreadsheetml/2006/main">
  <authors>
    <author>SHARP - LC</author>
    <author>WELCOME</author>
  </authors>
  <commentList>
    <comment ref="D12" authorId="0" shapeId="0">
      <text>
        <r>
          <rPr>
            <b/>
            <sz val="9"/>
            <color indexed="81"/>
            <rFont val="Tahoma"/>
            <family val="2"/>
          </rPr>
          <t>1</t>
        </r>
      </text>
    </comment>
    <comment ref="I12" authorId="1" shapeId="0">
      <text>
        <r>
          <rPr>
            <b/>
            <sz val="9"/>
            <color indexed="81"/>
            <rFont val="Tahoma"/>
            <family val="2"/>
          </rPr>
          <t>WELCOME:</t>
        </r>
        <r>
          <rPr>
            <sz val="9"/>
            <color indexed="81"/>
            <rFont val="Tahoma"/>
            <family val="2"/>
          </rPr>
          <t xml:space="preserve">
1</t>
        </r>
      </text>
    </comment>
    <comment ref="D13" authorId="0" shapeId="0">
      <text>
        <r>
          <rPr>
            <b/>
            <sz val="9"/>
            <color indexed="81"/>
            <rFont val="Tahoma"/>
            <family val="2"/>
          </rPr>
          <t>1</t>
        </r>
      </text>
    </comment>
    <comment ref="D14" authorId="0" shapeId="0">
      <text>
        <r>
          <rPr>
            <b/>
            <sz val="9"/>
            <color indexed="81"/>
            <rFont val="Tahoma"/>
            <family val="2"/>
          </rPr>
          <t>1</t>
        </r>
      </text>
    </comment>
    <comment ref="I14" authorId="1" shapeId="0">
      <text>
        <r>
          <rPr>
            <b/>
            <sz val="9"/>
            <color indexed="81"/>
            <rFont val="Tahoma"/>
            <family val="2"/>
          </rPr>
          <t>WELCOME:</t>
        </r>
        <r>
          <rPr>
            <sz val="9"/>
            <color indexed="81"/>
            <rFont val="Tahoma"/>
            <family val="2"/>
          </rPr>
          <t xml:space="preserve">
1</t>
        </r>
      </text>
    </comment>
    <comment ref="D15" authorId="0" shapeId="0">
      <text>
        <r>
          <rPr>
            <b/>
            <sz val="9"/>
            <color indexed="81"/>
            <rFont val="Tahoma"/>
            <family val="2"/>
          </rPr>
          <t>3</t>
        </r>
      </text>
    </comment>
    <comment ref="I15" authorId="1" shapeId="0">
      <text>
        <r>
          <rPr>
            <b/>
            <sz val="9"/>
            <color indexed="81"/>
            <rFont val="Tahoma"/>
            <family val="2"/>
          </rPr>
          <t>WELCOME:</t>
        </r>
        <r>
          <rPr>
            <sz val="9"/>
            <color indexed="81"/>
            <rFont val="Tahoma"/>
            <family val="2"/>
          </rPr>
          <t xml:space="preserve">
3</t>
        </r>
      </text>
    </comment>
    <comment ref="D17" authorId="0" shapeId="0">
      <text>
        <r>
          <rPr>
            <b/>
            <sz val="9"/>
            <color indexed="81"/>
            <rFont val="Tahoma"/>
            <family val="2"/>
          </rPr>
          <t>SHARP - LC:</t>
        </r>
        <r>
          <rPr>
            <sz val="9"/>
            <color indexed="81"/>
            <rFont val="Tahoma"/>
            <family val="2"/>
          </rPr>
          <t xml:space="preserve">
252</t>
        </r>
      </text>
    </comment>
    <comment ref="I17" authorId="1" shapeId="0">
      <text>
        <r>
          <rPr>
            <b/>
            <sz val="9"/>
            <color indexed="81"/>
            <rFont val="Tahoma"/>
            <family val="2"/>
          </rPr>
          <t>WELCOME:</t>
        </r>
        <r>
          <rPr>
            <sz val="9"/>
            <color indexed="81"/>
            <rFont val="Tahoma"/>
            <family val="2"/>
          </rPr>
          <t xml:space="preserve">
268</t>
        </r>
      </text>
    </comment>
    <comment ref="D18" authorId="0" shapeId="0">
      <text>
        <r>
          <rPr>
            <b/>
            <sz val="9"/>
            <color indexed="81"/>
            <rFont val="Tahoma"/>
            <family val="2"/>
          </rPr>
          <t>SHARP - LC:</t>
        </r>
        <r>
          <rPr>
            <sz val="9"/>
            <color indexed="81"/>
            <rFont val="Tahoma"/>
            <family val="2"/>
          </rPr>
          <t xml:space="preserve">
77.600</t>
        </r>
      </text>
    </comment>
    <comment ref="I18" authorId="1" shapeId="0">
      <text>
        <r>
          <rPr>
            <b/>
            <sz val="9"/>
            <color indexed="81"/>
            <rFont val="Tahoma"/>
            <family val="2"/>
          </rPr>
          <t>WELCOME:</t>
        </r>
        <r>
          <rPr>
            <sz val="9"/>
            <color indexed="81"/>
            <rFont val="Tahoma"/>
            <family val="2"/>
          </rPr>
          <t xml:space="preserve">
91,661</t>
        </r>
      </text>
    </comment>
    <comment ref="D19" authorId="0" shapeId="0">
      <text>
        <r>
          <rPr>
            <b/>
            <sz val="9"/>
            <color indexed="81"/>
            <rFont val="Tahoma"/>
            <family val="2"/>
          </rPr>
          <t>1.721</t>
        </r>
      </text>
    </comment>
    <comment ref="I19" authorId="1" shapeId="0">
      <text>
        <r>
          <rPr>
            <b/>
            <sz val="9"/>
            <color indexed="81"/>
            <rFont val="Tahoma"/>
            <family val="2"/>
          </rPr>
          <t>WELCOME:</t>
        </r>
        <r>
          <rPr>
            <sz val="9"/>
            <color indexed="81"/>
            <rFont val="Tahoma"/>
            <family val="2"/>
          </rPr>
          <t xml:space="preserve">
1,721</t>
        </r>
      </text>
    </comment>
    <comment ref="D20" authorId="0" shapeId="0">
      <text>
        <r>
          <rPr>
            <b/>
            <sz val="9"/>
            <color indexed="81"/>
            <rFont val="Tahoma"/>
            <family val="2"/>
          </rPr>
          <t>100</t>
        </r>
      </text>
    </comment>
    <comment ref="I20" authorId="1" shapeId="0">
      <text>
        <r>
          <rPr>
            <b/>
            <sz val="9"/>
            <color indexed="81"/>
            <rFont val="Tahoma"/>
            <family val="2"/>
          </rPr>
          <t>WELCOME:</t>
        </r>
        <r>
          <rPr>
            <sz val="9"/>
            <color indexed="81"/>
            <rFont val="Tahoma"/>
            <family val="2"/>
          </rPr>
          <t xml:space="preserve">
100</t>
        </r>
      </text>
    </comment>
    <comment ref="D21" authorId="0" shapeId="0">
      <text>
        <r>
          <rPr>
            <b/>
            <sz val="9"/>
            <color indexed="81"/>
            <rFont val="Tahoma"/>
            <family val="2"/>
          </rPr>
          <t>14.650</t>
        </r>
      </text>
    </comment>
    <comment ref="I21" authorId="1" shapeId="0">
      <text>
        <r>
          <rPr>
            <b/>
            <sz val="9"/>
            <color indexed="81"/>
            <rFont val="Tahoma"/>
            <family val="2"/>
          </rPr>
          <t>WELCOME:</t>
        </r>
        <r>
          <rPr>
            <sz val="9"/>
            <color indexed="81"/>
            <rFont val="Tahoma"/>
            <family val="2"/>
          </rPr>
          <t xml:space="preserve">
14,730</t>
        </r>
      </text>
    </comment>
    <comment ref="D22" authorId="0" shapeId="0">
      <text>
        <r>
          <rPr>
            <b/>
            <sz val="9"/>
            <color indexed="81"/>
            <rFont val="Tahoma"/>
            <family val="2"/>
          </rPr>
          <t>7</t>
        </r>
      </text>
    </comment>
    <comment ref="I22" authorId="1" shapeId="0">
      <text>
        <r>
          <rPr>
            <b/>
            <sz val="9"/>
            <color indexed="81"/>
            <rFont val="Tahoma"/>
            <family val="2"/>
          </rPr>
          <t>WELCOME:</t>
        </r>
        <r>
          <rPr>
            <sz val="9"/>
            <color indexed="81"/>
            <rFont val="Tahoma"/>
            <family val="2"/>
          </rPr>
          <t xml:space="preserve">
7</t>
        </r>
      </text>
    </comment>
    <comment ref="I24" authorId="1" shapeId="0">
      <text>
        <r>
          <rPr>
            <b/>
            <sz val="9"/>
            <color indexed="81"/>
            <rFont val="Tahoma"/>
            <family val="2"/>
          </rPr>
          <t>WELCOME:</t>
        </r>
        <r>
          <rPr>
            <sz val="9"/>
            <color indexed="81"/>
            <rFont val="Tahoma"/>
            <family val="2"/>
          </rPr>
          <t xml:space="preserve">
2,400</t>
        </r>
      </text>
    </comment>
    <comment ref="I25" authorId="1" shapeId="0">
      <text>
        <r>
          <rPr>
            <b/>
            <sz val="9"/>
            <color indexed="81"/>
            <rFont val="Tahoma"/>
            <family val="2"/>
          </rPr>
          <t>WELCOME:</t>
        </r>
        <r>
          <rPr>
            <sz val="9"/>
            <color indexed="81"/>
            <rFont val="Tahoma"/>
            <family val="2"/>
          </rPr>
          <t xml:space="preserve">
105</t>
        </r>
      </text>
    </comment>
    <comment ref="I27" authorId="1" shapeId="0">
      <text>
        <r>
          <rPr>
            <b/>
            <sz val="9"/>
            <color indexed="81"/>
            <rFont val="Tahoma"/>
            <family val="2"/>
          </rPr>
          <t>WELCOME:</t>
        </r>
        <r>
          <rPr>
            <sz val="9"/>
            <color indexed="81"/>
            <rFont val="Tahoma"/>
            <family val="2"/>
          </rPr>
          <t xml:space="preserve">
2,400</t>
        </r>
      </text>
    </comment>
    <comment ref="I34" authorId="1" shapeId="0">
      <text>
        <r>
          <rPr>
            <b/>
            <sz val="9"/>
            <color indexed="81"/>
            <rFont val="Tahoma"/>
            <family val="2"/>
          </rPr>
          <t>WELCOME:</t>
        </r>
        <r>
          <rPr>
            <sz val="9"/>
            <color indexed="81"/>
            <rFont val="Tahoma"/>
            <family val="2"/>
          </rPr>
          <t xml:space="preserve">
100</t>
        </r>
      </text>
    </comment>
    <comment ref="I36" authorId="1" shapeId="0">
      <text>
        <r>
          <rPr>
            <b/>
            <sz val="9"/>
            <color indexed="81"/>
            <rFont val="Tahoma"/>
            <family val="2"/>
          </rPr>
          <t>WELCOME:</t>
        </r>
        <r>
          <rPr>
            <sz val="9"/>
            <color indexed="81"/>
            <rFont val="Tahoma"/>
            <family val="2"/>
          </rPr>
          <t xml:space="preserve">
100</t>
        </r>
      </text>
    </comment>
    <comment ref="I40" authorId="1" shapeId="0">
      <text>
        <r>
          <rPr>
            <b/>
            <sz val="9"/>
            <color indexed="81"/>
            <rFont val="Tahoma"/>
            <family val="2"/>
          </rPr>
          <t>WELCOME:</t>
        </r>
        <r>
          <rPr>
            <sz val="9"/>
            <color indexed="81"/>
            <rFont val="Tahoma"/>
            <family val="2"/>
          </rPr>
          <t xml:space="preserve">
7</t>
        </r>
      </text>
    </comment>
    <comment ref="I41" authorId="1" shapeId="0">
      <text>
        <r>
          <rPr>
            <b/>
            <sz val="9"/>
            <color indexed="81"/>
            <rFont val="Tahoma"/>
            <family val="2"/>
          </rPr>
          <t>WELCOME:</t>
        </r>
        <r>
          <rPr>
            <sz val="9"/>
            <color indexed="81"/>
            <rFont val="Tahoma"/>
            <family val="2"/>
          </rPr>
          <t xml:space="preserve">
1</t>
        </r>
      </text>
    </comment>
  </commentList>
</comments>
</file>

<file path=xl/comments16.xml><?xml version="1.0" encoding="utf-8"?>
<comments xmlns="http://schemas.openxmlformats.org/spreadsheetml/2006/main">
  <authors>
    <author>SHARP - LC</author>
    <author>WELCOME</author>
  </authors>
  <commentList>
    <comment ref="E12" authorId="0" shapeId="0">
      <text>
        <r>
          <rPr>
            <b/>
            <sz val="9"/>
            <color indexed="81"/>
            <rFont val="Tahoma"/>
            <family val="2"/>
          </rPr>
          <t>SHARP - LC:</t>
        </r>
        <r>
          <rPr>
            <sz val="9"/>
            <color indexed="81"/>
            <rFont val="Tahoma"/>
            <family val="2"/>
          </rPr>
          <t xml:space="preserve">
2.182</t>
        </r>
      </text>
    </comment>
    <comment ref="J12" authorId="1" shapeId="0">
      <text>
        <r>
          <rPr>
            <b/>
            <sz val="9"/>
            <color indexed="81"/>
            <rFont val="Tahoma"/>
            <family val="2"/>
          </rPr>
          <t>WELCOME:</t>
        </r>
        <r>
          <rPr>
            <sz val="9"/>
            <color indexed="81"/>
            <rFont val="Tahoma"/>
            <family val="2"/>
          </rPr>
          <t xml:space="preserve">
2,400</t>
        </r>
      </text>
    </comment>
    <comment ref="J13" authorId="1" shapeId="0">
      <text>
        <r>
          <rPr>
            <b/>
            <sz val="9"/>
            <color indexed="81"/>
            <rFont val="Tahoma"/>
            <family val="2"/>
          </rPr>
          <t>WELCOME:</t>
        </r>
        <r>
          <rPr>
            <sz val="9"/>
            <color indexed="81"/>
            <rFont val="Tahoma"/>
            <family val="2"/>
          </rPr>
          <t xml:space="preserve">
105</t>
        </r>
      </text>
    </comment>
    <comment ref="E15" authorId="0" shapeId="0">
      <text>
        <r>
          <rPr>
            <b/>
            <sz val="9"/>
            <color indexed="81"/>
            <rFont val="Tahoma"/>
            <family val="2"/>
          </rPr>
          <t>2.182</t>
        </r>
      </text>
    </comment>
    <comment ref="J15" authorId="1" shapeId="0">
      <text>
        <r>
          <rPr>
            <b/>
            <sz val="9"/>
            <color indexed="81"/>
            <rFont val="Tahoma"/>
            <family val="2"/>
          </rPr>
          <t>WELCOME:</t>
        </r>
        <r>
          <rPr>
            <sz val="9"/>
            <color indexed="81"/>
            <rFont val="Tahoma"/>
            <family val="2"/>
          </rPr>
          <t xml:space="preserve">
2,400</t>
        </r>
      </text>
    </comment>
    <comment ref="E21" authorId="0" shapeId="0">
      <text>
        <r>
          <rPr>
            <b/>
            <sz val="9"/>
            <color indexed="81"/>
            <rFont val="Tahoma"/>
            <family val="2"/>
          </rPr>
          <t>12.668</t>
        </r>
      </text>
    </comment>
    <comment ref="E22" authorId="0" shapeId="0">
      <text>
        <r>
          <rPr>
            <b/>
            <sz val="9"/>
            <color indexed="81"/>
            <rFont val="Tahoma"/>
            <family val="2"/>
          </rPr>
          <t>100</t>
        </r>
      </text>
    </comment>
    <comment ref="J22" authorId="1" shapeId="0">
      <text>
        <r>
          <rPr>
            <b/>
            <sz val="9"/>
            <color indexed="81"/>
            <rFont val="Tahoma"/>
            <family val="2"/>
          </rPr>
          <t>WELCOME:</t>
        </r>
        <r>
          <rPr>
            <sz val="9"/>
            <color indexed="81"/>
            <rFont val="Tahoma"/>
            <family val="2"/>
          </rPr>
          <t xml:space="preserve">
100</t>
        </r>
      </text>
    </comment>
    <comment ref="E23" authorId="0" shapeId="0">
      <text>
        <r>
          <rPr>
            <b/>
            <sz val="9"/>
            <color indexed="81"/>
            <rFont val="Tahoma"/>
            <family val="2"/>
          </rPr>
          <t>12.668</t>
        </r>
      </text>
    </comment>
    <comment ref="E24" authorId="0" shapeId="0">
      <text>
        <r>
          <rPr>
            <b/>
            <sz val="9"/>
            <color indexed="81"/>
            <rFont val="Tahoma"/>
            <family val="2"/>
          </rPr>
          <t>100</t>
        </r>
      </text>
    </comment>
    <comment ref="J24" authorId="1" shapeId="0">
      <text>
        <r>
          <rPr>
            <b/>
            <sz val="9"/>
            <color indexed="81"/>
            <rFont val="Tahoma"/>
            <family val="2"/>
          </rPr>
          <t>WELCOME:</t>
        </r>
        <r>
          <rPr>
            <sz val="9"/>
            <color indexed="81"/>
            <rFont val="Tahoma"/>
            <family val="2"/>
          </rPr>
          <t xml:space="preserve">
100</t>
        </r>
      </text>
    </comment>
    <comment ref="E26" authorId="0" shapeId="0">
      <text>
        <r>
          <rPr>
            <b/>
            <sz val="9"/>
            <color indexed="81"/>
            <rFont val="Tahoma"/>
            <family val="2"/>
          </rPr>
          <t>7</t>
        </r>
      </text>
    </comment>
    <comment ref="E28" authorId="0" shapeId="0">
      <text>
        <r>
          <rPr>
            <b/>
            <sz val="9"/>
            <color indexed="81"/>
            <rFont val="Tahoma"/>
            <family val="2"/>
          </rPr>
          <t>7</t>
        </r>
      </text>
    </comment>
    <comment ref="J28" authorId="1" shapeId="0">
      <text>
        <r>
          <rPr>
            <b/>
            <sz val="9"/>
            <color indexed="81"/>
            <rFont val="Tahoma"/>
            <family val="2"/>
          </rPr>
          <t>WELCOME:</t>
        </r>
        <r>
          <rPr>
            <sz val="9"/>
            <color indexed="81"/>
            <rFont val="Tahoma"/>
            <family val="2"/>
          </rPr>
          <t xml:space="preserve">
7</t>
        </r>
      </text>
    </comment>
    <comment ref="E29" authorId="0" shapeId="0">
      <text>
        <r>
          <rPr>
            <b/>
            <sz val="9"/>
            <color indexed="81"/>
            <rFont val="Tahoma"/>
            <family val="2"/>
          </rPr>
          <t>1</t>
        </r>
      </text>
    </comment>
    <comment ref="J29" authorId="1" shapeId="0">
      <text>
        <r>
          <rPr>
            <b/>
            <sz val="9"/>
            <color indexed="81"/>
            <rFont val="Tahoma"/>
            <family val="2"/>
          </rPr>
          <t>WELCOME:</t>
        </r>
        <r>
          <rPr>
            <sz val="9"/>
            <color indexed="81"/>
            <rFont val="Tahoma"/>
            <family val="2"/>
          </rPr>
          <t xml:space="preserve">
1</t>
        </r>
      </text>
    </comment>
  </commentList>
</comments>
</file>

<file path=xl/comments2.xml><?xml version="1.0" encoding="utf-8"?>
<comments xmlns="http://schemas.openxmlformats.org/spreadsheetml/2006/main">
  <authors>
    <author>SHARP - LC</author>
  </authors>
  <commentList>
    <comment ref="G6" authorId="0" shapeId="0">
      <text>
        <r>
          <rPr>
            <b/>
            <sz val="9"/>
            <color indexed="81"/>
            <rFont val="Tahoma"/>
            <family val="2"/>
          </rPr>
          <t>KẾ HOẠCH SAU ĐIỀU CHỈNH QD 1034
11/8/2020</t>
        </r>
      </text>
    </comment>
    <comment ref="G11" authorId="0" shapeId="0">
      <text>
        <r>
          <rPr>
            <b/>
            <sz val="9"/>
            <color indexed="81"/>
            <rFont val="Tahoma"/>
            <family val="2"/>
          </rPr>
          <t>7.521</t>
        </r>
      </text>
    </comment>
    <comment ref="G13" authorId="0" shapeId="0">
      <text>
        <r>
          <rPr>
            <b/>
            <sz val="9"/>
            <color indexed="81"/>
            <rFont val="Tahoma"/>
            <family val="2"/>
          </rPr>
          <t>4.804</t>
        </r>
      </text>
    </comment>
    <comment ref="G14" authorId="0" shapeId="0">
      <text>
        <r>
          <rPr>
            <b/>
            <sz val="9"/>
            <color indexed="81"/>
            <rFont val="Tahoma"/>
            <family val="2"/>
          </rPr>
          <t>2.321</t>
        </r>
      </text>
    </comment>
    <comment ref="G15" authorId="0" shapeId="0">
      <text>
        <r>
          <rPr>
            <b/>
            <sz val="9"/>
            <color indexed="81"/>
            <rFont val="Tahoma"/>
            <family val="2"/>
          </rPr>
          <t>395</t>
        </r>
      </text>
    </comment>
    <comment ref="G16" authorId="0" shapeId="0">
      <text>
        <r>
          <rPr>
            <b/>
            <sz val="9"/>
            <color indexed="81"/>
            <rFont val="Tahoma"/>
            <family val="2"/>
          </rPr>
          <t>100</t>
        </r>
      </text>
    </comment>
    <comment ref="G17" authorId="0" shapeId="0">
      <text>
        <r>
          <rPr>
            <b/>
            <sz val="9"/>
            <color indexed="81"/>
            <rFont val="Tahoma"/>
            <family val="2"/>
          </rPr>
          <t>64</t>
        </r>
        <r>
          <rPr>
            <sz val="9"/>
            <color indexed="81"/>
            <rFont val="Tahoma"/>
            <family val="2"/>
          </rPr>
          <t xml:space="preserve">
</t>
        </r>
      </text>
    </comment>
    <comment ref="G18" authorId="0" shapeId="0">
      <text>
        <r>
          <rPr>
            <b/>
            <sz val="9"/>
            <color indexed="81"/>
            <rFont val="Tahoma"/>
            <family val="2"/>
          </rPr>
          <t>31</t>
        </r>
      </text>
    </comment>
    <comment ref="G19" authorId="0" shapeId="0">
      <text>
        <r>
          <rPr>
            <b/>
            <sz val="9"/>
            <color indexed="81"/>
            <rFont val="Tahoma"/>
            <family val="2"/>
          </rPr>
          <t>5</t>
        </r>
        <r>
          <rPr>
            <sz val="9"/>
            <color indexed="81"/>
            <rFont val="Tahoma"/>
            <family val="2"/>
          </rPr>
          <t xml:space="preserve">
</t>
        </r>
      </text>
    </comment>
    <comment ref="G20" authorId="0" shapeId="0">
      <text>
        <r>
          <rPr>
            <b/>
            <sz val="9"/>
            <color indexed="81"/>
            <rFont val="Tahoma"/>
            <family val="2"/>
          </rPr>
          <t>51,5</t>
        </r>
      </text>
    </comment>
    <comment ref="G21" authorId="0" shapeId="0">
      <text>
        <r>
          <rPr>
            <b/>
            <sz val="9"/>
            <color indexed="81"/>
            <rFont val="Tahoma"/>
            <family val="2"/>
          </rPr>
          <t>SHARP - LC:</t>
        </r>
        <r>
          <rPr>
            <sz val="9"/>
            <color indexed="81"/>
            <rFont val="Tahoma"/>
            <family val="2"/>
          </rPr>
          <t xml:space="preserve">
185</t>
        </r>
      </text>
    </comment>
    <comment ref="G22" authorId="0" shapeId="0">
      <text>
        <r>
          <rPr>
            <b/>
            <sz val="9"/>
            <color indexed="81"/>
            <rFont val="Tahoma"/>
            <family val="2"/>
          </rPr>
          <t>SHARP - LC:</t>
        </r>
        <r>
          <rPr>
            <sz val="9"/>
            <color indexed="81"/>
            <rFont val="Tahoma"/>
            <family val="2"/>
          </rPr>
          <t xml:space="preserve">
3,1</t>
        </r>
      </text>
    </comment>
    <comment ref="G23" authorId="0" shapeId="0">
      <text>
        <r>
          <rPr>
            <b/>
            <sz val="9"/>
            <color indexed="81"/>
            <rFont val="Tahoma"/>
            <family val="2"/>
          </rPr>
          <t>1.822</t>
        </r>
      </text>
    </comment>
    <comment ref="G24" authorId="0" shapeId="0">
      <text>
        <r>
          <rPr>
            <b/>
            <sz val="9"/>
            <color indexed="81"/>
            <rFont val="Tahoma"/>
            <family val="2"/>
          </rPr>
          <t>8.574</t>
        </r>
      </text>
    </comment>
    <comment ref="G26" authorId="0" shapeId="0">
      <text>
        <r>
          <rPr>
            <b/>
            <sz val="9"/>
            <color indexed="81"/>
            <rFont val="Tahoma"/>
            <family val="2"/>
          </rPr>
          <t>91</t>
        </r>
      </text>
    </comment>
    <comment ref="G27" authorId="0" shapeId="0">
      <text>
        <r>
          <rPr>
            <b/>
            <sz val="9"/>
            <color indexed="81"/>
            <rFont val="Tahoma"/>
            <family val="2"/>
          </rPr>
          <t>SHARP - LC:</t>
        </r>
        <r>
          <rPr>
            <sz val="9"/>
            <color indexed="81"/>
            <rFont val="Tahoma"/>
            <family val="2"/>
          </rPr>
          <t xml:space="preserve">
222</t>
        </r>
      </text>
    </comment>
    <comment ref="G28" authorId="0" shapeId="0">
      <text>
        <r>
          <rPr>
            <b/>
            <sz val="9"/>
            <color indexed="81"/>
            <rFont val="Tahoma"/>
            <family val="2"/>
          </rPr>
          <t>746</t>
        </r>
      </text>
    </comment>
    <comment ref="G31" authorId="0" shapeId="0">
      <text>
        <r>
          <rPr>
            <b/>
            <sz val="9"/>
            <color indexed="81"/>
            <rFont val="Tahoma"/>
            <family val="2"/>
          </rPr>
          <t>940</t>
        </r>
      </text>
    </comment>
    <comment ref="G32" authorId="0" shapeId="0">
      <text>
        <r>
          <rPr>
            <b/>
            <sz val="9"/>
            <color indexed="81"/>
            <rFont val="Tahoma"/>
            <family val="2"/>
          </rPr>
          <t>855,7</t>
        </r>
      </text>
    </comment>
    <comment ref="G34" authorId="0" shapeId="0">
      <text>
        <r>
          <rPr>
            <b/>
            <sz val="9"/>
            <color indexed="81"/>
            <rFont val="Tahoma"/>
            <family val="2"/>
          </rPr>
          <t>74,3</t>
        </r>
      </text>
    </comment>
    <comment ref="G35" authorId="0" shapeId="0">
      <text>
        <r>
          <rPr>
            <b/>
            <sz val="9"/>
            <color indexed="81"/>
            <rFont val="Tahoma"/>
            <family val="2"/>
          </rPr>
          <t>10.133</t>
        </r>
      </text>
    </comment>
    <comment ref="G43" authorId="0" shapeId="0">
      <text>
        <r>
          <rPr>
            <b/>
            <sz val="9"/>
            <color indexed="81"/>
            <rFont val="Tahoma"/>
            <family val="2"/>
          </rPr>
          <t>8,1</t>
        </r>
      </text>
    </comment>
    <comment ref="G48" authorId="0" shapeId="0">
      <text>
        <r>
          <rPr>
            <b/>
            <sz val="9"/>
            <color indexed="81"/>
            <rFont val="Tahoma"/>
            <family val="2"/>
          </rPr>
          <t>45.095</t>
        </r>
      </text>
    </comment>
    <comment ref="G51" authorId="0" shapeId="0">
      <text>
        <r>
          <rPr>
            <b/>
            <sz val="9"/>
            <color indexed="81"/>
            <rFont val="Tahoma"/>
            <family val="2"/>
          </rPr>
          <t>12</t>
        </r>
      </text>
    </comment>
    <comment ref="G52" authorId="0" shapeId="0">
      <text>
        <r>
          <rPr>
            <b/>
            <sz val="9"/>
            <color indexed="81"/>
            <rFont val="Tahoma"/>
            <family val="2"/>
          </rPr>
          <t>0,25</t>
        </r>
      </text>
    </comment>
    <comment ref="G53" authorId="0" shapeId="0">
      <text>
        <r>
          <rPr>
            <b/>
            <sz val="9"/>
            <color indexed="81"/>
            <rFont val="Tahoma"/>
            <family val="2"/>
          </rPr>
          <t>11,8</t>
        </r>
      </text>
    </comment>
    <comment ref="N53" authorId="0" shapeId="0">
      <text>
        <r>
          <rPr>
            <b/>
            <sz val="9"/>
            <color indexed="81"/>
            <rFont val="Tahoma"/>
            <family val="2"/>
          </rPr>
          <t>NGƯỢC</t>
        </r>
      </text>
    </comment>
    <comment ref="O53" authorId="0" shapeId="0">
      <text>
        <r>
          <rPr>
            <b/>
            <sz val="9"/>
            <color indexed="81"/>
            <rFont val="Tahoma"/>
            <family val="2"/>
          </rPr>
          <t>NGƯỢC</t>
        </r>
        <r>
          <rPr>
            <sz val="9"/>
            <color indexed="81"/>
            <rFont val="Tahoma"/>
            <family val="2"/>
          </rPr>
          <t xml:space="preserve">
</t>
        </r>
      </text>
    </comment>
    <comment ref="P53" authorId="0" shapeId="0">
      <text>
        <r>
          <rPr>
            <b/>
            <sz val="9"/>
            <color indexed="81"/>
            <rFont val="Tahoma"/>
            <family val="2"/>
          </rPr>
          <t>NGƯỢC</t>
        </r>
        <r>
          <rPr>
            <sz val="9"/>
            <color indexed="81"/>
            <rFont val="Tahoma"/>
            <family val="2"/>
          </rPr>
          <t xml:space="preserve">
</t>
        </r>
      </text>
    </comment>
    <comment ref="G54" authorId="0" shapeId="0">
      <text>
        <r>
          <rPr>
            <b/>
            <sz val="9"/>
            <color indexed="81"/>
            <rFont val="Tahoma"/>
            <family val="2"/>
          </rPr>
          <t>7</t>
        </r>
      </text>
    </comment>
    <comment ref="G56" authorId="0" shapeId="0">
      <text>
        <r>
          <rPr>
            <b/>
            <sz val="9"/>
            <color indexed="81"/>
            <rFont val="Tahoma"/>
            <family val="2"/>
          </rPr>
          <t>3,33</t>
        </r>
      </text>
    </comment>
    <comment ref="G57" authorId="0" shapeId="0">
      <text>
        <r>
          <rPr>
            <b/>
            <sz val="9"/>
            <color indexed="81"/>
            <rFont val="Tahoma"/>
            <family val="2"/>
          </rPr>
          <t>100</t>
        </r>
      </text>
    </comment>
    <comment ref="G58" authorId="0" shapeId="0">
      <text>
        <r>
          <rPr>
            <b/>
            <sz val="9"/>
            <color indexed="81"/>
            <rFont val="Tahoma"/>
            <family val="2"/>
          </rPr>
          <t>23</t>
        </r>
      </text>
    </comment>
    <comment ref="G64" authorId="0" shapeId="0">
      <text>
        <r>
          <rPr>
            <b/>
            <sz val="9"/>
            <color indexed="81"/>
            <rFont val="Tahoma"/>
            <family val="2"/>
          </rPr>
          <t>10</t>
        </r>
      </text>
    </comment>
    <comment ref="G65" authorId="0" shapeId="0">
      <text>
        <r>
          <rPr>
            <b/>
            <sz val="9"/>
            <color indexed="81"/>
            <rFont val="Tahoma"/>
            <family val="2"/>
          </rPr>
          <t>7</t>
        </r>
      </text>
    </comment>
    <comment ref="G66" authorId="0" shapeId="0">
      <text>
        <r>
          <rPr>
            <b/>
            <sz val="9"/>
            <color indexed="81"/>
            <rFont val="Tahoma"/>
            <family val="2"/>
          </rPr>
          <t>7</t>
        </r>
      </text>
    </comment>
    <comment ref="G67" authorId="0" shapeId="0">
      <text>
        <r>
          <rPr>
            <b/>
            <sz val="9"/>
            <color indexed="81"/>
            <rFont val="Tahoma"/>
            <family val="2"/>
          </rPr>
          <t>1,43</t>
        </r>
      </text>
    </comment>
    <comment ref="G70" authorId="0" shapeId="0">
      <text>
        <r>
          <rPr>
            <b/>
            <sz val="9"/>
            <color indexed="81"/>
            <rFont val="Tahoma"/>
            <family val="2"/>
          </rPr>
          <t>300</t>
        </r>
      </text>
    </comment>
    <comment ref="G71" authorId="0" shapeId="0">
      <text>
        <r>
          <rPr>
            <b/>
            <sz val="9"/>
            <color indexed="81"/>
            <rFont val="Tahoma"/>
            <family val="2"/>
          </rPr>
          <t>84,7</t>
        </r>
      </text>
    </comment>
    <comment ref="G72" authorId="0" shapeId="0">
      <text>
        <r>
          <rPr>
            <b/>
            <sz val="9"/>
            <color indexed="81"/>
            <rFont val="Tahoma"/>
            <family val="2"/>
          </rPr>
          <t>80,29</t>
        </r>
      </text>
    </comment>
    <comment ref="G73" authorId="0" shapeId="0">
      <text>
        <r>
          <rPr>
            <b/>
            <sz val="9"/>
            <color indexed="81"/>
            <rFont val="Tahoma"/>
            <family val="2"/>
          </rPr>
          <t>885</t>
        </r>
      </text>
    </comment>
    <comment ref="G74" authorId="0" shapeId="0">
      <text>
        <r>
          <rPr>
            <b/>
            <sz val="9"/>
            <color indexed="81"/>
            <rFont val="Tahoma"/>
            <family val="2"/>
          </rPr>
          <t>97</t>
        </r>
      </text>
    </comment>
    <comment ref="G75" authorId="0" shapeId="0">
      <text>
        <r>
          <rPr>
            <b/>
            <sz val="9"/>
            <color indexed="81"/>
            <rFont val="Tahoma"/>
            <family val="2"/>
          </rPr>
          <t>95,7</t>
        </r>
      </text>
    </comment>
    <comment ref="G76" authorId="0" shapeId="0">
      <text>
        <r>
          <rPr>
            <b/>
            <sz val="9"/>
            <color indexed="81"/>
            <rFont val="Tahoma"/>
            <family val="2"/>
          </rPr>
          <t>98,2</t>
        </r>
      </text>
    </comment>
    <comment ref="G77" authorId="0" shapeId="0">
      <text>
        <r>
          <rPr>
            <b/>
            <sz val="9"/>
            <color indexed="81"/>
            <rFont val="Tahoma"/>
            <family val="2"/>
          </rPr>
          <t>66,3</t>
        </r>
      </text>
    </comment>
    <comment ref="G78" authorId="0" shapeId="0">
      <text>
        <r>
          <rPr>
            <b/>
            <sz val="9"/>
            <color indexed="81"/>
            <rFont val="Tahoma"/>
            <family val="2"/>
          </rPr>
          <t>2</t>
        </r>
      </text>
    </comment>
    <comment ref="G80" authorId="0" shapeId="0">
      <text>
        <r>
          <rPr>
            <b/>
            <sz val="9"/>
            <color indexed="81"/>
            <rFont val="Tahoma"/>
            <family val="2"/>
          </rPr>
          <t>1</t>
        </r>
      </text>
    </comment>
    <comment ref="G83" authorId="0" shapeId="0">
      <text>
        <r>
          <rPr>
            <b/>
            <sz val="9"/>
            <color indexed="81"/>
            <rFont val="Tahoma"/>
            <family val="2"/>
          </rPr>
          <t>26,53</t>
        </r>
      </text>
    </comment>
    <comment ref="G87" authorId="0" shapeId="0">
      <text>
        <r>
          <rPr>
            <b/>
            <sz val="9"/>
            <color indexed="81"/>
            <rFont val="Tahoma"/>
            <family val="2"/>
          </rPr>
          <t>SHARP - LC:</t>
        </r>
        <r>
          <rPr>
            <sz val="9"/>
            <color indexed="81"/>
            <rFont val="Tahoma"/>
            <family val="2"/>
          </rPr>
          <t xml:space="preserve">
100</t>
        </r>
      </text>
    </comment>
    <comment ref="G88" authorId="0" shapeId="0">
      <text>
        <r>
          <rPr>
            <b/>
            <sz val="9"/>
            <color indexed="81"/>
            <rFont val="Tahoma"/>
            <family val="2"/>
          </rPr>
          <t>SHARP - LC:</t>
        </r>
        <r>
          <rPr>
            <sz val="9"/>
            <color indexed="81"/>
            <rFont val="Tahoma"/>
            <family val="2"/>
          </rPr>
          <t xml:space="preserve">
100</t>
        </r>
      </text>
    </comment>
    <comment ref="G89" authorId="0" shapeId="0">
      <text>
        <r>
          <rPr>
            <b/>
            <sz val="9"/>
            <color indexed="81"/>
            <rFont val="Tahoma"/>
            <family val="2"/>
          </rPr>
          <t>SHARP - LC:</t>
        </r>
        <r>
          <rPr>
            <sz val="9"/>
            <color indexed="81"/>
            <rFont val="Tahoma"/>
            <family val="2"/>
          </rPr>
          <t xml:space="preserve">
100</t>
        </r>
      </text>
    </comment>
    <comment ref="G90" authorId="0" shapeId="0">
      <text>
        <r>
          <rPr>
            <b/>
            <sz val="9"/>
            <color indexed="81"/>
            <rFont val="Tahoma"/>
            <family val="2"/>
          </rPr>
          <t>SHARP - LC:</t>
        </r>
        <r>
          <rPr>
            <sz val="9"/>
            <color indexed="81"/>
            <rFont val="Tahoma"/>
            <family val="2"/>
          </rPr>
          <t xml:space="preserve">
100</t>
        </r>
      </text>
    </comment>
    <comment ref="G91" authorId="0" shapeId="0">
      <text>
        <r>
          <rPr>
            <b/>
            <sz val="9"/>
            <color indexed="81"/>
            <rFont val="Tahoma"/>
            <family val="2"/>
          </rPr>
          <t>78,5</t>
        </r>
      </text>
    </comment>
  </commentList>
</comments>
</file>

<file path=xl/comments3.xml><?xml version="1.0" encoding="utf-8"?>
<comments xmlns="http://schemas.openxmlformats.org/spreadsheetml/2006/main">
  <authors>
    <author>SHARP - LC</author>
  </authors>
  <commentList>
    <comment ref="G6" authorId="0" shapeId="0">
      <text>
        <r>
          <rPr>
            <b/>
            <sz val="9"/>
            <color indexed="81"/>
            <rFont val="Tahoma"/>
            <family val="2"/>
          </rPr>
          <t>KẾ HOẠCH SAU ĐIỀU CHỈNH QD 1034
11/8/2020</t>
        </r>
      </text>
    </comment>
    <comment ref="G11" authorId="0" shapeId="0">
      <text>
        <r>
          <rPr>
            <b/>
            <sz val="9"/>
            <color indexed="81"/>
            <rFont val="Tahoma"/>
            <family val="2"/>
          </rPr>
          <t>7.521</t>
        </r>
      </text>
    </comment>
    <comment ref="G13" authorId="0" shapeId="0">
      <text>
        <r>
          <rPr>
            <b/>
            <sz val="9"/>
            <color indexed="81"/>
            <rFont val="Tahoma"/>
            <family val="2"/>
          </rPr>
          <t>4.804</t>
        </r>
      </text>
    </comment>
    <comment ref="G14" authorId="0" shapeId="0">
      <text>
        <r>
          <rPr>
            <b/>
            <sz val="9"/>
            <color indexed="81"/>
            <rFont val="Tahoma"/>
            <family val="2"/>
          </rPr>
          <t>2.321</t>
        </r>
      </text>
    </comment>
    <comment ref="G15" authorId="0" shapeId="0">
      <text>
        <r>
          <rPr>
            <b/>
            <sz val="9"/>
            <color indexed="81"/>
            <rFont val="Tahoma"/>
            <family val="2"/>
          </rPr>
          <t>395</t>
        </r>
      </text>
    </comment>
    <comment ref="G16" authorId="0" shapeId="0">
      <text>
        <r>
          <rPr>
            <b/>
            <sz val="9"/>
            <color indexed="81"/>
            <rFont val="Tahoma"/>
            <family val="2"/>
          </rPr>
          <t>100</t>
        </r>
      </text>
    </comment>
    <comment ref="G17" authorId="0" shapeId="0">
      <text>
        <r>
          <rPr>
            <b/>
            <sz val="9"/>
            <color indexed="81"/>
            <rFont val="Tahoma"/>
            <family val="2"/>
          </rPr>
          <t>64</t>
        </r>
        <r>
          <rPr>
            <sz val="9"/>
            <color indexed="81"/>
            <rFont val="Tahoma"/>
            <family val="2"/>
          </rPr>
          <t xml:space="preserve">
</t>
        </r>
      </text>
    </comment>
    <comment ref="G18" authorId="0" shapeId="0">
      <text>
        <r>
          <rPr>
            <b/>
            <sz val="9"/>
            <color indexed="81"/>
            <rFont val="Tahoma"/>
            <family val="2"/>
          </rPr>
          <t>31</t>
        </r>
      </text>
    </comment>
    <comment ref="G19" authorId="0" shapeId="0">
      <text>
        <r>
          <rPr>
            <b/>
            <sz val="9"/>
            <color indexed="81"/>
            <rFont val="Tahoma"/>
            <family val="2"/>
          </rPr>
          <t>5</t>
        </r>
        <r>
          <rPr>
            <sz val="9"/>
            <color indexed="81"/>
            <rFont val="Tahoma"/>
            <family val="2"/>
          </rPr>
          <t xml:space="preserve">
</t>
        </r>
      </text>
    </comment>
    <comment ref="G20" authorId="0" shapeId="0">
      <text>
        <r>
          <rPr>
            <b/>
            <sz val="9"/>
            <color indexed="81"/>
            <rFont val="Tahoma"/>
            <family val="2"/>
          </rPr>
          <t>51,5</t>
        </r>
      </text>
    </comment>
    <comment ref="G21" authorId="0" shapeId="0">
      <text>
        <r>
          <rPr>
            <b/>
            <sz val="9"/>
            <color indexed="81"/>
            <rFont val="Tahoma"/>
            <family val="2"/>
          </rPr>
          <t>SHARP - LC:</t>
        </r>
        <r>
          <rPr>
            <sz val="9"/>
            <color indexed="81"/>
            <rFont val="Tahoma"/>
            <family val="2"/>
          </rPr>
          <t xml:space="preserve">
185</t>
        </r>
      </text>
    </comment>
    <comment ref="G22" authorId="0" shapeId="0">
      <text>
        <r>
          <rPr>
            <b/>
            <sz val="9"/>
            <color indexed="81"/>
            <rFont val="Tahoma"/>
            <family val="2"/>
          </rPr>
          <t>SHARP - LC:</t>
        </r>
        <r>
          <rPr>
            <sz val="9"/>
            <color indexed="81"/>
            <rFont val="Tahoma"/>
            <family val="2"/>
          </rPr>
          <t xml:space="preserve">
3,1</t>
        </r>
      </text>
    </comment>
    <comment ref="G23" authorId="0" shapeId="0">
      <text>
        <r>
          <rPr>
            <b/>
            <sz val="9"/>
            <color indexed="81"/>
            <rFont val="Tahoma"/>
            <family val="2"/>
          </rPr>
          <t>1.822</t>
        </r>
      </text>
    </comment>
    <comment ref="G24" authorId="0" shapeId="0">
      <text>
        <r>
          <rPr>
            <b/>
            <sz val="9"/>
            <color indexed="81"/>
            <rFont val="Tahoma"/>
            <family val="2"/>
          </rPr>
          <t>8.574</t>
        </r>
      </text>
    </comment>
    <comment ref="G26" authorId="0" shapeId="0">
      <text>
        <r>
          <rPr>
            <b/>
            <sz val="9"/>
            <color indexed="81"/>
            <rFont val="Tahoma"/>
            <family val="2"/>
          </rPr>
          <t>91</t>
        </r>
      </text>
    </comment>
    <comment ref="G27" authorId="0" shapeId="0">
      <text>
        <r>
          <rPr>
            <b/>
            <sz val="9"/>
            <color indexed="81"/>
            <rFont val="Tahoma"/>
            <family val="2"/>
          </rPr>
          <t>SHARP - LC:</t>
        </r>
        <r>
          <rPr>
            <sz val="9"/>
            <color indexed="81"/>
            <rFont val="Tahoma"/>
            <family val="2"/>
          </rPr>
          <t xml:space="preserve">
222</t>
        </r>
      </text>
    </comment>
    <comment ref="G28" authorId="0" shapeId="0">
      <text>
        <r>
          <rPr>
            <b/>
            <sz val="9"/>
            <color indexed="81"/>
            <rFont val="Tahoma"/>
            <family val="2"/>
          </rPr>
          <t>746</t>
        </r>
      </text>
    </comment>
    <comment ref="G31" authorId="0" shapeId="0">
      <text>
        <r>
          <rPr>
            <b/>
            <sz val="9"/>
            <color indexed="81"/>
            <rFont val="Tahoma"/>
            <family val="2"/>
          </rPr>
          <t>940</t>
        </r>
      </text>
    </comment>
    <comment ref="G32" authorId="0" shapeId="0">
      <text>
        <r>
          <rPr>
            <b/>
            <sz val="9"/>
            <color indexed="81"/>
            <rFont val="Tahoma"/>
            <family val="2"/>
          </rPr>
          <t>855,7</t>
        </r>
      </text>
    </comment>
    <comment ref="G34" authorId="0" shapeId="0">
      <text>
        <r>
          <rPr>
            <b/>
            <sz val="9"/>
            <color indexed="81"/>
            <rFont val="Tahoma"/>
            <family val="2"/>
          </rPr>
          <t>74,3</t>
        </r>
      </text>
    </comment>
    <comment ref="G35" authorId="0" shapeId="0">
      <text>
        <r>
          <rPr>
            <b/>
            <sz val="9"/>
            <color indexed="81"/>
            <rFont val="Tahoma"/>
            <family val="2"/>
          </rPr>
          <t>10.133</t>
        </r>
      </text>
    </comment>
    <comment ref="G43" authorId="0" shapeId="0">
      <text>
        <r>
          <rPr>
            <b/>
            <sz val="9"/>
            <color indexed="81"/>
            <rFont val="Tahoma"/>
            <family val="2"/>
          </rPr>
          <t>8,1</t>
        </r>
      </text>
    </comment>
    <comment ref="G48" authorId="0" shapeId="0">
      <text>
        <r>
          <rPr>
            <b/>
            <sz val="9"/>
            <color indexed="81"/>
            <rFont val="Tahoma"/>
            <family val="2"/>
          </rPr>
          <t>45.095</t>
        </r>
      </text>
    </comment>
    <comment ref="G51" authorId="0" shapeId="0">
      <text>
        <r>
          <rPr>
            <b/>
            <sz val="9"/>
            <color indexed="81"/>
            <rFont val="Tahoma"/>
            <family val="2"/>
          </rPr>
          <t>12</t>
        </r>
      </text>
    </comment>
    <comment ref="G52" authorId="0" shapeId="0">
      <text>
        <r>
          <rPr>
            <b/>
            <sz val="9"/>
            <color indexed="81"/>
            <rFont val="Tahoma"/>
            <family val="2"/>
          </rPr>
          <t>0,25</t>
        </r>
      </text>
    </comment>
    <comment ref="G53" authorId="0" shapeId="0">
      <text>
        <r>
          <rPr>
            <b/>
            <sz val="9"/>
            <color indexed="81"/>
            <rFont val="Tahoma"/>
            <family val="2"/>
          </rPr>
          <t>11,8</t>
        </r>
      </text>
    </comment>
    <comment ref="N53" authorId="0" shapeId="0">
      <text>
        <r>
          <rPr>
            <b/>
            <sz val="9"/>
            <color indexed="81"/>
            <rFont val="Tahoma"/>
            <family val="2"/>
          </rPr>
          <t>NGƯỢC</t>
        </r>
      </text>
    </comment>
    <comment ref="O53" authorId="0" shapeId="0">
      <text>
        <r>
          <rPr>
            <b/>
            <sz val="9"/>
            <color indexed="81"/>
            <rFont val="Tahoma"/>
            <family val="2"/>
          </rPr>
          <t>NGƯỢC</t>
        </r>
        <r>
          <rPr>
            <sz val="9"/>
            <color indexed="81"/>
            <rFont val="Tahoma"/>
            <family val="2"/>
          </rPr>
          <t xml:space="preserve">
</t>
        </r>
      </text>
    </comment>
    <comment ref="P53" authorId="0" shapeId="0">
      <text>
        <r>
          <rPr>
            <b/>
            <sz val="9"/>
            <color indexed="81"/>
            <rFont val="Tahoma"/>
            <family val="2"/>
          </rPr>
          <t>NGƯỢC</t>
        </r>
        <r>
          <rPr>
            <sz val="9"/>
            <color indexed="81"/>
            <rFont val="Tahoma"/>
            <family val="2"/>
          </rPr>
          <t xml:space="preserve">
</t>
        </r>
      </text>
    </comment>
    <comment ref="G54" authorId="0" shapeId="0">
      <text>
        <r>
          <rPr>
            <b/>
            <sz val="9"/>
            <color indexed="81"/>
            <rFont val="Tahoma"/>
            <family val="2"/>
          </rPr>
          <t>7</t>
        </r>
      </text>
    </comment>
    <comment ref="G56" authorId="0" shapeId="0">
      <text>
        <r>
          <rPr>
            <b/>
            <sz val="9"/>
            <color indexed="81"/>
            <rFont val="Tahoma"/>
            <family val="2"/>
          </rPr>
          <t>3,33</t>
        </r>
      </text>
    </comment>
    <comment ref="G57" authorId="0" shapeId="0">
      <text>
        <r>
          <rPr>
            <b/>
            <sz val="9"/>
            <color indexed="81"/>
            <rFont val="Tahoma"/>
            <family val="2"/>
          </rPr>
          <t>100</t>
        </r>
      </text>
    </comment>
    <comment ref="G58" authorId="0" shapeId="0">
      <text>
        <r>
          <rPr>
            <b/>
            <sz val="9"/>
            <color indexed="81"/>
            <rFont val="Tahoma"/>
            <family val="2"/>
          </rPr>
          <t>23</t>
        </r>
      </text>
    </comment>
    <comment ref="G64" authorId="0" shapeId="0">
      <text>
        <r>
          <rPr>
            <b/>
            <sz val="9"/>
            <color indexed="81"/>
            <rFont val="Tahoma"/>
            <family val="2"/>
          </rPr>
          <t>10</t>
        </r>
      </text>
    </comment>
    <comment ref="G65" authorId="0" shapeId="0">
      <text>
        <r>
          <rPr>
            <b/>
            <sz val="9"/>
            <color indexed="81"/>
            <rFont val="Tahoma"/>
            <family val="2"/>
          </rPr>
          <t>7</t>
        </r>
      </text>
    </comment>
    <comment ref="G66" authorId="0" shapeId="0">
      <text>
        <r>
          <rPr>
            <b/>
            <sz val="9"/>
            <color indexed="81"/>
            <rFont val="Tahoma"/>
            <family val="2"/>
          </rPr>
          <t>7</t>
        </r>
      </text>
    </comment>
    <comment ref="G67" authorId="0" shapeId="0">
      <text>
        <r>
          <rPr>
            <b/>
            <sz val="9"/>
            <color indexed="81"/>
            <rFont val="Tahoma"/>
            <family val="2"/>
          </rPr>
          <t>1,43</t>
        </r>
      </text>
    </comment>
    <comment ref="G70" authorId="0" shapeId="0">
      <text>
        <r>
          <rPr>
            <b/>
            <sz val="9"/>
            <color indexed="81"/>
            <rFont val="Tahoma"/>
            <family val="2"/>
          </rPr>
          <t>300</t>
        </r>
      </text>
    </comment>
    <comment ref="G71" authorId="0" shapeId="0">
      <text>
        <r>
          <rPr>
            <b/>
            <sz val="9"/>
            <color indexed="81"/>
            <rFont val="Tahoma"/>
            <family val="2"/>
          </rPr>
          <t>84,7</t>
        </r>
      </text>
    </comment>
    <comment ref="G72" authorId="0" shapeId="0">
      <text>
        <r>
          <rPr>
            <b/>
            <sz val="9"/>
            <color indexed="81"/>
            <rFont val="Tahoma"/>
            <family val="2"/>
          </rPr>
          <t>80,29</t>
        </r>
      </text>
    </comment>
    <comment ref="G73" authorId="0" shapeId="0">
      <text>
        <r>
          <rPr>
            <b/>
            <sz val="9"/>
            <color indexed="81"/>
            <rFont val="Tahoma"/>
            <family val="2"/>
          </rPr>
          <t>885</t>
        </r>
      </text>
    </comment>
    <comment ref="G74" authorId="0" shapeId="0">
      <text>
        <r>
          <rPr>
            <b/>
            <sz val="9"/>
            <color indexed="81"/>
            <rFont val="Tahoma"/>
            <family val="2"/>
          </rPr>
          <t>97</t>
        </r>
      </text>
    </comment>
    <comment ref="G75" authorId="0" shapeId="0">
      <text>
        <r>
          <rPr>
            <b/>
            <sz val="9"/>
            <color indexed="81"/>
            <rFont val="Tahoma"/>
            <family val="2"/>
          </rPr>
          <t>95,7</t>
        </r>
      </text>
    </comment>
    <comment ref="G76" authorId="0" shapeId="0">
      <text>
        <r>
          <rPr>
            <b/>
            <sz val="9"/>
            <color indexed="81"/>
            <rFont val="Tahoma"/>
            <family val="2"/>
          </rPr>
          <t>98,2</t>
        </r>
      </text>
    </comment>
    <comment ref="G77" authorId="0" shapeId="0">
      <text>
        <r>
          <rPr>
            <b/>
            <sz val="9"/>
            <color indexed="81"/>
            <rFont val="Tahoma"/>
            <family val="2"/>
          </rPr>
          <t>66,3</t>
        </r>
      </text>
    </comment>
    <comment ref="G78" authorId="0" shapeId="0">
      <text>
        <r>
          <rPr>
            <b/>
            <sz val="9"/>
            <color indexed="81"/>
            <rFont val="Tahoma"/>
            <family val="2"/>
          </rPr>
          <t>2</t>
        </r>
      </text>
    </comment>
    <comment ref="G80" authorId="0" shapeId="0">
      <text>
        <r>
          <rPr>
            <b/>
            <sz val="9"/>
            <color indexed="81"/>
            <rFont val="Tahoma"/>
            <family val="2"/>
          </rPr>
          <t>1</t>
        </r>
      </text>
    </comment>
    <comment ref="G83" authorId="0" shapeId="0">
      <text>
        <r>
          <rPr>
            <b/>
            <sz val="9"/>
            <color indexed="81"/>
            <rFont val="Tahoma"/>
            <family val="2"/>
          </rPr>
          <t>26,53</t>
        </r>
      </text>
    </comment>
    <comment ref="G87" authorId="0" shapeId="0">
      <text>
        <r>
          <rPr>
            <b/>
            <sz val="9"/>
            <color indexed="81"/>
            <rFont val="Tahoma"/>
            <family val="2"/>
          </rPr>
          <t>SHARP - LC:</t>
        </r>
        <r>
          <rPr>
            <sz val="9"/>
            <color indexed="81"/>
            <rFont val="Tahoma"/>
            <family val="2"/>
          </rPr>
          <t xml:space="preserve">
100</t>
        </r>
      </text>
    </comment>
    <comment ref="G88" authorId="0" shapeId="0">
      <text>
        <r>
          <rPr>
            <b/>
            <sz val="9"/>
            <color indexed="81"/>
            <rFont val="Tahoma"/>
            <family val="2"/>
          </rPr>
          <t>SHARP - LC:</t>
        </r>
        <r>
          <rPr>
            <sz val="9"/>
            <color indexed="81"/>
            <rFont val="Tahoma"/>
            <family val="2"/>
          </rPr>
          <t xml:space="preserve">
100</t>
        </r>
      </text>
    </comment>
    <comment ref="G89" authorId="0" shapeId="0">
      <text>
        <r>
          <rPr>
            <b/>
            <sz val="9"/>
            <color indexed="81"/>
            <rFont val="Tahoma"/>
            <family val="2"/>
          </rPr>
          <t>SHARP - LC:</t>
        </r>
        <r>
          <rPr>
            <sz val="9"/>
            <color indexed="81"/>
            <rFont val="Tahoma"/>
            <family val="2"/>
          </rPr>
          <t xml:space="preserve">
100</t>
        </r>
      </text>
    </comment>
    <comment ref="G90" authorId="0" shapeId="0">
      <text>
        <r>
          <rPr>
            <b/>
            <sz val="9"/>
            <color indexed="81"/>
            <rFont val="Tahoma"/>
            <family val="2"/>
          </rPr>
          <t>SHARP - LC:</t>
        </r>
        <r>
          <rPr>
            <sz val="9"/>
            <color indexed="81"/>
            <rFont val="Tahoma"/>
            <family val="2"/>
          </rPr>
          <t xml:space="preserve">
100</t>
        </r>
      </text>
    </comment>
    <comment ref="G91" authorId="0" shapeId="0">
      <text>
        <r>
          <rPr>
            <b/>
            <sz val="9"/>
            <color indexed="81"/>
            <rFont val="Tahoma"/>
            <family val="2"/>
          </rPr>
          <t>78,5</t>
        </r>
      </text>
    </comment>
  </commentList>
</comments>
</file>

<file path=xl/comments4.xml><?xml version="1.0" encoding="utf-8"?>
<comments xmlns="http://schemas.openxmlformats.org/spreadsheetml/2006/main">
  <authors>
    <author>WELCOME</author>
  </authors>
  <commentList>
    <comment ref="AK84" authorId="0" shapeId="0">
      <text>
        <r>
          <rPr>
            <b/>
            <sz val="9"/>
            <color indexed="81"/>
            <rFont val="Tahoma"/>
            <family val="2"/>
          </rPr>
          <t>WELCOME:</t>
        </r>
        <r>
          <rPr>
            <sz val="9"/>
            <color indexed="81"/>
            <rFont val="Tahoma"/>
            <family val="2"/>
          </rPr>
          <t xml:space="preserve">
407,3</t>
        </r>
      </text>
    </comment>
    <comment ref="AK85" authorId="0" shapeId="0">
      <text>
        <r>
          <rPr>
            <b/>
            <sz val="9"/>
            <color indexed="81"/>
            <rFont val="Tahoma"/>
            <family val="2"/>
          </rPr>
          <t>WELCOME:</t>
        </r>
        <r>
          <rPr>
            <sz val="9"/>
            <color indexed="81"/>
            <rFont val="Tahoma"/>
            <family val="2"/>
          </rPr>
          <t xml:space="preserve">
21</t>
        </r>
      </text>
    </comment>
    <comment ref="AI96" authorId="0" shapeId="0">
      <text>
        <r>
          <rPr>
            <b/>
            <sz val="9"/>
            <color indexed="81"/>
            <rFont val="Tahoma"/>
            <family val="2"/>
          </rPr>
          <t>200</t>
        </r>
      </text>
    </comment>
    <comment ref="AI97" authorId="0" shapeId="0">
      <text>
        <r>
          <rPr>
            <b/>
            <sz val="9"/>
            <color indexed="81"/>
            <rFont val="Tahoma"/>
            <family val="2"/>
          </rPr>
          <t>WELCOME:</t>
        </r>
        <r>
          <rPr>
            <sz val="9"/>
            <color indexed="81"/>
            <rFont val="Tahoma"/>
            <family val="2"/>
          </rPr>
          <t xml:space="preserve">
50</t>
        </r>
      </text>
    </comment>
    <comment ref="AH98" authorId="0" shapeId="0">
      <text>
        <r>
          <rPr>
            <b/>
            <sz val="9"/>
            <color indexed="81"/>
            <rFont val="Tahoma"/>
            <family val="2"/>
          </rPr>
          <t>100</t>
        </r>
      </text>
    </comment>
    <comment ref="AI98" authorId="0" shapeId="0">
      <text>
        <r>
          <rPr>
            <sz val="9"/>
            <color indexed="81"/>
            <rFont val="Tahoma"/>
            <family val="2"/>
          </rPr>
          <t xml:space="preserve">144
</t>
        </r>
      </text>
    </comment>
    <comment ref="AG99" authorId="0" shapeId="0">
      <text>
        <r>
          <rPr>
            <b/>
            <sz val="9"/>
            <color indexed="81"/>
            <rFont val="Tahoma"/>
            <family val="2"/>
          </rPr>
          <t>3483</t>
        </r>
        <r>
          <rPr>
            <sz val="9"/>
            <color indexed="81"/>
            <rFont val="Tahoma"/>
            <family val="2"/>
          </rPr>
          <t xml:space="preserve">
</t>
        </r>
      </text>
    </comment>
    <comment ref="AH99" authorId="0" shapeId="0">
      <text>
        <r>
          <rPr>
            <b/>
            <sz val="9"/>
            <color indexed="81"/>
            <rFont val="Tahoma"/>
            <family val="2"/>
          </rPr>
          <t>WELCOME:</t>
        </r>
        <r>
          <rPr>
            <sz val="9"/>
            <color indexed="81"/>
            <rFont val="Tahoma"/>
            <family val="2"/>
          </rPr>
          <t xml:space="preserve">
3277</t>
        </r>
      </text>
    </comment>
    <comment ref="AI99" authorId="0" shapeId="0">
      <text>
        <r>
          <rPr>
            <b/>
            <sz val="9"/>
            <color indexed="81"/>
            <rFont val="Tahoma"/>
            <family val="2"/>
          </rPr>
          <t>3382</t>
        </r>
      </text>
    </comment>
    <comment ref="AH100" authorId="0" shapeId="0">
      <text>
        <r>
          <rPr>
            <b/>
            <sz val="9"/>
            <color indexed="81"/>
            <rFont val="Tahoma"/>
            <family val="2"/>
          </rPr>
          <t>227</t>
        </r>
      </text>
    </comment>
    <comment ref="AI100" authorId="0" shapeId="0">
      <text>
        <r>
          <rPr>
            <b/>
            <sz val="9"/>
            <color indexed="81"/>
            <rFont val="Tahoma"/>
            <family val="2"/>
          </rPr>
          <t xml:space="preserve">80
</t>
        </r>
      </text>
    </comment>
  </commentList>
</comments>
</file>

<file path=xl/comments5.xml><?xml version="1.0" encoding="utf-8"?>
<comments xmlns="http://schemas.openxmlformats.org/spreadsheetml/2006/main">
  <authors>
    <author>WELCOME</author>
  </authors>
  <commentList>
    <comment ref="B11" authorId="0" shapeId="0">
      <text>
        <r>
          <rPr>
            <b/>
            <sz val="22"/>
            <color indexed="81"/>
            <rFont val="Tahoma"/>
            <family val="2"/>
          </rPr>
          <t>GIÁ TRỊ SẢN XUẤT CÔNG NGHIỆP (THEO GIÁ SO SÁNH NĂM 2010)</t>
        </r>
      </text>
    </comment>
    <comment ref="E11" authorId="0" shapeId="0">
      <text>
        <r>
          <rPr>
            <b/>
            <sz val="9"/>
            <color indexed="81"/>
            <rFont val="Tahoma"/>
            <family val="2"/>
          </rPr>
          <t>WELCOME:</t>
        </r>
        <r>
          <rPr>
            <sz val="9"/>
            <color indexed="81"/>
            <rFont val="Tahoma"/>
            <family val="2"/>
          </rPr>
          <t xml:space="preserve">
584</t>
        </r>
      </text>
    </comment>
    <comment ref="E12" authorId="0" shapeId="0">
      <text>
        <r>
          <rPr>
            <b/>
            <sz val="9"/>
            <color indexed="81"/>
            <rFont val="Tahoma"/>
            <family val="2"/>
          </rPr>
          <t>WELCOME:</t>
        </r>
        <r>
          <rPr>
            <sz val="9"/>
            <color indexed="81"/>
            <rFont val="Tahoma"/>
            <family val="2"/>
          </rPr>
          <t xml:space="preserve">
584</t>
        </r>
      </text>
    </comment>
    <comment ref="E14" authorId="0" shapeId="0">
      <text>
        <r>
          <rPr>
            <b/>
            <sz val="9"/>
            <color indexed="81"/>
            <rFont val="Tahoma"/>
            <family val="2"/>
          </rPr>
          <t>WELCOME:</t>
        </r>
        <r>
          <rPr>
            <sz val="9"/>
            <color indexed="81"/>
            <rFont val="Tahoma"/>
            <family val="2"/>
          </rPr>
          <t xml:space="preserve">
73</t>
        </r>
      </text>
    </comment>
    <comment ref="E15" authorId="0" shapeId="0">
      <text>
        <r>
          <rPr>
            <b/>
            <sz val="9"/>
            <color indexed="81"/>
            <rFont val="Tahoma"/>
            <family val="2"/>
          </rPr>
          <t>WELCOME:</t>
        </r>
        <r>
          <rPr>
            <sz val="9"/>
            <color indexed="81"/>
            <rFont val="Tahoma"/>
            <family val="2"/>
          </rPr>
          <t xml:space="preserve">
511</t>
        </r>
      </text>
    </comment>
    <comment ref="E17" authorId="0" shapeId="0">
      <text>
        <r>
          <rPr>
            <b/>
            <sz val="9"/>
            <color indexed="81"/>
            <rFont val="Tahoma"/>
            <family val="2"/>
          </rPr>
          <t>WELCOME:</t>
        </r>
        <r>
          <rPr>
            <sz val="9"/>
            <color indexed="81"/>
            <rFont val="Tahoma"/>
            <family val="2"/>
          </rPr>
          <t xml:space="preserve">
584</t>
        </r>
      </text>
    </comment>
    <comment ref="E18" authorId="0" shapeId="0">
      <text>
        <r>
          <rPr>
            <b/>
            <sz val="9"/>
            <color indexed="81"/>
            <rFont val="Tahoma"/>
            <family val="2"/>
          </rPr>
          <t>WELCOME:</t>
        </r>
        <r>
          <rPr>
            <sz val="9"/>
            <color indexed="81"/>
            <rFont val="Tahoma"/>
            <family val="2"/>
          </rPr>
          <t xml:space="preserve">
14</t>
        </r>
      </text>
    </comment>
    <comment ref="E19" authorId="0" shapeId="0">
      <text>
        <r>
          <rPr>
            <b/>
            <sz val="9"/>
            <color indexed="81"/>
            <rFont val="Tahoma"/>
            <family val="2"/>
          </rPr>
          <t>WELCOME:</t>
        </r>
        <r>
          <rPr>
            <sz val="9"/>
            <color indexed="81"/>
            <rFont val="Tahoma"/>
            <family val="2"/>
          </rPr>
          <t xml:space="preserve">
351</t>
        </r>
      </text>
    </comment>
    <comment ref="E21" authorId="0" shapeId="0">
      <text>
        <r>
          <rPr>
            <b/>
            <sz val="9"/>
            <color indexed="81"/>
            <rFont val="Tahoma"/>
            <family val="2"/>
          </rPr>
          <t>WELCOME:</t>
        </r>
        <r>
          <rPr>
            <sz val="9"/>
            <color indexed="81"/>
            <rFont val="Tahoma"/>
            <family val="2"/>
          </rPr>
          <t xml:space="preserve">
30</t>
        </r>
      </text>
    </comment>
    <comment ref="E22" authorId="0" shapeId="0">
      <text>
        <r>
          <rPr>
            <b/>
            <sz val="9"/>
            <color indexed="81"/>
            <rFont val="Tahoma"/>
            <family val="2"/>
          </rPr>
          <t>WELCOME:</t>
        </r>
        <r>
          <rPr>
            <sz val="9"/>
            <color indexed="81"/>
            <rFont val="Tahoma"/>
            <family val="2"/>
          </rPr>
          <t xml:space="preserve">
190</t>
        </r>
      </text>
    </comment>
    <comment ref="E24" authorId="0" shapeId="0">
      <text>
        <r>
          <rPr>
            <b/>
            <sz val="9"/>
            <color indexed="81"/>
            <rFont val="Tahoma"/>
            <family val="2"/>
          </rPr>
          <t>WELCOME:</t>
        </r>
        <r>
          <rPr>
            <sz val="9"/>
            <color indexed="81"/>
            <rFont val="Tahoma"/>
            <family val="2"/>
          </rPr>
          <t xml:space="preserve">
9,445</t>
        </r>
      </text>
    </comment>
    <comment ref="E25" authorId="0" shapeId="0">
      <text>
        <r>
          <rPr>
            <b/>
            <sz val="9"/>
            <color indexed="81"/>
            <rFont val="Tahoma"/>
            <family val="2"/>
          </rPr>
          <t>WELCOME:</t>
        </r>
        <r>
          <rPr>
            <sz val="9"/>
            <color indexed="81"/>
            <rFont val="Tahoma"/>
            <family val="2"/>
          </rPr>
          <t xml:space="preserve">
77</t>
        </r>
      </text>
    </comment>
    <comment ref="E26" authorId="0" shapeId="0">
      <text>
        <r>
          <rPr>
            <b/>
            <sz val="9"/>
            <color indexed="81"/>
            <rFont val="Tahoma"/>
            <family val="2"/>
          </rPr>
          <t>WELCOME:</t>
        </r>
        <r>
          <rPr>
            <sz val="9"/>
            <color indexed="81"/>
            <rFont val="Tahoma"/>
            <family val="2"/>
          </rPr>
          <t xml:space="preserve">
994</t>
        </r>
      </text>
    </comment>
    <comment ref="E27" authorId="0" shapeId="0">
      <text>
        <r>
          <rPr>
            <b/>
            <sz val="9"/>
            <color indexed="81"/>
            <rFont val="Tahoma"/>
            <family val="2"/>
          </rPr>
          <t>WELCOME:</t>
        </r>
        <r>
          <rPr>
            <sz val="9"/>
            <color indexed="81"/>
            <rFont val="Tahoma"/>
            <family val="2"/>
          </rPr>
          <t xml:space="preserve">
30</t>
        </r>
      </text>
    </comment>
    <comment ref="E28" authorId="0" shapeId="0">
      <text>
        <r>
          <rPr>
            <b/>
            <sz val="9"/>
            <color indexed="81"/>
            <rFont val="Tahoma"/>
            <family val="2"/>
          </rPr>
          <t>WELCOME:</t>
        </r>
        <r>
          <rPr>
            <sz val="9"/>
            <color indexed="81"/>
            <rFont val="Tahoma"/>
            <family val="2"/>
          </rPr>
          <t xml:space="preserve">
790</t>
        </r>
      </text>
    </comment>
    <comment ref="E29" authorId="0" shapeId="0">
      <text>
        <r>
          <rPr>
            <b/>
            <sz val="9"/>
            <color indexed="81"/>
            <rFont val="Tahoma"/>
            <family val="2"/>
          </rPr>
          <t>WELCOME:</t>
        </r>
        <r>
          <rPr>
            <sz val="9"/>
            <color indexed="81"/>
            <rFont val="Tahoma"/>
            <family val="2"/>
          </rPr>
          <t xml:space="preserve">
13,419</t>
        </r>
      </text>
    </comment>
    <comment ref="E30" authorId="0" shapeId="0">
      <text>
        <r>
          <rPr>
            <b/>
            <sz val="9"/>
            <color indexed="81"/>
            <rFont val="Tahoma"/>
            <family val="2"/>
          </rPr>
          <t>WELCOME:</t>
        </r>
        <r>
          <rPr>
            <sz val="9"/>
            <color indexed="81"/>
            <rFont val="Tahoma"/>
            <family val="2"/>
          </rPr>
          <t xml:space="preserve">
13,671</t>
        </r>
      </text>
    </comment>
    <comment ref="E31" authorId="0" shapeId="0">
      <text>
        <r>
          <rPr>
            <b/>
            <sz val="9"/>
            <color indexed="81"/>
            <rFont val="Tahoma"/>
            <family val="2"/>
          </rPr>
          <t>WELCOME:</t>
        </r>
        <r>
          <rPr>
            <sz val="9"/>
            <color indexed="81"/>
            <rFont val="Tahoma"/>
            <family val="2"/>
          </rPr>
          <t xml:space="preserve">
12,500</t>
        </r>
      </text>
    </comment>
    <comment ref="E32" authorId="0" shapeId="0">
      <text>
        <r>
          <rPr>
            <b/>
            <sz val="9"/>
            <color indexed="81"/>
            <rFont val="Tahoma"/>
            <family val="2"/>
          </rPr>
          <t>WELCOME:</t>
        </r>
        <r>
          <rPr>
            <sz val="9"/>
            <color indexed="81"/>
            <rFont val="Tahoma"/>
            <family val="2"/>
          </rPr>
          <t xml:space="preserve">
13,580</t>
        </r>
      </text>
    </comment>
    <comment ref="E33" authorId="0" shapeId="0">
      <text>
        <r>
          <rPr>
            <b/>
            <sz val="9"/>
            <color indexed="81"/>
            <rFont val="Tahoma"/>
            <family val="2"/>
          </rPr>
          <t>WELCOME:</t>
        </r>
        <r>
          <rPr>
            <sz val="9"/>
            <color indexed="81"/>
            <rFont val="Tahoma"/>
            <family val="2"/>
          </rPr>
          <t xml:space="preserve">
7,242</t>
        </r>
      </text>
    </comment>
    <comment ref="E34" authorId="0" shapeId="0">
      <text>
        <r>
          <rPr>
            <b/>
            <sz val="9"/>
            <color indexed="81"/>
            <rFont val="Tahoma"/>
            <family val="2"/>
          </rPr>
          <t>WELCOME:</t>
        </r>
        <r>
          <rPr>
            <sz val="9"/>
            <color indexed="81"/>
            <rFont val="Tahoma"/>
            <family val="2"/>
          </rPr>
          <t xml:space="preserve">
2,848</t>
        </r>
      </text>
    </comment>
    <comment ref="E35" authorId="0" shapeId="0">
      <text>
        <r>
          <rPr>
            <b/>
            <sz val="9"/>
            <color indexed="81"/>
            <rFont val="Tahoma"/>
            <family val="2"/>
          </rPr>
          <t>WELCOME:</t>
        </r>
        <r>
          <rPr>
            <sz val="9"/>
            <color indexed="81"/>
            <rFont val="Tahoma"/>
            <family val="2"/>
          </rPr>
          <t xml:space="preserve">
13,000</t>
        </r>
      </text>
    </comment>
    <comment ref="E36" authorId="0" shapeId="0">
      <text>
        <r>
          <rPr>
            <b/>
            <sz val="9"/>
            <color indexed="81"/>
            <rFont val="Tahoma"/>
            <family val="2"/>
          </rPr>
          <t>WELCOME:</t>
        </r>
        <r>
          <rPr>
            <sz val="9"/>
            <color indexed="81"/>
            <rFont val="Tahoma"/>
            <family val="2"/>
          </rPr>
          <t xml:space="preserve">
635</t>
        </r>
      </text>
    </comment>
    <comment ref="E37" authorId="0" shapeId="0">
      <text>
        <r>
          <rPr>
            <b/>
            <sz val="9"/>
            <color indexed="81"/>
            <rFont val="Tahoma"/>
            <family val="2"/>
          </rPr>
          <t>WELCOME:</t>
        </r>
        <r>
          <rPr>
            <sz val="9"/>
            <color indexed="81"/>
            <rFont val="Tahoma"/>
            <family val="2"/>
          </rPr>
          <t xml:space="preserve">
341</t>
        </r>
      </text>
    </comment>
    <comment ref="E38" authorId="0" shapeId="0">
      <text>
        <r>
          <rPr>
            <b/>
            <sz val="9"/>
            <color indexed="81"/>
            <rFont val="Tahoma"/>
            <family val="2"/>
          </rPr>
          <t>WELCOME:</t>
        </r>
        <r>
          <rPr>
            <sz val="9"/>
            <color indexed="81"/>
            <rFont val="Tahoma"/>
            <family val="2"/>
          </rPr>
          <t xml:space="preserve">
4,508</t>
        </r>
      </text>
    </comment>
    <comment ref="E39" authorId="0" shapeId="0">
      <text>
        <r>
          <rPr>
            <b/>
            <sz val="9"/>
            <color indexed="81"/>
            <rFont val="Tahoma"/>
            <family val="2"/>
          </rPr>
          <t>WELCOME:</t>
        </r>
        <r>
          <rPr>
            <sz val="9"/>
            <color indexed="81"/>
            <rFont val="Tahoma"/>
            <family val="2"/>
          </rPr>
          <t xml:space="preserve">
62,400</t>
        </r>
      </text>
    </comment>
  </commentList>
</comments>
</file>

<file path=xl/comments6.xml><?xml version="1.0" encoding="utf-8"?>
<comments xmlns="http://schemas.openxmlformats.org/spreadsheetml/2006/main">
  <authors>
    <author>WELCOME</author>
  </authors>
  <commentList>
    <comment ref="E10" authorId="0" shapeId="0">
      <text>
        <r>
          <rPr>
            <b/>
            <sz val="9"/>
            <color indexed="81"/>
            <rFont val="Tahoma"/>
            <family val="2"/>
          </rPr>
          <t>WELCOME:</t>
        </r>
        <r>
          <rPr>
            <sz val="9"/>
            <color indexed="81"/>
            <rFont val="Tahoma"/>
            <family val="2"/>
          </rPr>
          <t xml:space="preserve">
3,595</t>
        </r>
      </text>
    </comment>
    <comment ref="E11" authorId="0" shapeId="0">
      <text>
        <r>
          <rPr>
            <b/>
            <sz val="9"/>
            <color indexed="81"/>
            <rFont val="Tahoma"/>
            <family val="2"/>
          </rPr>
          <t>WELCOME:</t>
        </r>
        <r>
          <rPr>
            <sz val="9"/>
            <color indexed="81"/>
            <rFont val="Tahoma"/>
            <family val="2"/>
          </rPr>
          <t xml:space="preserve">
3,595</t>
        </r>
      </text>
    </comment>
    <comment ref="E12" authorId="0" shapeId="0">
      <text>
        <r>
          <rPr>
            <b/>
            <sz val="9"/>
            <color indexed="81"/>
            <rFont val="Tahoma"/>
            <family val="2"/>
          </rPr>
          <t>3.398,2</t>
        </r>
      </text>
    </comment>
    <comment ref="E13" authorId="0" shapeId="0">
      <text>
        <r>
          <rPr>
            <b/>
            <sz val="9"/>
            <color indexed="81"/>
            <rFont val="Tahoma"/>
            <family val="2"/>
          </rPr>
          <t>WELCOME:</t>
        </r>
        <r>
          <rPr>
            <sz val="9"/>
            <color indexed="81"/>
            <rFont val="Tahoma"/>
            <family val="2"/>
          </rPr>
          <t xml:space="preserve">
196,4</t>
        </r>
      </text>
    </comment>
    <comment ref="E15" authorId="0" shapeId="0">
      <text>
        <r>
          <rPr>
            <b/>
            <sz val="9"/>
            <color indexed="81"/>
            <rFont val="Tahoma"/>
            <family val="2"/>
          </rPr>
          <t>WELCOME:</t>
        </r>
        <r>
          <rPr>
            <sz val="9"/>
            <color indexed="81"/>
            <rFont val="Tahoma"/>
            <family val="2"/>
          </rPr>
          <t xml:space="preserve">
15,012</t>
        </r>
      </text>
    </comment>
    <comment ref="E16" authorId="0" shapeId="0">
      <text>
        <r>
          <rPr>
            <b/>
            <sz val="9"/>
            <color indexed="81"/>
            <rFont val="Tahoma"/>
            <family val="2"/>
          </rPr>
          <t>WELCOME:</t>
        </r>
        <r>
          <rPr>
            <sz val="9"/>
            <color indexed="81"/>
            <rFont val="Tahoma"/>
            <family val="2"/>
          </rPr>
          <t xml:space="preserve">
3,72</t>
        </r>
      </text>
    </comment>
    <comment ref="E17" authorId="0" shapeId="0">
      <text>
        <r>
          <rPr>
            <b/>
            <sz val="9"/>
            <color indexed="81"/>
            <rFont val="Tahoma"/>
            <family val="2"/>
          </rPr>
          <t>WELCOME:</t>
        </r>
        <r>
          <rPr>
            <sz val="9"/>
            <color indexed="81"/>
            <rFont val="Tahoma"/>
            <family val="2"/>
          </rPr>
          <t xml:space="preserve">
10,21</t>
        </r>
      </text>
    </comment>
    <comment ref="E18" authorId="0" shapeId="0">
      <text>
        <r>
          <rPr>
            <b/>
            <sz val="9"/>
            <color indexed="81"/>
            <rFont val="Tahoma"/>
            <family val="2"/>
          </rPr>
          <t>WELCOME:</t>
        </r>
        <r>
          <rPr>
            <sz val="9"/>
            <color indexed="81"/>
            <rFont val="Tahoma"/>
            <family val="2"/>
          </rPr>
          <t xml:space="preserve">
189,39</t>
        </r>
      </text>
    </comment>
    <comment ref="E19" authorId="0" shapeId="0">
      <text>
        <r>
          <rPr>
            <b/>
            <sz val="9"/>
            <color indexed="81"/>
            <rFont val="Tahoma"/>
            <family val="2"/>
          </rPr>
          <t>WELCOME:</t>
        </r>
        <r>
          <rPr>
            <sz val="9"/>
            <color indexed="81"/>
            <rFont val="Tahoma"/>
            <family val="2"/>
          </rPr>
          <t xml:space="preserve">
19,89</t>
        </r>
      </text>
    </comment>
    <comment ref="E20" authorId="0" shapeId="0">
      <text>
        <r>
          <rPr>
            <b/>
            <sz val="9"/>
            <color indexed="81"/>
            <rFont val="Tahoma"/>
            <family val="2"/>
          </rPr>
          <t>WELCOME:</t>
        </r>
        <r>
          <rPr>
            <sz val="9"/>
            <color indexed="81"/>
            <rFont val="Tahoma"/>
            <family val="2"/>
          </rPr>
          <t xml:space="preserve">
131</t>
        </r>
      </text>
    </comment>
    <comment ref="E23" authorId="0" shapeId="0">
      <text>
        <r>
          <rPr>
            <b/>
            <sz val="9"/>
            <color indexed="81"/>
            <rFont val="Tahoma"/>
            <family val="2"/>
          </rPr>
          <t>WELCOME:</t>
        </r>
        <r>
          <rPr>
            <sz val="9"/>
            <color indexed="81"/>
            <rFont val="Tahoma"/>
            <family val="2"/>
          </rPr>
          <t xml:space="preserve">
23</t>
        </r>
      </text>
    </comment>
    <comment ref="E24" authorId="0" shapeId="0">
      <text>
        <r>
          <rPr>
            <b/>
            <sz val="9"/>
            <color indexed="81"/>
            <rFont val="Tahoma"/>
            <family val="2"/>
          </rPr>
          <t>WELCOME:</t>
        </r>
        <r>
          <rPr>
            <sz val="9"/>
            <color indexed="81"/>
            <rFont val="Tahoma"/>
            <family val="2"/>
          </rPr>
          <t xml:space="preserve">
2</t>
        </r>
      </text>
    </comment>
    <comment ref="E25" authorId="0" shapeId="0">
      <text>
        <r>
          <rPr>
            <b/>
            <sz val="9"/>
            <color indexed="81"/>
            <rFont val="Tahoma"/>
            <family val="2"/>
          </rPr>
          <t>WELCOME:</t>
        </r>
        <r>
          <rPr>
            <sz val="9"/>
            <color indexed="81"/>
            <rFont val="Tahoma"/>
            <family val="2"/>
          </rPr>
          <t xml:space="preserve">
740</t>
        </r>
      </text>
    </comment>
    <comment ref="E26" authorId="0" shapeId="0">
      <text>
        <r>
          <rPr>
            <b/>
            <sz val="9"/>
            <color indexed="81"/>
            <rFont val="Tahoma"/>
            <family val="2"/>
          </rPr>
          <t>WELCOME:</t>
        </r>
        <r>
          <rPr>
            <sz val="9"/>
            <color indexed="81"/>
            <rFont val="Tahoma"/>
            <family val="2"/>
          </rPr>
          <t xml:space="preserve">
67</t>
        </r>
      </text>
    </comment>
    <comment ref="E27" authorId="0" shapeId="0">
      <text>
        <r>
          <rPr>
            <b/>
            <sz val="9"/>
            <color indexed="81"/>
            <rFont val="Tahoma"/>
            <family val="2"/>
          </rPr>
          <t>WELCOME:</t>
        </r>
        <r>
          <rPr>
            <sz val="9"/>
            <color indexed="81"/>
            <rFont val="Tahoma"/>
            <family val="2"/>
          </rPr>
          <t xml:space="preserve">
52</t>
        </r>
      </text>
    </comment>
    <comment ref="E28" authorId="0" shapeId="0">
      <text>
        <r>
          <rPr>
            <b/>
            <sz val="9"/>
            <color indexed="81"/>
            <rFont val="Tahoma"/>
            <family val="2"/>
          </rPr>
          <t>WELCOME:</t>
        </r>
        <r>
          <rPr>
            <sz val="9"/>
            <color indexed="81"/>
            <rFont val="Tahoma"/>
            <family val="2"/>
          </rPr>
          <t xml:space="preserve">
139,460</t>
        </r>
      </text>
    </comment>
    <comment ref="E30" authorId="0" shapeId="0">
      <text>
        <r>
          <rPr>
            <b/>
            <sz val="9"/>
            <color indexed="81"/>
            <rFont val="Tahoma"/>
            <family val="2"/>
          </rPr>
          <t>WELCOME:</t>
        </r>
        <r>
          <rPr>
            <sz val="9"/>
            <color indexed="81"/>
            <rFont val="Tahoma"/>
            <family val="2"/>
          </rPr>
          <t xml:space="preserve">
9,760</t>
        </r>
      </text>
    </comment>
    <comment ref="E31" authorId="0" shapeId="0">
      <text>
        <r>
          <rPr>
            <b/>
            <sz val="9"/>
            <color indexed="81"/>
            <rFont val="Tahoma"/>
            <family val="2"/>
          </rPr>
          <t>WELCOME:</t>
        </r>
        <r>
          <rPr>
            <sz val="9"/>
            <color indexed="81"/>
            <rFont val="Tahoma"/>
            <family val="2"/>
          </rPr>
          <t xml:space="preserve">
5,200</t>
        </r>
      </text>
    </comment>
    <comment ref="E32" authorId="0" shapeId="0">
      <text>
        <r>
          <rPr>
            <b/>
            <sz val="9"/>
            <color indexed="81"/>
            <rFont val="Tahoma"/>
            <family val="2"/>
          </rPr>
          <t>WELCOME:</t>
        </r>
        <r>
          <rPr>
            <sz val="9"/>
            <color indexed="81"/>
            <rFont val="Tahoma"/>
            <family val="2"/>
          </rPr>
          <t xml:space="preserve">
1,9</t>
        </r>
      </text>
    </comment>
    <comment ref="E33" authorId="0" shapeId="0">
      <text>
        <r>
          <rPr>
            <b/>
            <sz val="9"/>
            <color indexed="81"/>
            <rFont val="Tahoma"/>
            <family val="2"/>
          </rPr>
          <t>WELCOME:</t>
        </r>
        <r>
          <rPr>
            <sz val="9"/>
            <color indexed="81"/>
            <rFont val="Tahoma"/>
            <family val="2"/>
          </rPr>
          <t xml:space="preserve">
2</t>
        </r>
      </text>
    </comment>
    <comment ref="E34" authorId="0" shapeId="0">
      <text>
        <r>
          <rPr>
            <b/>
            <sz val="9"/>
            <color indexed="81"/>
            <rFont val="Tahoma"/>
            <family val="2"/>
          </rPr>
          <t>WELCOME:</t>
        </r>
        <r>
          <rPr>
            <sz val="9"/>
            <color indexed="81"/>
            <rFont val="Tahoma"/>
            <family val="2"/>
          </rPr>
          <t xml:space="preserve">
1</t>
        </r>
      </text>
    </comment>
    <comment ref="E35" authorId="0" shapeId="0">
      <text>
        <r>
          <rPr>
            <b/>
            <sz val="9"/>
            <color indexed="81"/>
            <rFont val="Tahoma"/>
            <family val="2"/>
          </rPr>
          <t>WELCOME:</t>
        </r>
        <r>
          <rPr>
            <sz val="9"/>
            <color indexed="81"/>
            <rFont val="Tahoma"/>
            <family val="2"/>
          </rPr>
          <t xml:space="preserve">
129,700</t>
        </r>
      </text>
    </comment>
    <comment ref="E36" authorId="0" shapeId="0">
      <text>
        <r>
          <rPr>
            <b/>
            <sz val="9"/>
            <color indexed="81"/>
            <rFont val="Tahoma"/>
            <family val="2"/>
          </rPr>
          <t>WELCOME:</t>
        </r>
        <r>
          <rPr>
            <sz val="9"/>
            <color indexed="81"/>
            <rFont val="Tahoma"/>
            <family val="2"/>
          </rPr>
          <t xml:space="preserve">
67,000</t>
        </r>
      </text>
    </comment>
    <comment ref="E37" authorId="0" shapeId="0">
      <text>
        <r>
          <rPr>
            <b/>
            <sz val="9"/>
            <color indexed="81"/>
            <rFont val="Tahoma"/>
            <family val="2"/>
          </rPr>
          <t>WELCOME:</t>
        </r>
        <r>
          <rPr>
            <sz val="9"/>
            <color indexed="81"/>
            <rFont val="Tahoma"/>
            <family val="2"/>
          </rPr>
          <t xml:space="preserve">
2,1</t>
        </r>
      </text>
    </comment>
    <comment ref="E38" authorId="0" shapeId="0">
      <text>
        <r>
          <rPr>
            <b/>
            <sz val="9"/>
            <color indexed="81"/>
            <rFont val="Tahoma"/>
            <family val="2"/>
          </rPr>
          <t>WELCOME:</t>
        </r>
        <r>
          <rPr>
            <sz val="9"/>
            <color indexed="81"/>
            <rFont val="Tahoma"/>
            <family val="2"/>
          </rPr>
          <t xml:space="preserve">
1</t>
        </r>
      </text>
    </comment>
    <comment ref="E39" authorId="0" shapeId="0">
      <text>
        <r>
          <rPr>
            <b/>
            <sz val="9"/>
            <color indexed="81"/>
            <rFont val="Tahoma"/>
            <family val="2"/>
          </rPr>
          <t>WELCOME:</t>
        </r>
        <r>
          <rPr>
            <sz val="9"/>
            <color indexed="81"/>
            <rFont val="Tahoma"/>
            <family val="2"/>
          </rPr>
          <t xml:space="preserve">
0,5</t>
        </r>
      </text>
    </comment>
    <comment ref="E40" authorId="0" shapeId="0">
      <text>
        <r>
          <rPr>
            <b/>
            <sz val="9"/>
            <color indexed="81"/>
            <rFont val="Tahoma"/>
            <family val="2"/>
          </rPr>
          <t>WELCOME:</t>
        </r>
        <r>
          <rPr>
            <sz val="9"/>
            <color indexed="81"/>
            <rFont val="Tahoma"/>
            <family val="2"/>
          </rPr>
          <t xml:space="preserve">
196,4</t>
        </r>
      </text>
    </comment>
    <comment ref="E41" authorId="0" shapeId="0">
      <text>
        <r>
          <rPr>
            <b/>
            <sz val="9"/>
            <color indexed="81"/>
            <rFont val="Tahoma"/>
            <family val="2"/>
          </rPr>
          <t>WELCOME:</t>
        </r>
        <r>
          <rPr>
            <sz val="9"/>
            <color indexed="81"/>
            <rFont val="Tahoma"/>
            <family val="2"/>
          </rPr>
          <t xml:space="preserve">
24,32</t>
        </r>
      </text>
    </comment>
    <comment ref="E42" authorId="0" shapeId="0">
      <text>
        <r>
          <rPr>
            <b/>
            <sz val="9"/>
            <color indexed="81"/>
            <rFont val="Tahoma"/>
            <family val="2"/>
          </rPr>
          <t>WELCOME:</t>
        </r>
        <r>
          <rPr>
            <sz val="9"/>
            <color indexed="81"/>
            <rFont val="Tahoma"/>
            <family val="2"/>
          </rPr>
          <t xml:space="preserve">
172,05</t>
        </r>
      </text>
    </comment>
  </commentList>
</comments>
</file>

<file path=xl/comments7.xml><?xml version="1.0" encoding="utf-8"?>
<comments xmlns="http://schemas.openxmlformats.org/spreadsheetml/2006/main">
  <authors>
    <author>WELCOME</author>
  </authors>
  <commentList>
    <comment ref="E11" authorId="0" shapeId="0">
      <text>
        <r>
          <rPr>
            <b/>
            <sz val="9"/>
            <color indexed="81"/>
            <rFont val="Tahoma"/>
            <family val="2"/>
          </rPr>
          <t>WELCOME:</t>
        </r>
        <r>
          <rPr>
            <sz val="9"/>
            <color indexed="81"/>
            <rFont val="Tahoma"/>
            <family val="2"/>
          </rPr>
          <t xml:space="preserve">
229</t>
        </r>
      </text>
    </comment>
    <comment ref="E14" authorId="0" shapeId="0">
      <text>
        <r>
          <rPr>
            <b/>
            <sz val="9"/>
            <color indexed="81"/>
            <rFont val="Tahoma"/>
            <family val="2"/>
          </rPr>
          <t>WELCOME:</t>
        </r>
        <r>
          <rPr>
            <sz val="9"/>
            <color indexed="81"/>
            <rFont val="Tahoma"/>
            <family val="2"/>
          </rPr>
          <t xml:space="preserve">
229</t>
        </r>
      </text>
    </comment>
    <comment ref="E15" authorId="0" shapeId="0">
      <text>
        <r>
          <rPr>
            <b/>
            <sz val="9"/>
            <color indexed="81"/>
            <rFont val="Tahoma"/>
            <family val="2"/>
          </rPr>
          <t>WELCOME:</t>
        </r>
        <r>
          <rPr>
            <sz val="9"/>
            <color indexed="81"/>
            <rFont val="Tahoma"/>
            <family val="2"/>
          </rPr>
          <t xml:space="preserve">
8.359</t>
        </r>
      </text>
    </comment>
    <comment ref="E18" authorId="0" shapeId="0">
      <text>
        <r>
          <rPr>
            <b/>
            <sz val="9"/>
            <color indexed="81"/>
            <rFont val="Tahoma"/>
            <family val="2"/>
          </rPr>
          <t>WELCOME:</t>
        </r>
        <r>
          <rPr>
            <sz val="9"/>
            <color indexed="81"/>
            <rFont val="Tahoma"/>
            <family val="2"/>
          </rPr>
          <t xml:space="preserve">
8.359</t>
        </r>
      </text>
    </comment>
    <comment ref="E20" authorId="0" shapeId="0">
      <text>
        <r>
          <rPr>
            <b/>
            <sz val="9"/>
            <color indexed="81"/>
            <rFont val="Tahoma"/>
            <family val="2"/>
          </rPr>
          <t>WELCOME:</t>
        </r>
        <r>
          <rPr>
            <sz val="9"/>
            <color indexed="81"/>
            <rFont val="Tahoma"/>
            <family val="2"/>
          </rPr>
          <t xml:space="preserve">
506</t>
        </r>
      </text>
    </comment>
    <comment ref="E23" authorId="0" shapeId="0">
      <text>
        <r>
          <rPr>
            <b/>
            <sz val="9"/>
            <color indexed="81"/>
            <rFont val="Tahoma"/>
            <family val="2"/>
          </rPr>
          <t>WELCOME:</t>
        </r>
        <r>
          <rPr>
            <sz val="9"/>
            <color indexed="81"/>
            <rFont val="Tahoma"/>
            <family val="2"/>
          </rPr>
          <t xml:space="preserve">
506</t>
        </r>
      </text>
    </comment>
    <comment ref="E24" authorId="0" shapeId="0">
      <text>
        <r>
          <rPr>
            <b/>
            <sz val="9"/>
            <color indexed="81"/>
            <rFont val="Tahoma"/>
            <family val="2"/>
          </rPr>
          <t>WELCOME:</t>
        </r>
        <r>
          <rPr>
            <sz val="9"/>
            <color indexed="81"/>
            <rFont val="Tahoma"/>
            <family val="2"/>
          </rPr>
          <t xml:space="preserve">
40,480</t>
        </r>
      </text>
    </comment>
    <comment ref="E27" authorId="0" shapeId="0">
      <text>
        <r>
          <rPr>
            <b/>
            <sz val="9"/>
            <color indexed="81"/>
            <rFont val="Tahoma"/>
            <family val="2"/>
          </rPr>
          <t>WELCOME:</t>
        </r>
        <r>
          <rPr>
            <sz val="9"/>
            <color indexed="81"/>
            <rFont val="Tahoma"/>
            <family val="2"/>
          </rPr>
          <t xml:space="preserve">
40,480</t>
        </r>
      </text>
    </comment>
  </commentList>
</comments>
</file>

<file path=xl/comments8.xml><?xml version="1.0" encoding="utf-8"?>
<comments xmlns="http://schemas.openxmlformats.org/spreadsheetml/2006/main">
  <authors>
    <author>WELCOME</author>
  </authors>
  <commentList>
    <comment ref="D11" authorId="0" shapeId="0">
      <text>
        <r>
          <rPr>
            <b/>
            <sz val="9"/>
            <color indexed="81"/>
            <rFont val="Tahoma"/>
            <family val="2"/>
          </rPr>
          <t>WELCOME:</t>
        </r>
        <r>
          <rPr>
            <sz val="9"/>
            <color indexed="81"/>
            <rFont val="Tahoma"/>
            <family val="2"/>
          </rPr>
          <t xml:space="preserve">
47</t>
        </r>
      </text>
    </comment>
    <comment ref="D12" authorId="0" shapeId="0">
      <text>
        <r>
          <rPr>
            <b/>
            <sz val="9"/>
            <color indexed="81"/>
            <rFont val="Tahoma"/>
            <family val="2"/>
          </rPr>
          <t>WELCOME:</t>
        </r>
        <r>
          <rPr>
            <sz val="9"/>
            <color indexed="81"/>
            <rFont val="Tahoma"/>
            <family val="2"/>
          </rPr>
          <t xml:space="preserve">
5</t>
        </r>
      </text>
    </comment>
    <comment ref="D13" authorId="0" shapeId="0">
      <text>
        <r>
          <rPr>
            <b/>
            <sz val="9"/>
            <color indexed="81"/>
            <rFont val="Tahoma"/>
            <family val="2"/>
          </rPr>
          <t>WELCOME:</t>
        </r>
        <r>
          <rPr>
            <sz val="9"/>
            <color indexed="81"/>
            <rFont val="Tahoma"/>
            <family val="2"/>
          </rPr>
          <t xml:space="preserve">
5</t>
        </r>
      </text>
    </comment>
    <comment ref="D16" authorId="0" shapeId="0">
      <text>
        <r>
          <rPr>
            <b/>
            <sz val="9"/>
            <color indexed="81"/>
            <rFont val="Tahoma"/>
            <family val="2"/>
          </rPr>
          <t>WELCOME:</t>
        </r>
        <r>
          <rPr>
            <sz val="9"/>
            <color indexed="81"/>
            <rFont val="Tahoma"/>
            <family val="2"/>
          </rPr>
          <t xml:space="preserve">
329</t>
        </r>
      </text>
    </comment>
    <comment ref="D17" authorId="0" shapeId="0">
      <text>
        <r>
          <rPr>
            <b/>
            <sz val="9"/>
            <color indexed="81"/>
            <rFont val="Tahoma"/>
            <family val="2"/>
          </rPr>
          <t>WELCOME:</t>
        </r>
        <r>
          <rPr>
            <sz val="9"/>
            <color indexed="81"/>
            <rFont val="Tahoma"/>
            <family val="2"/>
          </rPr>
          <t xml:space="preserve">
35</t>
        </r>
      </text>
    </comment>
  </commentList>
</comments>
</file>

<file path=xl/comments9.xml><?xml version="1.0" encoding="utf-8"?>
<comments xmlns="http://schemas.openxmlformats.org/spreadsheetml/2006/main">
  <authors>
    <author>WELCOME</author>
    <author>SHARP - LC</author>
  </authors>
  <commentList>
    <comment ref="D12" authorId="0" shapeId="0">
      <text>
        <r>
          <rPr>
            <b/>
            <sz val="9"/>
            <color indexed="81"/>
            <rFont val="Tahoma"/>
            <family val="2"/>
          </rPr>
          <t>WELCOME:</t>
        </r>
        <r>
          <rPr>
            <sz val="9"/>
            <color indexed="81"/>
            <rFont val="Tahoma"/>
            <family val="2"/>
          </rPr>
          <t xml:space="preserve">
7</t>
        </r>
      </text>
    </comment>
    <comment ref="D17" authorId="0" shapeId="0">
      <text>
        <r>
          <rPr>
            <b/>
            <sz val="9"/>
            <color indexed="81"/>
            <rFont val="Tahoma"/>
            <family val="2"/>
          </rPr>
          <t>WELCOME:</t>
        </r>
        <r>
          <rPr>
            <sz val="9"/>
            <color indexed="81"/>
            <rFont val="Tahoma"/>
            <family val="2"/>
          </rPr>
          <t xml:space="preserve">
12.786</t>
        </r>
      </text>
    </comment>
    <comment ref="D18" authorId="0" shapeId="0">
      <text>
        <r>
          <rPr>
            <b/>
            <sz val="9"/>
            <color indexed="81"/>
            <rFont val="Tahoma"/>
            <family val="2"/>
          </rPr>
          <t>WELCOME:</t>
        </r>
        <r>
          <rPr>
            <sz val="9"/>
            <color indexed="81"/>
            <rFont val="Tahoma"/>
            <family val="2"/>
          </rPr>
          <t xml:space="preserve">
161</t>
        </r>
      </text>
    </comment>
    <comment ref="G18" authorId="0" shapeId="0">
      <text>
        <r>
          <rPr>
            <b/>
            <sz val="18"/>
            <color indexed="81"/>
            <rFont val="Tahoma"/>
            <family val="2"/>
          </rPr>
          <t>Số hộ nghèo tính theo tiêu chí mới hiện nay là :256 hộ</t>
        </r>
      </text>
    </comment>
    <comment ref="D19" authorId="0" shapeId="0">
      <text>
        <r>
          <rPr>
            <b/>
            <sz val="9"/>
            <color indexed="81"/>
            <rFont val="Tahoma"/>
            <family val="2"/>
          </rPr>
          <t>WELCOME:</t>
        </r>
        <r>
          <rPr>
            <sz val="9"/>
            <color indexed="81"/>
            <rFont val="Tahoma"/>
            <family val="2"/>
          </rPr>
          <t xml:space="preserve">
8</t>
        </r>
      </text>
    </comment>
    <comment ref="G19" authorId="0" shapeId="0">
      <text>
        <r>
          <rPr>
            <b/>
            <sz val="14"/>
            <color indexed="81"/>
            <rFont val="Tahoma"/>
            <family val="2"/>
          </rPr>
          <t>Định hướng số hộ thoát nghèo tính theo tiêu chí mới</t>
        </r>
        <r>
          <rPr>
            <sz val="9"/>
            <color indexed="81"/>
            <rFont val="Tahoma"/>
            <family val="2"/>
          </rPr>
          <t xml:space="preserve">
</t>
        </r>
      </text>
    </comment>
    <comment ref="D21" authorId="0" shapeId="0">
      <text>
        <r>
          <rPr>
            <b/>
            <sz val="9"/>
            <color indexed="81"/>
            <rFont val="Tahoma"/>
            <family val="2"/>
          </rPr>
          <t>WELCOME:</t>
        </r>
        <r>
          <rPr>
            <sz val="9"/>
            <color indexed="81"/>
            <rFont val="Tahoma"/>
            <family val="2"/>
          </rPr>
          <t xml:space="preserve">
1,26
</t>
        </r>
      </text>
    </comment>
    <comment ref="M21" authorId="1" shapeId="0">
      <text>
        <r>
          <rPr>
            <b/>
            <sz val="9"/>
            <color indexed="81"/>
            <rFont val="Tahoma"/>
            <family val="2"/>
          </rPr>
          <t>SHARP - LC:</t>
        </r>
        <r>
          <rPr>
            <sz val="9"/>
            <color indexed="81"/>
            <rFont val="Tahoma"/>
            <family val="2"/>
          </rPr>
          <t xml:space="preserve">
NGUOC</t>
        </r>
      </text>
    </comment>
    <comment ref="D22" authorId="0" shapeId="0">
      <text>
        <r>
          <rPr>
            <b/>
            <sz val="9"/>
            <color indexed="81"/>
            <rFont val="Tahoma"/>
            <family val="2"/>
          </rPr>
          <t>WELCOME:</t>
        </r>
        <r>
          <rPr>
            <sz val="9"/>
            <color indexed="81"/>
            <rFont val="Tahoma"/>
            <family val="2"/>
          </rPr>
          <t xml:space="preserve">
157
</t>
        </r>
      </text>
    </comment>
    <comment ref="D23" authorId="0" shapeId="0">
      <text>
        <r>
          <rPr>
            <b/>
            <sz val="9"/>
            <color indexed="81"/>
            <rFont val="Tahoma"/>
            <family val="2"/>
          </rPr>
          <t>WELCOME:</t>
        </r>
        <r>
          <rPr>
            <sz val="9"/>
            <color indexed="81"/>
            <rFont val="Tahoma"/>
            <family val="2"/>
          </rPr>
          <t xml:space="preserve">
1,23</t>
        </r>
      </text>
    </comment>
    <comment ref="D24" authorId="0" shapeId="0">
      <text>
        <r>
          <rPr>
            <b/>
            <sz val="9"/>
            <color indexed="81"/>
            <rFont val="Tahoma"/>
            <family val="2"/>
          </rPr>
          <t>WELCOME:</t>
        </r>
        <r>
          <rPr>
            <sz val="9"/>
            <color indexed="81"/>
            <rFont val="Tahoma"/>
            <family val="2"/>
          </rPr>
          <t xml:space="preserve">
0,09</t>
        </r>
      </text>
    </comment>
    <comment ref="D25" authorId="0" shapeId="0">
      <text>
        <r>
          <rPr>
            <b/>
            <sz val="9"/>
            <color indexed="81"/>
            <rFont val="Tahoma"/>
            <family val="2"/>
          </rPr>
          <t>WELCOME:</t>
        </r>
        <r>
          <rPr>
            <sz val="9"/>
            <color indexed="81"/>
            <rFont val="Tahoma"/>
            <family val="2"/>
          </rPr>
          <t xml:space="preserve">
75</t>
        </r>
      </text>
    </comment>
    <comment ref="D26" authorId="0" shapeId="0">
      <text>
        <r>
          <rPr>
            <b/>
            <sz val="9"/>
            <color indexed="81"/>
            <rFont val="Tahoma"/>
            <family val="2"/>
          </rPr>
          <t>WELCOME:</t>
        </r>
        <r>
          <rPr>
            <sz val="9"/>
            <color indexed="81"/>
            <rFont val="Tahoma"/>
            <family val="2"/>
          </rPr>
          <t xml:space="preserve">
0,59</t>
        </r>
      </text>
    </comment>
    <comment ref="D27" authorId="0" shapeId="0">
      <text>
        <r>
          <rPr>
            <b/>
            <sz val="9"/>
            <color indexed="81"/>
            <rFont val="Tahoma"/>
            <family val="2"/>
          </rPr>
          <t>WELCOME:</t>
        </r>
        <r>
          <rPr>
            <sz val="9"/>
            <color indexed="81"/>
            <rFont val="Tahoma"/>
            <family val="2"/>
          </rPr>
          <t xml:space="preserve">
9</t>
        </r>
      </text>
    </comment>
    <comment ref="G27" authorId="0" shapeId="0">
      <text>
        <r>
          <rPr>
            <b/>
            <sz val="20"/>
            <color indexed="81"/>
            <rFont val="Tahoma"/>
            <family val="2"/>
          </rPr>
          <t>Đơn vị tổng hợp không có định hướng giảm số hộ cận nghèo KH năm 2022. Lý do: Giảm số hộ cận nghèo khó, ước thực hiện số hộ nghèo 2022 sẽ tăng.</t>
        </r>
      </text>
    </comment>
    <comment ref="D29" authorId="0" shapeId="0">
      <text>
        <r>
          <rPr>
            <b/>
            <sz val="9"/>
            <color indexed="81"/>
            <rFont val="Tahoma"/>
            <family val="2"/>
          </rPr>
          <t>WELCOME:</t>
        </r>
        <r>
          <rPr>
            <sz val="9"/>
            <color indexed="81"/>
            <rFont val="Tahoma"/>
            <family val="2"/>
          </rPr>
          <t xml:space="preserve">
7</t>
        </r>
      </text>
    </comment>
    <comment ref="D30" authorId="0" shapeId="0">
      <text>
        <r>
          <rPr>
            <b/>
            <sz val="9"/>
            <color indexed="81"/>
            <rFont val="Tahoma"/>
            <family val="2"/>
          </rPr>
          <t>WELCOME:</t>
        </r>
        <r>
          <rPr>
            <sz val="9"/>
            <color indexed="81"/>
            <rFont val="Tahoma"/>
            <family val="2"/>
          </rPr>
          <t xml:space="preserve">
2</t>
        </r>
      </text>
    </comment>
    <comment ref="D31" authorId="0" shapeId="0">
      <text>
        <r>
          <rPr>
            <b/>
            <sz val="9"/>
            <color indexed="81"/>
            <rFont val="Tahoma"/>
            <family val="2"/>
          </rPr>
          <t>WELCOME:</t>
        </r>
        <r>
          <rPr>
            <sz val="9"/>
            <color indexed="81"/>
            <rFont val="Tahoma"/>
            <family val="2"/>
          </rPr>
          <t xml:space="preserve">
2</t>
        </r>
      </text>
    </comment>
    <comment ref="D32" authorId="0" shapeId="0">
      <text>
        <r>
          <rPr>
            <b/>
            <sz val="9"/>
            <color indexed="81"/>
            <rFont val="Tahoma"/>
            <family val="2"/>
          </rPr>
          <t>WELCOME:</t>
        </r>
        <r>
          <rPr>
            <sz val="9"/>
            <color indexed="81"/>
            <rFont val="Tahoma"/>
            <family val="2"/>
          </rPr>
          <t xml:space="preserve">
7</t>
        </r>
      </text>
    </comment>
    <comment ref="D33" authorId="0" shapeId="0">
      <text>
        <r>
          <rPr>
            <b/>
            <sz val="9"/>
            <color indexed="81"/>
            <rFont val="Tahoma"/>
            <family val="2"/>
          </rPr>
          <t>WELCOME:</t>
        </r>
        <r>
          <rPr>
            <sz val="9"/>
            <color indexed="81"/>
            <rFont val="Tahoma"/>
            <family val="2"/>
          </rPr>
          <t xml:space="preserve">
100</t>
        </r>
      </text>
    </comment>
    <comment ref="D34" authorId="0" shapeId="0">
      <text>
        <r>
          <rPr>
            <b/>
            <sz val="9"/>
            <color indexed="81"/>
            <rFont val="Tahoma"/>
            <family val="2"/>
          </rPr>
          <t>WELCOME:</t>
        </r>
        <r>
          <rPr>
            <sz val="9"/>
            <color indexed="81"/>
            <rFont val="Tahoma"/>
            <family val="2"/>
          </rPr>
          <t xml:space="preserve">
14.566</t>
        </r>
      </text>
    </comment>
    <comment ref="D35" authorId="0" shapeId="0">
      <text>
        <r>
          <rPr>
            <b/>
            <sz val="9"/>
            <color indexed="81"/>
            <rFont val="Tahoma"/>
            <family val="2"/>
          </rPr>
          <t>WELCOME:</t>
        </r>
        <r>
          <rPr>
            <sz val="9"/>
            <color indexed="81"/>
            <rFont val="Tahoma"/>
            <family val="2"/>
          </rPr>
          <t xml:space="preserve">
100</t>
        </r>
      </text>
    </comment>
    <comment ref="D36" authorId="0" shapeId="0">
      <text>
        <r>
          <rPr>
            <b/>
            <sz val="9"/>
            <color indexed="81"/>
            <rFont val="Tahoma"/>
            <family val="2"/>
          </rPr>
          <t>WELCOME:</t>
        </r>
        <r>
          <rPr>
            <sz val="9"/>
            <color indexed="81"/>
            <rFont val="Tahoma"/>
            <family val="2"/>
          </rPr>
          <t xml:space="preserve">
6</t>
        </r>
      </text>
    </comment>
    <comment ref="D37" authorId="0" shapeId="0">
      <text>
        <r>
          <rPr>
            <b/>
            <sz val="9"/>
            <color indexed="81"/>
            <rFont val="Tahoma"/>
            <family val="2"/>
          </rPr>
          <t>WELCOME:</t>
        </r>
        <r>
          <rPr>
            <sz val="9"/>
            <color indexed="81"/>
            <rFont val="Tahoma"/>
            <family val="2"/>
          </rPr>
          <t xml:space="preserve">
7</t>
        </r>
      </text>
    </comment>
    <comment ref="D38" authorId="0" shapeId="0">
      <text>
        <r>
          <rPr>
            <b/>
            <sz val="9"/>
            <color indexed="81"/>
            <rFont val="Tahoma"/>
            <family val="2"/>
          </rPr>
          <t>WELCOME:</t>
        </r>
        <r>
          <rPr>
            <sz val="9"/>
            <color indexed="81"/>
            <rFont val="Tahoma"/>
            <family val="2"/>
          </rPr>
          <t xml:space="preserve">
100</t>
        </r>
      </text>
    </comment>
    <comment ref="D40" authorId="0" shapeId="0">
      <text>
        <r>
          <rPr>
            <b/>
            <sz val="9"/>
            <color indexed="81"/>
            <rFont val="Tahoma"/>
            <family val="2"/>
          </rPr>
          <t>WELCOME:</t>
        </r>
        <r>
          <rPr>
            <sz val="9"/>
            <color indexed="81"/>
            <rFont val="Tahoma"/>
            <family val="2"/>
          </rPr>
          <t xml:space="preserve">
27,200</t>
        </r>
      </text>
    </comment>
    <comment ref="D41" authorId="0" shapeId="0">
      <text>
        <r>
          <rPr>
            <b/>
            <sz val="9"/>
            <color indexed="81"/>
            <rFont val="Tahoma"/>
            <family val="2"/>
          </rPr>
          <t>WELCOME:</t>
        </r>
        <r>
          <rPr>
            <sz val="9"/>
            <color indexed="81"/>
            <rFont val="Tahoma"/>
            <family val="2"/>
          </rPr>
          <t xml:space="preserve">
10,195</t>
        </r>
      </text>
    </comment>
    <comment ref="D42" authorId="0" shapeId="0">
      <text>
        <r>
          <rPr>
            <b/>
            <sz val="9"/>
            <color indexed="81"/>
            <rFont val="Tahoma"/>
            <family val="2"/>
          </rPr>
          <t>WELCOME:</t>
        </r>
        <r>
          <rPr>
            <sz val="9"/>
            <color indexed="81"/>
            <rFont val="Tahoma"/>
            <family val="2"/>
          </rPr>
          <t xml:space="preserve">
22,2</t>
        </r>
      </text>
    </comment>
    <comment ref="D43" authorId="0" shapeId="0">
      <text>
        <r>
          <rPr>
            <b/>
            <sz val="9"/>
            <color indexed="81"/>
            <rFont val="Tahoma"/>
            <family val="2"/>
          </rPr>
          <t>WELCOME:</t>
        </r>
        <r>
          <rPr>
            <sz val="9"/>
            <color indexed="81"/>
            <rFont val="Tahoma"/>
            <family val="2"/>
          </rPr>
          <t xml:space="preserve">
3,960</t>
        </r>
      </text>
    </comment>
    <comment ref="B44" authorId="0" shapeId="0">
      <text>
        <r>
          <rPr>
            <b/>
            <sz val="16"/>
            <color indexed="81"/>
            <rFont val="Tahoma"/>
            <family val="2"/>
          </rPr>
          <t xml:space="preserve">Số người tham gia BHYT (có ước tính thêm số đối tượng quân đội, công an tham gia tại BHXH bộ Quốc phòng)
</t>
        </r>
      </text>
    </comment>
    <comment ref="D44" authorId="0" shapeId="0">
      <text>
        <r>
          <rPr>
            <b/>
            <sz val="9"/>
            <color indexed="81"/>
            <rFont val="Tahoma"/>
            <family val="2"/>
          </rPr>
          <t>WELCOME:</t>
        </r>
        <r>
          <rPr>
            <sz val="9"/>
            <color indexed="81"/>
            <rFont val="Tahoma"/>
            <family val="2"/>
          </rPr>
          <t xml:space="preserve">
43,586</t>
        </r>
      </text>
    </comment>
    <comment ref="D45" authorId="0" shapeId="0">
      <text>
        <r>
          <rPr>
            <b/>
            <sz val="9"/>
            <color indexed="81"/>
            <rFont val="Tahoma"/>
            <family val="2"/>
          </rPr>
          <t>WELCOME:</t>
        </r>
        <r>
          <rPr>
            <sz val="9"/>
            <color indexed="81"/>
            <rFont val="Tahoma"/>
            <family val="2"/>
          </rPr>
          <t xml:space="preserve">
95</t>
        </r>
      </text>
    </comment>
    <comment ref="D47" authorId="0" shapeId="0">
      <text>
        <r>
          <rPr>
            <b/>
            <sz val="9"/>
            <color indexed="81"/>
            <rFont val="Tahoma"/>
            <family val="2"/>
          </rPr>
          <t>WELCOME:</t>
        </r>
        <r>
          <rPr>
            <sz val="9"/>
            <color indexed="81"/>
            <rFont val="Tahoma"/>
            <family val="2"/>
          </rPr>
          <t xml:space="preserve">
30,050</t>
        </r>
      </text>
    </comment>
    <comment ref="D48" authorId="0" shapeId="0">
      <text>
        <r>
          <rPr>
            <b/>
            <sz val="9"/>
            <color indexed="81"/>
            <rFont val="Tahoma"/>
            <family val="2"/>
          </rPr>
          <t>WELCOME:</t>
        </r>
        <r>
          <rPr>
            <sz val="9"/>
            <color indexed="81"/>
            <rFont val="Tahoma"/>
            <family val="2"/>
          </rPr>
          <t xml:space="preserve">
65,4</t>
        </r>
      </text>
    </comment>
    <comment ref="D49" authorId="0" shapeId="0">
      <text>
        <r>
          <rPr>
            <b/>
            <sz val="9"/>
            <color indexed="81"/>
            <rFont val="Tahoma"/>
            <family val="2"/>
          </rPr>
          <t>WELCOME:</t>
        </r>
        <r>
          <rPr>
            <sz val="9"/>
            <color indexed="81"/>
            <rFont val="Tahoma"/>
            <family val="2"/>
          </rPr>
          <t xml:space="preserve">
29,908</t>
        </r>
      </text>
    </comment>
    <comment ref="D50" authorId="0" shapeId="0">
      <text>
        <r>
          <rPr>
            <b/>
            <sz val="9"/>
            <color indexed="81"/>
            <rFont val="Tahoma"/>
            <family val="2"/>
          </rPr>
          <t>WELCOME:</t>
        </r>
        <r>
          <rPr>
            <sz val="9"/>
            <color indexed="81"/>
            <rFont val="Tahoma"/>
            <family val="2"/>
          </rPr>
          <t xml:space="preserve">
142</t>
        </r>
      </text>
    </comment>
    <comment ref="D51" authorId="0" shapeId="0">
      <text>
        <r>
          <rPr>
            <b/>
            <sz val="9"/>
            <color indexed="81"/>
            <rFont val="Tahoma"/>
            <family val="2"/>
          </rPr>
          <t>WELCOME:</t>
        </r>
        <r>
          <rPr>
            <sz val="9"/>
            <color indexed="81"/>
            <rFont val="Tahoma"/>
            <family val="2"/>
          </rPr>
          <t xml:space="preserve">
31,235</t>
        </r>
      </text>
    </comment>
    <comment ref="D52" authorId="0" shapeId="0">
      <text>
        <r>
          <rPr>
            <b/>
            <sz val="9"/>
            <color indexed="81"/>
            <rFont val="Tahoma"/>
            <family val="2"/>
          </rPr>
          <t>WELCOME:</t>
        </r>
        <r>
          <rPr>
            <sz val="9"/>
            <color indexed="81"/>
            <rFont val="Tahoma"/>
            <family val="2"/>
          </rPr>
          <t xml:space="preserve">
68,01</t>
        </r>
      </text>
    </comment>
    <comment ref="D53" authorId="0" shapeId="0">
      <text>
        <r>
          <rPr>
            <b/>
            <sz val="9"/>
            <color indexed="81"/>
            <rFont val="Tahoma"/>
            <family val="2"/>
          </rPr>
          <t>WELCOME:</t>
        </r>
        <r>
          <rPr>
            <sz val="9"/>
            <color indexed="81"/>
            <rFont val="Tahoma"/>
            <family val="2"/>
          </rPr>
          <t xml:space="preserve">
24,840</t>
        </r>
      </text>
    </comment>
    <comment ref="D54" authorId="0" shapeId="0">
      <text>
        <r>
          <rPr>
            <b/>
            <sz val="9"/>
            <color indexed="81"/>
            <rFont val="Tahoma"/>
            <family val="2"/>
          </rPr>
          <t>WELCOME:</t>
        </r>
        <r>
          <rPr>
            <sz val="9"/>
            <color indexed="81"/>
            <rFont val="Tahoma"/>
            <family val="2"/>
          </rPr>
          <t xml:space="preserve">
6,395</t>
        </r>
      </text>
    </comment>
    <comment ref="D55" authorId="0" shapeId="0">
      <text>
        <r>
          <rPr>
            <b/>
            <sz val="9"/>
            <color indexed="81"/>
            <rFont val="Tahoma"/>
            <family val="2"/>
          </rPr>
          <t>WELCOME:</t>
        </r>
        <r>
          <rPr>
            <sz val="9"/>
            <color indexed="81"/>
            <rFont val="Tahoma"/>
            <family val="2"/>
          </rPr>
          <t xml:space="preserve">
29,370</t>
        </r>
      </text>
    </comment>
    <comment ref="D56" authorId="0" shapeId="0">
      <text>
        <r>
          <rPr>
            <b/>
            <sz val="9"/>
            <color indexed="81"/>
            <rFont val="Tahoma"/>
            <family val="2"/>
          </rPr>
          <t>WELCOME:</t>
        </r>
        <r>
          <rPr>
            <sz val="9"/>
            <color indexed="81"/>
            <rFont val="Tahoma"/>
            <family val="2"/>
          </rPr>
          <t xml:space="preserve">
100</t>
        </r>
      </text>
    </comment>
    <comment ref="D57" authorId="0" shapeId="0">
      <text>
        <r>
          <rPr>
            <b/>
            <sz val="9"/>
            <color indexed="81"/>
            <rFont val="Tahoma"/>
            <family val="2"/>
          </rPr>
          <t>WELCOME:</t>
        </r>
        <r>
          <rPr>
            <sz val="9"/>
            <color indexed="81"/>
            <rFont val="Tahoma"/>
            <family val="2"/>
          </rPr>
          <t xml:space="preserve">
20,1</t>
        </r>
      </text>
    </comment>
    <comment ref="D58" authorId="0" shapeId="0">
      <text>
        <r>
          <rPr>
            <b/>
            <sz val="9"/>
            <color indexed="81"/>
            <rFont val="Tahoma"/>
            <family val="2"/>
          </rPr>
          <t>WELCOME:</t>
        </r>
        <r>
          <rPr>
            <sz val="9"/>
            <color indexed="81"/>
            <rFont val="Tahoma"/>
            <family val="2"/>
          </rPr>
          <t xml:space="preserve">
27,4</t>
        </r>
      </text>
    </comment>
    <comment ref="D59" authorId="0" shapeId="0">
      <text>
        <r>
          <rPr>
            <b/>
            <sz val="9"/>
            <color indexed="81"/>
            <rFont val="Tahoma"/>
            <family val="2"/>
          </rPr>
          <t>WELCOME:</t>
        </r>
        <r>
          <rPr>
            <sz val="9"/>
            <color indexed="81"/>
            <rFont val="Tahoma"/>
            <family val="2"/>
          </rPr>
          <t xml:space="preserve">
52,4</t>
        </r>
      </text>
    </comment>
    <comment ref="D60" authorId="0" shapeId="0">
      <text>
        <r>
          <rPr>
            <b/>
            <sz val="9"/>
            <color indexed="81"/>
            <rFont val="Tahoma"/>
            <family val="2"/>
          </rPr>
          <t>WELCOME:</t>
        </r>
        <r>
          <rPr>
            <sz val="9"/>
            <color indexed="81"/>
            <rFont val="Tahoma"/>
            <family val="2"/>
          </rPr>
          <t xml:space="preserve">
79,9</t>
        </r>
      </text>
    </comment>
    <comment ref="D62" authorId="0" shapeId="0">
      <text>
        <r>
          <rPr>
            <b/>
            <sz val="9"/>
            <color indexed="81"/>
            <rFont val="Tahoma"/>
            <family val="2"/>
          </rPr>
          <t>WELCOME:</t>
        </r>
        <r>
          <rPr>
            <sz val="9"/>
            <color indexed="81"/>
            <rFont val="Tahoma"/>
            <family val="2"/>
          </rPr>
          <t xml:space="preserve">
415</t>
        </r>
      </text>
    </comment>
    <comment ref="D63" authorId="0" shapeId="0">
      <text>
        <r>
          <rPr>
            <b/>
            <sz val="9"/>
            <color indexed="81"/>
            <rFont val="Tahoma"/>
            <family val="2"/>
          </rPr>
          <t>WELCOME:</t>
        </r>
        <r>
          <rPr>
            <sz val="9"/>
            <color indexed="81"/>
            <rFont val="Tahoma"/>
            <family val="2"/>
          </rPr>
          <t xml:space="preserve">
293</t>
        </r>
      </text>
    </comment>
    <comment ref="D64" authorId="0" shapeId="0">
      <text>
        <r>
          <rPr>
            <b/>
            <sz val="9"/>
            <color indexed="81"/>
            <rFont val="Tahoma"/>
            <family val="2"/>
          </rPr>
          <t>WELCOME:</t>
        </r>
        <r>
          <rPr>
            <sz val="9"/>
            <color indexed="81"/>
            <rFont val="Tahoma"/>
            <family val="2"/>
          </rPr>
          <t xml:space="preserve">
400</t>
        </r>
      </text>
    </comment>
    <comment ref="D65" authorId="0" shapeId="0">
      <text>
        <r>
          <rPr>
            <b/>
            <sz val="9"/>
            <color indexed="81"/>
            <rFont val="Tahoma"/>
            <family val="2"/>
          </rPr>
          <t>25,194</t>
        </r>
      </text>
    </comment>
    <comment ref="D66" authorId="0" shapeId="0">
      <text>
        <r>
          <rPr>
            <b/>
            <sz val="9"/>
            <color indexed="81"/>
            <rFont val="Tahoma"/>
            <family val="2"/>
          </rPr>
          <t>WELCOME:</t>
        </r>
        <r>
          <rPr>
            <sz val="9"/>
            <color indexed="81"/>
            <rFont val="Tahoma"/>
            <family val="2"/>
          </rPr>
          <t xml:space="preserve">
84,2
</t>
        </r>
      </text>
    </comment>
    <comment ref="D68" authorId="0" shapeId="0">
      <text>
        <r>
          <rPr>
            <b/>
            <sz val="9"/>
            <color indexed="81"/>
            <rFont val="Tahoma"/>
            <family val="2"/>
          </rPr>
          <t>WELCOME:</t>
        </r>
        <r>
          <rPr>
            <sz val="9"/>
            <color indexed="81"/>
            <rFont val="Tahoma"/>
            <family val="2"/>
          </rPr>
          <t xml:space="preserve">
835</t>
        </r>
      </text>
    </comment>
    <comment ref="D69" authorId="0" shapeId="0">
      <text>
        <r>
          <rPr>
            <b/>
            <sz val="9"/>
            <color indexed="81"/>
            <rFont val="Tahoma"/>
            <family val="2"/>
          </rPr>
          <t>WELCOME:</t>
        </r>
        <r>
          <rPr>
            <sz val="9"/>
            <color indexed="81"/>
            <rFont val="Tahoma"/>
            <family val="2"/>
          </rPr>
          <t xml:space="preserve">
343</t>
        </r>
      </text>
    </comment>
    <comment ref="D70" authorId="0" shapeId="0">
      <text>
        <r>
          <rPr>
            <b/>
            <sz val="9"/>
            <color indexed="81"/>
            <rFont val="Tahoma"/>
            <family val="2"/>
          </rPr>
          <t>WELCOME:</t>
        </r>
        <r>
          <rPr>
            <sz val="9"/>
            <color indexed="81"/>
            <rFont val="Tahoma"/>
            <family val="2"/>
          </rPr>
          <t xml:space="preserve">
310</t>
        </r>
      </text>
    </comment>
    <comment ref="D71" authorId="0" shapeId="0">
      <text>
        <r>
          <rPr>
            <b/>
            <sz val="9"/>
            <color indexed="81"/>
            <rFont val="Tahoma"/>
            <family val="2"/>
          </rPr>
          <t>WELCOME:</t>
        </r>
        <r>
          <rPr>
            <sz val="9"/>
            <color indexed="81"/>
            <rFont val="Tahoma"/>
            <family val="2"/>
          </rPr>
          <t xml:space="preserve">
227</t>
        </r>
      </text>
    </comment>
    <comment ref="D72" authorId="0" shapeId="0">
      <text>
        <r>
          <rPr>
            <b/>
            <sz val="9"/>
            <color indexed="81"/>
            <rFont val="Tahoma"/>
            <family val="2"/>
          </rPr>
          <t>WELCOME:</t>
        </r>
        <r>
          <rPr>
            <sz val="9"/>
            <color indexed="81"/>
            <rFont val="Tahoma"/>
            <family val="2"/>
          </rPr>
          <t xml:space="preserve">
34</t>
        </r>
      </text>
    </comment>
    <comment ref="D73" authorId="0" shapeId="0">
      <text>
        <r>
          <rPr>
            <b/>
            <sz val="9"/>
            <color indexed="81"/>
            <rFont val="Tahoma"/>
            <family val="2"/>
          </rPr>
          <t>WELCOME:</t>
        </r>
        <r>
          <rPr>
            <sz val="9"/>
            <color indexed="81"/>
            <rFont val="Tahoma"/>
            <family val="2"/>
          </rPr>
          <t xml:space="preserve">
61</t>
        </r>
      </text>
    </comment>
    <comment ref="D74" authorId="0" shapeId="0">
      <text>
        <r>
          <rPr>
            <b/>
            <sz val="9"/>
            <color indexed="81"/>
            <rFont val="Tahoma"/>
            <family val="2"/>
          </rPr>
          <t>WELCOME:</t>
        </r>
        <r>
          <rPr>
            <sz val="9"/>
            <color indexed="81"/>
            <rFont val="Tahoma"/>
            <family val="2"/>
          </rPr>
          <t xml:space="preserve">
1,31</t>
        </r>
      </text>
    </comment>
    <comment ref="D75" authorId="0" shapeId="0">
      <text>
        <r>
          <rPr>
            <b/>
            <sz val="9"/>
            <color indexed="81"/>
            <rFont val="Tahoma"/>
            <family val="2"/>
          </rPr>
          <t>WELCOME:</t>
        </r>
        <r>
          <rPr>
            <sz val="9"/>
            <color indexed="81"/>
            <rFont val="Tahoma"/>
            <family val="2"/>
          </rPr>
          <t xml:space="preserve">
0,92</t>
        </r>
      </text>
    </comment>
    <comment ref="D76" authorId="0" shapeId="0">
      <text>
        <r>
          <rPr>
            <b/>
            <sz val="9"/>
            <color indexed="81"/>
            <rFont val="Tahoma"/>
            <family val="2"/>
          </rPr>
          <t>WELCOME:</t>
        </r>
        <r>
          <rPr>
            <sz val="9"/>
            <color indexed="81"/>
            <rFont val="Tahoma"/>
            <family val="2"/>
          </rPr>
          <t xml:space="preserve">
83,86</t>
        </r>
      </text>
    </comment>
    <comment ref="D77" authorId="0" shapeId="0">
      <text>
        <r>
          <rPr>
            <b/>
            <sz val="9"/>
            <color indexed="81"/>
            <rFont val="Tahoma"/>
            <family val="2"/>
          </rPr>
          <t>WELCOME:</t>
        </r>
        <r>
          <rPr>
            <sz val="9"/>
            <color indexed="81"/>
            <rFont val="Tahoma"/>
            <family val="2"/>
          </rPr>
          <t xml:space="preserve">
83,14</t>
        </r>
      </text>
    </comment>
    <comment ref="D78" authorId="0" shapeId="0">
      <text>
        <r>
          <rPr>
            <b/>
            <sz val="9"/>
            <color indexed="81"/>
            <rFont val="Tahoma"/>
            <family val="2"/>
          </rPr>
          <t>WELCOME:</t>
        </r>
        <r>
          <rPr>
            <sz val="9"/>
            <color indexed="81"/>
            <rFont val="Tahoma"/>
            <family val="2"/>
          </rPr>
          <t xml:space="preserve">
30</t>
        </r>
      </text>
    </comment>
    <comment ref="D79" authorId="0" shapeId="0">
      <text>
        <r>
          <rPr>
            <b/>
            <sz val="9"/>
            <color indexed="81"/>
            <rFont val="Tahoma"/>
            <family val="2"/>
          </rPr>
          <t>WELCOME:</t>
        </r>
        <r>
          <rPr>
            <sz val="9"/>
            <color indexed="81"/>
            <rFont val="Tahoma"/>
            <family val="2"/>
          </rPr>
          <t xml:space="preserve">
8</t>
        </r>
      </text>
    </comment>
    <comment ref="D81" authorId="0" shapeId="0">
      <text>
        <r>
          <rPr>
            <b/>
            <sz val="9"/>
            <color indexed="81"/>
            <rFont val="Tahoma"/>
            <family val="2"/>
          </rPr>
          <t>WELCOME:</t>
        </r>
        <r>
          <rPr>
            <sz val="9"/>
            <color indexed="81"/>
            <rFont val="Tahoma"/>
            <family val="2"/>
          </rPr>
          <t xml:space="preserve">
12</t>
        </r>
      </text>
    </comment>
    <comment ref="D82" authorId="0" shapeId="0">
      <text>
        <r>
          <rPr>
            <b/>
            <sz val="9"/>
            <color indexed="81"/>
            <rFont val="Tahoma"/>
            <family val="2"/>
          </rPr>
          <t>WELCOME:</t>
        </r>
        <r>
          <rPr>
            <sz val="9"/>
            <color indexed="81"/>
            <rFont val="Tahoma"/>
            <family val="2"/>
          </rPr>
          <t xml:space="preserve">
10</t>
        </r>
      </text>
    </comment>
    <comment ref="D83" authorId="0" shapeId="0">
      <text>
        <r>
          <rPr>
            <b/>
            <sz val="9"/>
            <color indexed="81"/>
            <rFont val="Tahoma"/>
            <family val="2"/>
          </rPr>
          <t>WELCOME:</t>
        </r>
        <r>
          <rPr>
            <sz val="9"/>
            <color indexed="81"/>
            <rFont val="Tahoma"/>
            <family val="2"/>
          </rPr>
          <t xml:space="preserve">
4</t>
        </r>
      </text>
    </comment>
    <comment ref="D84" authorId="0" shapeId="0">
      <text>
        <r>
          <rPr>
            <b/>
            <sz val="9"/>
            <color indexed="81"/>
            <rFont val="Tahoma"/>
            <family val="2"/>
          </rPr>
          <t>WELCOME:</t>
        </r>
        <r>
          <rPr>
            <sz val="9"/>
            <color indexed="81"/>
            <rFont val="Tahoma"/>
            <family val="2"/>
          </rPr>
          <t xml:space="preserve">
240</t>
        </r>
      </text>
    </comment>
    <comment ref="D86" authorId="0" shapeId="0">
      <text>
        <r>
          <rPr>
            <b/>
            <sz val="9"/>
            <color indexed="81"/>
            <rFont val="Tahoma"/>
            <family val="2"/>
          </rPr>
          <t>WELCOME:</t>
        </r>
        <r>
          <rPr>
            <sz val="9"/>
            <color indexed="81"/>
            <rFont val="Tahoma"/>
            <family val="2"/>
          </rPr>
          <t xml:space="preserve">
7</t>
        </r>
      </text>
    </comment>
    <comment ref="D87" authorId="0" shapeId="0">
      <text>
        <r>
          <rPr>
            <b/>
            <sz val="9"/>
            <color indexed="81"/>
            <rFont val="Tahoma"/>
            <family val="2"/>
          </rPr>
          <t>WELCOME:</t>
        </r>
        <r>
          <rPr>
            <sz val="9"/>
            <color indexed="81"/>
            <rFont val="Tahoma"/>
            <family val="2"/>
          </rPr>
          <t xml:space="preserve">
100</t>
        </r>
      </text>
    </comment>
    <comment ref="D88" authorId="0" shapeId="0">
      <text>
        <r>
          <rPr>
            <b/>
            <sz val="9"/>
            <color indexed="81"/>
            <rFont val="Tahoma"/>
            <family val="2"/>
          </rPr>
          <t>WELCOME:</t>
        </r>
        <r>
          <rPr>
            <sz val="9"/>
            <color indexed="81"/>
            <rFont val="Tahoma"/>
            <family val="2"/>
          </rPr>
          <t xml:space="preserve">
100</t>
        </r>
      </text>
    </comment>
    <comment ref="D93" authorId="0" shapeId="0">
      <text>
        <r>
          <rPr>
            <b/>
            <sz val="9"/>
            <color indexed="81"/>
            <rFont val="Tahoma"/>
            <family val="2"/>
          </rPr>
          <t>WELCOME:</t>
        </r>
        <r>
          <rPr>
            <sz val="9"/>
            <color indexed="81"/>
            <rFont val="Tahoma"/>
            <family val="2"/>
          </rPr>
          <t xml:space="preserve">
2</t>
        </r>
      </text>
    </comment>
    <comment ref="D94" authorId="0" shapeId="0">
      <text>
        <r>
          <rPr>
            <b/>
            <sz val="9"/>
            <color indexed="81"/>
            <rFont val="Tahoma"/>
            <family val="2"/>
          </rPr>
          <t>WELCOME:</t>
        </r>
        <r>
          <rPr>
            <sz val="9"/>
            <color indexed="81"/>
            <rFont val="Tahoma"/>
            <family val="2"/>
          </rPr>
          <t xml:space="preserve">
1</t>
        </r>
      </text>
    </comment>
  </commentList>
</comments>
</file>

<file path=xl/sharedStrings.xml><?xml version="1.0" encoding="utf-8"?>
<sst xmlns="http://schemas.openxmlformats.org/spreadsheetml/2006/main" count="3911" uniqueCount="1431">
  <si>
    <t xml:space="preserve"> -</t>
  </si>
  <si>
    <t>(Kèm theo Báo cáo số:           /BC-UBND ngày       tháng       năm 2015 của UBND thành phố Lai Châu)</t>
  </si>
  <si>
    <t xml:space="preserve"> - Phân theo ngành kinh tế</t>
  </si>
  <si>
    <t xml:space="preserve"> + Thương nghiệp (giá hiện hành)</t>
  </si>
  <si>
    <t xml:space="preserve">  - Các mặt hàng chủ yếu</t>
  </si>
  <si>
    <t xml:space="preserve"> + Xăng dầu</t>
  </si>
  <si>
    <t xml:space="preserve"> + Muối I ốt</t>
  </si>
  <si>
    <t xml:space="preserve"> + Giống Nông nghiệp</t>
  </si>
  <si>
    <t xml:space="preserve"> + Thuốc chữa bệnh, vật tư y tế</t>
  </si>
  <si>
    <t xml:space="preserve"> + Giấy vở</t>
  </si>
  <si>
    <t xml:space="preserve"> - Cai tại gia đình và cộng đồng</t>
  </si>
  <si>
    <t>Số xã, phường có mạng internet</t>
  </si>
  <si>
    <t xml:space="preserve">Số trạm y tế xã có nữ hộ sinh </t>
  </si>
  <si>
    <t>trạm</t>
  </si>
  <si>
    <t>Bệnh viện huyện</t>
  </si>
  <si>
    <t>Đội</t>
  </si>
  <si>
    <t xml:space="preserve">  - Số xã hoàn thành xây dựng NTM (lũy kế)</t>
  </si>
  <si>
    <t>Mục tiêu chỉ tiêu hoạt động:</t>
  </si>
  <si>
    <t>- Sốt rét:</t>
  </si>
  <si>
    <t>Bác sỹ</t>
  </si>
  <si>
    <t>Giường</t>
  </si>
  <si>
    <t>Số giường bệnh/10.000 dân</t>
  </si>
  <si>
    <t>Cháu</t>
  </si>
  <si>
    <t xml:space="preserve"> Hệ mầm non</t>
  </si>
  <si>
    <t xml:space="preserve"> - Số cháu vào nhà trẻ</t>
  </si>
  <si>
    <t xml:space="preserve"> Cháu</t>
  </si>
  <si>
    <t xml:space="preserve"> - Số học sinh mẫu giáo</t>
  </si>
  <si>
    <t xml:space="preserve"> " </t>
  </si>
  <si>
    <t xml:space="preserve"> - Chia theo bậc học</t>
  </si>
  <si>
    <t>Tổng số học sinh là dân tộc thiểu số</t>
  </si>
  <si>
    <t>Tỷ lệ học sinh đi học đúng độ tuổi</t>
  </si>
  <si>
    <t xml:space="preserve"> + Tiểu học</t>
  </si>
  <si>
    <t xml:space="preserve"> + Trung học sơ sở</t>
  </si>
  <si>
    <t xml:space="preserve"> + Trung học phổ thông</t>
  </si>
  <si>
    <t>Tổng số giáo viên</t>
  </si>
  <si>
    <t>Trong đó: Tỷ lệ giáo viên đạt chuẩn</t>
  </si>
  <si>
    <t xml:space="preserve"> - Cấp Tiểu học</t>
  </si>
  <si>
    <t xml:space="preserve"> - Cấp THCS</t>
  </si>
  <si>
    <t xml:space="preserve"> - Cấp THPT</t>
  </si>
  <si>
    <t>Phòng</t>
  </si>
  <si>
    <t xml:space="preserve">   + Cấp mầm non</t>
  </si>
  <si>
    <t xml:space="preserve">   + Cấp Tiểu học</t>
  </si>
  <si>
    <t xml:space="preserve">   + Cấp THCS</t>
  </si>
  <si>
    <t xml:space="preserve">   + Cấp THPT</t>
  </si>
  <si>
    <t>Đơn vị</t>
  </si>
  <si>
    <t>Triệu đồng</t>
  </si>
  <si>
    <t>Xã</t>
  </si>
  <si>
    <t xml:space="preserve">Tổng số giường bệnh </t>
  </si>
  <si>
    <t xml:space="preserve"> - Thủy sản</t>
  </si>
  <si>
    <t>Triệu USD</t>
  </si>
  <si>
    <t>hộ</t>
  </si>
  <si>
    <t xml:space="preserve"> - Nông nghiệp</t>
  </si>
  <si>
    <t xml:space="preserve"> Trong đó: + Trồng trọt</t>
  </si>
  <si>
    <t xml:space="preserve">                  + Chăn nuôi</t>
  </si>
  <si>
    <t xml:space="preserve"> - Lâm nghiệp</t>
  </si>
  <si>
    <t>Sản lượng lương thực</t>
  </si>
  <si>
    <t>Tấn</t>
  </si>
  <si>
    <t>Lúa mùa: Diện tích</t>
  </si>
  <si>
    <t xml:space="preserve">              Năng suất</t>
  </si>
  <si>
    <t>Tạ/ha</t>
  </si>
  <si>
    <t xml:space="preserve">              Sản Lượng</t>
  </si>
  <si>
    <t xml:space="preserve">Lúa chiêm xuân: Diện tích </t>
  </si>
  <si>
    <t xml:space="preserve">                 - Cai tại TT-GD lao động xã hội</t>
  </si>
  <si>
    <t xml:space="preserve">            - Cai tại trại tạm giam công an tỉnh</t>
  </si>
  <si>
    <t xml:space="preserve"> - Cai nghiện bằng thuốc thay thế (methadone)</t>
  </si>
  <si>
    <t xml:space="preserve">   - Cai tại các đồn của Bộ chỉ huy BĐBP tỉnh</t>
  </si>
  <si>
    <t>Cây ngô: Diện tích</t>
  </si>
  <si>
    <t>Cây công nghiệp</t>
  </si>
  <si>
    <t>Cây công nghiệp ngắn ngày</t>
  </si>
  <si>
    <t>Cây công nghiệp lâu năm</t>
  </si>
  <si>
    <t>Trong đó: + Trồng mới</t>
  </si>
  <si>
    <t xml:space="preserve"> - Năng suất</t>
  </si>
  <si>
    <t xml:space="preserve"> - Sản lượng</t>
  </si>
  <si>
    <t>Chăn nuôi</t>
  </si>
  <si>
    <t>Tổng đàn gia súc</t>
  </si>
  <si>
    <t xml:space="preserve">    -  Đàn trâu</t>
  </si>
  <si>
    <t xml:space="preserve">    -  Đàn bò</t>
  </si>
  <si>
    <t xml:space="preserve">    -  Đàn lợn </t>
  </si>
  <si>
    <t>Tốc độ tăng trưởng đàn gia súc</t>
  </si>
  <si>
    <t>Thịt hơi các loại</t>
  </si>
  <si>
    <t>DT nuôi trồng TS</t>
  </si>
  <si>
    <t>1</t>
  </si>
  <si>
    <t>2</t>
  </si>
  <si>
    <t>3</t>
  </si>
  <si>
    <t>Nghệ thuật biểu diễn</t>
  </si>
  <si>
    <t xml:space="preserve"> - Số đơn vị nghệ thuật chuyên nghiệp</t>
  </si>
  <si>
    <t xml:space="preserve"> - Số buổi biểu diễn</t>
  </si>
  <si>
    <t xml:space="preserve"> Trong đó: Biểu diễn phục vụ vùng cao</t>
  </si>
  <si>
    <t>Lượt</t>
  </si>
  <si>
    <t xml:space="preserve"> - Số bác sỹ/ 1 vạn dân (Tính cả số BS tuyến tỉnh đóng trên địa bàn thành phố)</t>
  </si>
  <si>
    <t xml:space="preserve"> - Tổng số xã toàn thành phố</t>
  </si>
  <si>
    <t>xã, phường</t>
  </si>
  <si>
    <t xml:space="preserve">   Sản lượng chè</t>
  </si>
  <si>
    <t>Trong đó: - Đất có rừng</t>
  </si>
  <si>
    <t xml:space="preserve"> - Số trường được duy trì và đạt chuẩn quốc gia mức độ I</t>
  </si>
  <si>
    <t>- Tốc độ tăng trưởng đàn gia súc</t>
  </si>
  <si>
    <t xml:space="preserve">                 + Khách nội địa</t>
  </si>
  <si>
    <t xml:space="preserve"> + Số hộ nghèo là người dân tộc thiểu số</t>
  </si>
  <si>
    <t xml:space="preserve">Cây lạc:    Diện tích </t>
  </si>
  <si>
    <t>TH
9 tháng năm 2014</t>
  </si>
  <si>
    <t>Thực hiện 9 tháng năm</t>
  </si>
  <si>
    <t xml:space="preserve"> - Cơ cấu trong GRDP theo ngành kinh tế (giá hiện hành)</t>
  </si>
  <si>
    <t>Phân theo ngành công nghiệp</t>
  </si>
  <si>
    <t>Vận tải hành khách</t>
  </si>
  <si>
    <t>Vận tải hàng hoá</t>
  </si>
  <si>
    <t>1000 tấn</t>
  </si>
  <si>
    <t>- Quốc doanh</t>
  </si>
  <si>
    <t>- Ngoài quốc doanh</t>
  </si>
  <si>
    <t>K. lượng hàng hoá vận chuyển</t>
  </si>
  <si>
    <t>K. lượng hàng hoá luân chuyển</t>
  </si>
  <si>
    <t>K. lượng hành khách vận chuyển</t>
  </si>
  <si>
    <t>K. lượng hành khách luân chuyển</t>
  </si>
  <si>
    <t>Tổng số hợp tác xã</t>
  </si>
  <si>
    <t xml:space="preserve">   Trong đó: thành lập mới</t>
  </si>
  <si>
    <t>Tổng số Liên hiệp hợp tác xã</t>
  </si>
  <si>
    <t>Tổng số xã viên hợp tác xã</t>
  </si>
  <si>
    <t xml:space="preserve">   Trong đó: Xã viên mới</t>
  </si>
  <si>
    <t>người</t>
  </si>
  <si>
    <t>Đơn vị hành chính</t>
  </si>
  <si>
    <t xml:space="preserve"> + Xã mới chia tách, thành lập mới</t>
  </si>
  <si>
    <t>Giảm nghèo</t>
  </si>
  <si>
    <t xml:space="preserve"> Hộ</t>
  </si>
  <si>
    <t xml:space="preserve">Cung cấp các dịch vụ cơ sở hạ tầng thiết yếu </t>
  </si>
  <si>
    <t>xã</t>
  </si>
  <si>
    <t xml:space="preserve"> Tỷ lệ % trên tổng số xã</t>
  </si>
  <si>
    <t xml:space="preserve"> Tỷ lệ % trên tổng số xã </t>
  </si>
  <si>
    <t xml:space="preserve"> - Số xã có chợ xã, liên xã</t>
  </si>
  <si>
    <t xml:space="preserve"> Lao động việc làm</t>
  </si>
  <si>
    <t xml:space="preserve"> Tỷ lệ so với dân số</t>
  </si>
  <si>
    <t xml:space="preserve">    + Lao động thành thị</t>
  </si>
  <si>
    <t xml:space="preserve"> - Diện tích chè kinh doanh</t>
  </si>
  <si>
    <t xml:space="preserve"> + Chè thu hồi</t>
  </si>
  <si>
    <t>KH giao tại QĐ số 07/2014/QĐ-UBND, ngày 17/12/2014</t>
  </si>
  <si>
    <t xml:space="preserve">    + Lao động nông thôn</t>
  </si>
  <si>
    <t xml:space="preserve">   + Trong đó: Lao động nữ</t>
  </si>
  <si>
    <t xml:space="preserve"> Trong đó: Lao động nữ</t>
  </si>
  <si>
    <t xml:space="preserve"> Trong đó: + Hộ nghèo</t>
  </si>
  <si>
    <t xml:space="preserve">                + Hộ do nữ làm chủ hộ</t>
  </si>
  <si>
    <t xml:space="preserve"> Trật tự an toàn xã hội</t>
  </si>
  <si>
    <t xml:space="preserve"> - Số xã có đường ô tô đến trung tâm xã</t>
  </si>
  <si>
    <t xml:space="preserve"> - Số xã có bưu điện văn hoá xã</t>
  </si>
  <si>
    <t xml:space="preserve">  - Tổng số người trong độ tuổi lao động</t>
  </si>
  <si>
    <t xml:space="preserve"> - Tỷ lệ cơ quan, đơn vị, trường học đạt tiêu chuẩn văn hóa</t>
  </si>
  <si>
    <t xml:space="preserve">PHÁT THANH - TRUYỀN HÌNH </t>
  </si>
  <si>
    <t>Số hộ xem được Đài TH Việt Nam</t>
  </si>
  <si>
    <t xml:space="preserve"> Trong đó: Dầu hoả</t>
  </si>
  <si>
    <t xml:space="preserve"> - Số người lạm dụng ma tuý</t>
  </si>
  <si>
    <t xml:space="preserve"> - Dân số trung bình</t>
  </si>
  <si>
    <t xml:space="preserve"> Kế hoạch hoá gia đình</t>
  </si>
  <si>
    <t>cháu</t>
  </si>
  <si>
    <t xml:space="preserve"> H/sinh</t>
  </si>
  <si>
    <t xml:space="preserve"> A</t>
  </si>
  <si>
    <t>CLB</t>
  </si>
  <si>
    <t>Trong đó:</t>
  </si>
  <si>
    <t>Tỷ đồng</t>
  </si>
  <si>
    <t>Chia ra:</t>
  </si>
  <si>
    <t xml:space="preserve">  + Quốc doanh Trung ương</t>
  </si>
  <si>
    <t xml:space="preserve">  + Quốc doanh địa phương</t>
  </si>
  <si>
    <t xml:space="preserve">  + Khu vực ngoài quốc doanh</t>
  </si>
  <si>
    <t xml:space="preserve">  + Khu vực có vốn đầu tư nước ngoài</t>
  </si>
  <si>
    <t>HTX</t>
  </si>
  <si>
    <t>LHHTX</t>
  </si>
  <si>
    <t>STT</t>
  </si>
  <si>
    <t>A</t>
  </si>
  <si>
    <t>B</t>
  </si>
  <si>
    <t>C</t>
  </si>
  <si>
    <t>,,</t>
  </si>
  <si>
    <t>%</t>
  </si>
  <si>
    <t>%o</t>
  </si>
  <si>
    <t>TT</t>
  </si>
  <si>
    <t>I</t>
  </si>
  <si>
    <t>II</t>
  </si>
  <si>
    <t>Ha</t>
  </si>
  <si>
    <t>a</t>
  </si>
  <si>
    <t>b</t>
  </si>
  <si>
    <t>c</t>
  </si>
  <si>
    <t>"</t>
  </si>
  <si>
    <t>III</t>
  </si>
  <si>
    <t>Con</t>
  </si>
  <si>
    <t>m3</t>
  </si>
  <si>
    <t xml:space="preserve"> </t>
  </si>
  <si>
    <t>1.2</t>
  </si>
  <si>
    <t>2.1</t>
  </si>
  <si>
    <t>1000 hk</t>
  </si>
  <si>
    <t>2.2</t>
  </si>
  <si>
    <t xml:space="preserve"> "</t>
  </si>
  <si>
    <t>BV</t>
  </si>
  <si>
    <t>PK</t>
  </si>
  <si>
    <t>Người</t>
  </si>
  <si>
    <t>- Lao:</t>
  </si>
  <si>
    <t xml:space="preserve"> H/ sinh</t>
  </si>
  <si>
    <t xml:space="preserve">  + Tiểu học</t>
  </si>
  <si>
    <t xml:space="preserve">  + Trung học cơ sở</t>
  </si>
  <si>
    <t xml:space="preserve">  + Trung học phổ thông</t>
  </si>
  <si>
    <t>H/sinh</t>
  </si>
  <si>
    <t>Hộ</t>
  </si>
  <si>
    <t>Chỉ tiêu</t>
  </si>
  <si>
    <t>Trường</t>
  </si>
  <si>
    <t>5=3/1%</t>
  </si>
  <si>
    <t xml:space="preserve"> - Trường mầm non</t>
  </si>
  <si>
    <t xml:space="preserve"> - Trường phổ thông cơ sở (cấp 1; 2)</t>
  </si>
  <si>
    <t xml:space="preserve"> - Trường trung học cơ sở (cấp 2)</t>
  </si>
  <si>
    <t xml:space="preserve"> Mục tiêu, chỉ tiêu hoạt động</t>
  </si>
  <si>
    <t xml:space="preserve"> Điện ảnh</t>
  </si>
  <si>
    <t xml:space="preserve"> Buổi</t>
  </si>
  <si>
    <t xml:space="preserve">    T. đó:  + Số buổi chiếu vùng III</t>
  </si>
  <si>
    <t>Buổi</t>
  </si>
  <si>
    <t xml:space="preserve"> Văn hoá thông tin cơ sở </t>
  </si>
  <si>
    <t xml:space="preserve"> - Số buổi hoạt động</t>
  </si>
  <si>
    <t xml:space="preserve"> - Số sách mới </t>
  </si>
  <si>
    <t>Bản</t>
  </si>
  <si>
    <t>Bảo tồn, bảo tàng</t>
  </si>
  <si>
    <t xml:space="preserve"> - Số hiện vật có đến cuối năm</t>
  </si>
  <si>
    <t>Hiện vật</t>
  </si>
  <si>
    <t>Di tích</t>
  </si>
  <si>
    <t xml:space="preserve"> - Tổng số đội thông tin lưu động</t>
  </si>
  <si>
    <t xml:space="preserve"> Thư viện</t>
  </si>
  <si>
    <t xml:space="preserve"> - Tổng số sách có trong thư viện</t>
  </si>
  <si>
    <t>3=2/1%</t>
  </si>
  <si>
    <t>Biểu số 1a</t>
  </si>
  <si>
    <t xml:space="preserve"> - Tổng số lượt người đọc trong năm </t>
  </si>
  <si>
    <t>Biểu số 13</t>
  </si>
  <si>
    <t xml:space="preserve"> Trong đó: Sưu tầm mới</t>
  </si>
  <si>
    <t xml:space="preserve"> - Số di tích đã được xếp hạng</t>
  </si>
  <si>
    <t>Tỷ lệ trường đạt chuẩn quốc gia</t>
  </si>
  <si>
    <t xml:space="preserve"> A </t>
  </si>
  <si>
    <t xml:space="preserve"> I </t>
  </si>
  <si>
    <t xml:space="preserve"> Chỉ tiêu hoạt động  </t>
  </si>
  <si>
    <t xml:space="preserve"> Tổng số giờ phát thanh  </t>
  </si>
  <si>
    <t xml:space="preserve"> Giờ/năm  </t>
  </si>
  <si>
    <t xml:space="preserve"> Tổng số giờ phát sóng FM </t>
  </si>
  <si>
    <t xml:space="preserve"> Tổng số giờ phát sóng truyền hình </t>
  </si>
  <si>
    <t xml:space="preserve"> % </t>
  </si>
  <si>
    <t xml:space="preserve"> II </t>
  </si>
  <si>
    <t>TH
6 tháng đầu năm</t>
  </si>
  <si>
    <t xml:space="preserve"> Số trạm phát sóng FM </t>
  </si>
  <si>
    <t xml:space="preserve"> Trạm </t>
  </si>
  <si>
    <t xml:space="preserve">  - FM huyện, xã  </t>
  </si>
  <si>
    <t>CÁC CHỈ TIÊU VỀ MÔI TRƯỜNG</t>
  </si>
  <si>
    <t>NÔNG NGHIỆP</t>
  </si>
  <si>
    <t>THUỶ SẢN</t>
  </si>
  <si>
    <t>D</t>
  </si>
  <si>
    <t>LÂM NGHIỆP</t>
  </si>
  <si>
    <t>Tỷ lệ che phủ rừng</t>
  </si>
  <si>
    <t xml:space="preserve"> - Số xã có điện lưới quốc gia</t>
  </si>
  <si>
    <t xml:space="preserve"> - Tỷ lệ số hộ được sử dụng điện lưới quốc gia</t>
  </si>
  <si>
    <t>1.1</t>
  </si>
  <si>
    <t xml:space="preserve"> Trong đó:</t>
  </si>
  <si>
    <t>Hạ tầng điện lưới</t>
  </si>
  <si>
    <t xml:space="preserve"> - Số xã có đường ô tô đi được quanh năm</t>
  </si>
  <si>
    <t xml:space="preserve"> - Tỷ lệ bản có đường xe máy đi lại thuận lợi</t>
  </si>
  <si>
    <t xml:space="preserve">      Trong đó: Tỷ lệ lao động nữ</t>
  </si>
  <si>
    <t xml:space="preserve"> + Bản mới chia tách, thành lập mới</t>
  </si>
  <si>
    <t xml:space="preserve"> - Tổng số xã đặc biệt khó khăn </t>
  </si>
  <si>
    <t xml:space="preserve"> -  Số người được cai nghiện ma túy</t>
  </si>
  <si>
    <t>Cây khoai lang: Diện tích</t>
  </si>
  <si>
    <t>Diện tích cây hàng năm</t>
  </si>
  <si>
    <t>Diện tích</t>
  </si>
  <si>
    <t>Cây lương thực (Có hạt)</t>
  </si>
  <si>
    <t xml:space="preserve">Sản lượng </t>
  </si>
  <si>
    <t>Cây mầu</t>
  </si>
  <si>
    <t>Cây rau mầu khác</t>
  </si>
  <si>
    <t>Cây ăn quả</t>
  </si>
  <si>
    <t xml:space="preserve"> - DT Trồng mới</t>
  </si>
  <si>
    <t>+</t>
  </si>
  <si>
    <t xml:space="preserve">                 + Sản lượng</t>
  </si>
  <si>
    <t xml:space="preserve">                 + Năng suất</t>
  </si>
  <si>
    <t>Diện tích đất lâm nghiệp</t>
  </si>
  <si>
    <t>Chăm sóc rừng trồng</t>
  </si>
  <si>
    <t>- Năm thứ 1</t>
  </si>
  <si>
    <t>- Năm thứ 2</t>
  </si>
  <si>
    <t xml:space="preserve"> - Năm thứ 3</t>
  </si>
  <si>
    <t>- Năm thứ 4</t>
  </si>
  <si>
    <t>Sản lượng</t>
  </si>
  <si>
    <t xml:space="preserve"> - Khám sàng lọc sứt môi hở hàm ếch </t>
  </si>
  <si>
    <t xml:space="preserve">                - Tổ dân phố, bản quản lý</t>
  </si>
  <si>
    <t>Trong đó: . Cấp mới</t>
  </si>
  <si>
    <t xml:space="preserve">                . Cấp đổi</t>
  </si>
  <si>
    <t>Tổng giá trị sản xuất (giá hiện hành)</t>
  </si>
  <si>
    <t>+ Dịch vụ</t>
  </si>
  <si>
    <t>- Dịch vụ</t>
  </si>
  <si>
    <t>Trong đó:Giá trị sản xuất theo khu vực</t>
  </si>
  <si>
    <t>Tuyến</t>
  </si>
  <si>
    <t>_</t>
  </si>
  <si>
    <t>Gia công hàng may mặc</t>
  </si>
  <si>
    <t>m2</t>
  </si>
  <si>
    <t>Chăn đệm địa phương</t>
  </si>
  <si>
    <t>Chiếc</t>
  </si>
  <si>
    <t>Sản xuất đồ sắt</t>
  </si>
  <si>
    <t>Đơn
 vị 
tính</t>
  </si>
  <si>
    <t xml:space="preserve">    -  Đàn dê </t>
  </si>
  <si>
    <t>So sánh %</t>
  </si>
  <si>
    <t>CÁC CHỈ TIÊU VỀ KINH TẾ</t>
  </si>
  <si>
    <t xml:space="preserve"> + Nông, lâm, ngư nghiệp</t>
  </si>
  <si>
    <t xml:space="preserve"> + Công nghiệp, xây dựng</t>
  </si>
  <si>
    <t>Tổng sản lượng lương thực</t>
  </si>
  <si>
    <t>Kim ngạch xuất khẩu hàng địa phương</t>
  </si>
  <si>
    <t>CÁC CHỈ TIÊU VỀ XÃ HỘI</t>
  </si>
  <si>
    <t xml:space="preserve"> - Tỷ lệ tăng dân số tự nhiên</t>
  </si>
  <si>
    <t xml:space="preserve"> - Số xã có trạm y tế đạt chuẩn quốc gia</t>
  </si>
  <si>
    <t>Trong đó: Trồng rừng mới</t>
  </si>
  <si>
    <t>Tỷ lệ dân số được sử dụng nước sinh hoạt</t>
  </si>
  <si>
    <t xml:space="preserve"> - Tỷ lệ dân số đô thị được sử dụng nước sạch</t>
  </si>
  <si>
    <t xml:space="preserve"> - Tỷ lệ dân số nông thôn được sử dụng nước hợp vệ sinh</t>
  </si>
  <si>
    <t>Đơn
vị
tính</t>
  </si>
  <si>
    <t>KH
tỉnh
giao</t>
  </si>
  <si>
    <t xml:space="preserve"> - Tỷ lệ giảm hộ nghèo</t>
  </si>
  <si>
    <t>Đơn
vị tính</t>
  </si>
  <si>
    <t>Km</t>
  </si>
  <si>
    <t>Cột</t>
  </si>
  <si>
    <t xml:space="preserve"> Cơ sở vật chất cho hoạt động 
PT-TH </t>
  </si>
  <si>
    <t>Số hộ nghe được Đài tiếng nói
 Việt Nam</t>
  </si>
  <si>
    <t>Trong đó: Vùng chuyên canh tập trung</t>
  </si>
  <si>
    <t>Tr.đ/ha
/năm</t>
  </si>
  <si>
    <t>ha</t>
  </si>
  <si>
    <t>Tổng thu ngân sách nhà nước trên địa bàn</t>
  </si>
  <si>
    <t xml:space="preserve"> - Giảm tỷ lệ trẻ em suy dinh dưỡng</t>
  </si>
  <si>
    <t xml:space="preserve"> - Đào tạo nghề trong năm </t>
  </si>
  <si>
    <t xml:space="preserve"> - Tỷ lệ lao động qua đào tạo (theo năm)</t>
  </si>
  <si>
    <t>Biểu số 7</t>
  </si>
  <si>
    <t xml:space="preserve"> - Tỷ lệ lao động qua đào tạo, bồi dưỡng (lũy kế) so với tổng số LĐ có khả năng LĐ</t>
  </si>
  <si>
    <t xml:space="preserve"> - Tỷ lệ LĐ phi nông nghiệp</t>
  </si>
  <si>
    <t>- Tổng sản lượng lương thực có hạt</t>
  </si>
  <si>
    <t>- Tổng diện tích sản suất tăng vụ</t>
  </si>
  <si>
    <t>- Cây công nghiệp</t>
  </si>
  <si>
    <t>+ Cây chè</t>
  </si>
  <si>
    <t>Tổng đàn gia cầm</t>
  </si>
  <si>
    <t>Đàn gia cầm</t>
  </si>
  <si>
    <t>Đàn ong</t>
  </si>
  <si>
    <t>Đàn</t>
  </si>
  <si>
    <t xml:space="preserve"> - Tổng số hộ dân trên địa bàn</t>
  </si>
  <si>
    <t>Biểu số 1</t>
  </si>
  <si>
    <t>- HIV/AIDS</t>
  </si>
  <si>
    <t xml:space="preserve">Hộ </t>
  </si>
  <si>
    <t>Số nhà văn hoá trên địa bàn</t>
  </si>
  <si>
    <t>Nhà</t>
  </si>
  <si>
    <t xml:space="preserve">                - Xã, phường quản lý</t>
  </si>
  <si>
    <t xml:space="preserve">Sản xuất gạch thủ công </t>
  </si>
  <si>
    <t>1000 v</t>
  </si>
  <si>
    <t>1000 m3</t>
  </si>
  <si>
    <t>Sản xuất khung nhôm kính</t>
  </si>
  <si>
    <t>Sản xuất gạch Block</t>
  </si>
  <si>
    <t>Cột điện bê tông</t>
  </si>
  <si>
    <t>Ống cống bê tông</t>
  </si>
  <si>
    <t>Cái</t>
  </si>
  <si>
    <t>Chế biến chè khô</t>
  </si>
  <si>
    <t>Sản xuất xi măng</t>
  </si>
  <si>
    <t>Sản xuất rượu địa phương</t>
  </si>
  <si>
    <t>1000 L</t>
  </si>
  <si>
    <t>Nước máy sinh hoạt</t>
  </si>
  <si>
    <t>TH 
năm 
2013</t>
  </si>
  <si>
    <t>Năm 2014</t>
  </si>
  <si>
    <t>Thu nhập bình quân đầu người/năm</t>
  </si>
  <si>
    <t>- Tổng diện tích cây lương thực có hạt</t>
  </si>
  <si>
    <t xml:space="preserve"> - Chuẩn phổ cập mẫu giáo 5 tuổi</t>
  </si>
  <si>
    <t>Xã, phường</t>
  </si>
  <si>
    <t>+ Vụ xuân sớm, xuân hè</t>
  </si>
  <si>
    <t>+ Vụ thu đông</t>
  </si>
  <si>
    <t>+ Vụ đông</t>
  </si>
  <si>
    <t>P. Tân Phong</t>
  </si>
  <si>
    <t>P. Đông Phong</t>
  </si>
  <si>
    <t>P. Quyết Thắng</t>
  </si>
  <si>
    <t>P. Quyết Tiến</t>
  </si>
  <si>
    <t>Xã San Thàng</t>
  </si>
  <si>
    <t>Xã Nậm Loỏng</t>
  </si>
  <si>
    <t>P. Đoàn Kết</t>
  </si>
  <si>
    <t>TH
năm 2014</t>
  </si>
  <si>
    <t>- Tổng SLLT có hạt</t>
  </si>
  <si>
    <t>- Tổng diện tích gieo trồng</t>
  </si>
  <si>
    <t>Giấy</t>
  </si>
  <si>
    <t>- Tỷ lệ đường GTNT được kiên cố hóa</t>
  </si>
  <si>
    <t>- Số Km đường GTNT được kiên cố hoá/năm</t>
  </si>
  <si>
    <t>Sản xuất đồ gỗ</t>
  </si>
  <si>
    <t>1000 Bộ</t>
  </si>
  <si>
    <t>Sản xuất bánh, bún phở</t>
  </si>
  <si>
    <t xml:space="preserve"> - Công nghiệp khai khoáng</t>
  </si>
  <si>
    <t xml:space="preserve"> - Công nghiệp chế biến, chế tạo</t>
  </si>
  <si>
    <t xml:space="preserve"> - CN khác</t>
  </si>
  <si>
    <t xml:space="preserve">  - Số lao động chia theo khu vực</t>
  </si>
  <si>
    <t xml:space="preserve">  - Số lao động được đào tạo trong năm</t>
  </si>
  <si>
    <t xml:space="preserve">  - Giường bệnh tuyến Thành phố </t>
  </si>
  <si>
    <t>Số trạm y tế xã, phường, thị trấn</t>
  </si>
  <si>
    <t>Khoa chăm sóc SKSS</t>
  </si>
  <si>
    <t>Khoa</t>
  </si>
  <si>
    <t xml:space="preserve">CQ, 
ĐV, TrH </t>
  </si>
  <si>
    <t>Tổ DP,
 bản</t>
  </si>
  <si>
    <t>Bưu chính</t>
  </si>
  <si>
    <t>- Mạng bưu cục</t>
  </si>
  <si>
    <t>+ Bưu cục cấp 1</t>
  </si>
  <si>
    <t>Bưu cục</t>
  </si>
  <si>
    <t>+ Bưu cục cấp 2</t>
  </si>
  <si>
    <t>+ Bưu cục cấp 3</t>
  </si>
  <si>
    <t>- Điểm bưu điện văn hóa xã</t>
  </si>
  <si>
    <t>Điểm</t>
  </si>
  <si>
    <t>Viễn thông</t>
  </si>
  <si>
    <t>Tổng số trạm BTS</t>
  </si>
  <si>
    <t>Tổng số thuê bao điện thoại</t>
  </si>
  <si>
    <t>Thuê bao</t>
  </si>
  <si>
    <t>Số thuê bao điện thoại/1000 dân</t>
  </si>
  <si>
    <t>Tổng số thuê bao internet</t>
  </si>
  <si>
    <t xml:space="preserve"> - Tỷ lệ chất thải rắn đô thị được thu gom xử lý</t>
  </si>
  <si>
    <t xml:space="preserve"> + Dân số thành thị</t>
  </si>
  <si>
    <t xml:space="preserve"> + Dân số nông thôn</t>
  </si>
  <si>
    <t>Mạng lưới</t>
  </si>
  <si>
    <t xml:space="preserve"> - Số Khách sạn</t>
  </si>
  <si>
    <t>cái</t>
  </si>
  <si>
    <t>Trong đó: KS 3 sao trở lên</t>
  </si>
  <si>
    <t xml:space="preserve"> - Số phòng khách sạn</t>
  </si>
  <si>
    <t>Công suất sử dụng phòng</t>
  </si>
  <si>
    <t xml:space="preserve"> - Nhà hàng</t>
  </si>
  <si>
    <t>Tổng lượt khách du lịch</t>
  </si>
  <si>
    <t>lượt người</t>
  </si>
  <si>
    <t>ngày</t>
  </si>
  <si>
    <t xml:space="preserve">                 + Khách quốc tế                     </t>
  </si>
  <si>
    <t xml:space="preserve">         Tr.đó: Tỷ lệ kiên cố, bán kiên cố</t>
  </si>
  <si>
    <t>Trong đó: + TTLĐ tỉnh</t>
  </si>
  <si>
    <t xml:space="preserve">                + Thành phố</t>
  </si>
  <si>
    <t>Trong đó: - Thành phố quản lý</t>
  </si>
  <si>
    <t>con</t>
  </si>
  <si>
    <t>Đá xây dựng</t>
  </si>
  <si>
    <t>Phòng y tế thành phố</t>
  </si>
  <si>
    <t>Phòng khám đa khoa thành phố</t>
  </si>
  <si>
    <t>+ Số hộ thoát nghèo trong năm</t>
  </si>
  <si>
    <t>+ Số hộ tái nghèo và phát sinh mới</t>
  </si>
  <si>
    <t xml:space="preserve"> - Tổng số xã, phường</t>
  </si>
  <si>
    <t>Cây Đậu tương: Diện tích</t>
  </si>
  <si>
    <t xml:space="preserve">Mía: Diện tích </t>
  </si>
  <si>
    <t>- Bình quân lương thực/đầu người/ năm</t>
  </si>
  <si>
    <t xml:space="preserve"> - Cai tại Trung tâm 05-06 Tỉnh</t>
  </si>
  <si>
    <t>Kg</t>
  </si>
  <si>
    <t xml:space="preserve"> - Số Km đường GTNT được kiên cố hoá/năm</t>
  </si>
  <si>
    <t xml:space="preserve"> - Tỷ lệ hộ gia đình đạt tiêu chuẩn văn hóa</t>
  </si>
  <si>
    <t>Kế
hoạch TP giao</t>
  </si>
  <si>
    <t>Giờ/năm</t>
  </si>
  <si>
    <t xml:space="preserve">  - FM đài tỉnh</t>
  </si>
  <si>
    <t xml:space="preserve"> - Đài truyền hình tỉnh</t>
  </si>
  <si>
    <t xml:space="preserve">  - Các trạm truyền hình huyện, TP </t>
  </si>
  <si>
    <t xml:space="preserve">   - FM TP và cụm dân cư</t>
  </si>
  <si>
    <t>Tỷ lệ số hộ xem được Đài TH Việt Nam</t>
  </si>
  <si>
    <t xml:space="preserve"> - FM tỉnh</t>
  </si>
  <si>
    <t xml:space="preserve"> Số trạm truyền thanh thành phố </t>
  </si>
  <si>
    <t>Giáo dục thường xuyên</t>
  </si>
  <si>
    <t>Tỷ lệ dân số tham gia bảo hiểm y tế</t>
  </si>
  <si>
    <t xml:space="preserve"> - Tỷ lệ % trên tổng số xã</t>
  </si>
  <si>
    <t>- Số xã có trạm y tế</t>
  </si>
  <si>
    <t>+ Tỷ lệ xã có trạm y tế</t>
  </si>
  <si>
    <t xml:space="preserve"> Doanh thu từ ngành du lịch</t>
  </si>
  <si>
    <t xml:space="preserve"> - Khách nội địa</t>
  </si>
  <si>
    <t xml:space="preserve"> + Ngày lưu trú/ khách nội địa</t>
  </si>
  <si>
    <t xml:space="preserve"> + Ngày lưu trú/ khách quốc tế</t>
  </si>
  <si>
    <t xml:space="preserve"> - Khách quốc tế</t>
  </si>
  <si>
    <t xml:space="preserve"> - Tỷ lệ lao động phi nông nghiệp</t>
  </si>
  <si>
    <t xml:space="preserve"> + Tỷ lệ số hộ được sử dụng điện lưới quốc gia</t>
  </si>
  <si>
    <t>Bảo hiểm</t>
  </si>
  <si>
    <t>Lượt Người</t>
  </si>
  <si>
    <t xml:space="preserve">                   - Cai tại cộng đồng</t>
  </si>
  <si>
    <t>cơ sở</t>
  </si>
  <si>
    <t xml:space="preserve">  Trong đó:</t>
  </si>
  <si>
    <t xml:space="preserve">  + Khu vực thành thị</t>
  </si>
  <si>
    <t xml:space="preserve">  + Khu vực nông thôn</t>
  </si>
  <si>
    <t>Trong đó:  + Hộ gia đình</t>
  </si>
  <si>
    <t xml:space="preserve">                 + Tổ chức</t>
  </si>
  <si>
    <t>Tổng số hộ dân được sử dụng nước sạch</t>
  </si>
  <si>
    <t>Biểu số 14</t>
  </si>
  <si>
    <t>KH năm 2016/Ước TH năm 2015</t>
  </si>
  <si>
    <t>9=5/4%</t>
  </si>
  <si>
    <t xml:space="preserve"> - Số hộ cận nghèo hết năm  KH                                                                                                                                                                                                                       </t>
  </si>
  <si>
    <t xml:space="preserve"> - Mức giảm tỷ lệ hộ nghèo</t>
  </si>
  <si>
    <t>PHÁT TRIỂN KINH TẾ TẬP THỂ</t>
  </si>
  <si>
    <t>Tỷ lệ phụ nữ đẻ được cán bộ y tế đỡ</t>
  </si>
  <si>
    <t xml:space="preserve">   + Trung học phổ thông  </t>
  </si>
  <si>
    <t xml:space="preserve"> - TT GDTX</t>
  </si>
  <si>
    <t xml:space="preserve">Tổng số phòng học </t>
  </si>
  <si>
    <t>Tỷ lệ huy động</t>
  </si>
  <si>
    <t>Tỷ lệ học sinh tốt nghiệp THCS</t>
  </si>
  <si>
    <t>Tỷ lệ đi học chung ở cấp tiểu học</t>
  </si>
  <si>
    <t xml:space="preserve"> + Trong đó số khách có lưu trú</t>
  </si>
  <si>
    <t xml:space="preserve"> - Số hộ đăng ký gia đình văn hoá</t>
  </si>
  <si>
    <t xml:space="preserve"> Trong đó: Số hộ được công nhận</t>
  </si>
  <si>
    <t xml:space="preserve"> - Tỷ lệ hộ gia đình được công nhận VH</t>
  </si>
  <si>
    <t xml:space="preserve">   + Các trung tâm GDTX</t>
  </si>
  <si>
    <t>VĂN HÓA - THÔNG TIN</t>
  </si>
  <si>
    <t>Số HTX giải thể</t>
  </si>
  <si>
    <t>Tổng doanh thu hợp tác xã</t>
  </si>
  <si>
    <t>Tổng số cán bộ quản lý hợp tác xã</t>
  </si>
  <si>
    <t>Tổng số lao động trong HTX</t>
  </si>
  <si>
    <t>+ Nông, lâm nghiệp, thuỷ sản</t>
  </si>
  <si>
    <t>Cây hoa</t>
  </si>
  <si>
    <t>+ Công nghiệp và xây dựng</t>
  </si>
  <si>
    <t>- Nông, lâm nghiệp, thuỷ sản</t>
  </si>
  <si>
    <t>- Công nghiệp và xây dựng</t>
  </si>
  <si>
    <t>+ Số xã đạt 19 tiêu chí</t>
  </si>
  <si>
    <t>+ Số xã đạt từ 15-18 tiêu chí</t>
  </si>
  <si>
    <t>+ Bình quân tiêu chí trên xã</t>
  </si>
  <si>
    <t>Tiêu chí/xã</t>
  </si>
  <si>
    <t xml:space="preserve"> - Thực hiện bộ tiêu chí quốc gia về NTM</t>
  </si>
  <si>
    <t xml:space="preserve"> - Cai tại TrTCB-GDLĐ&amp;XH thành phố</t>
  </si>
  <si>
    <t xml:space="preserve"> + Thương mại - Dịch vụ</t>
  </si>
  <si>
    <t>Biểu số 5</t>
  </si>
  <si>
    <t>Biểu số 6</t>
  </si>
  <si>
    <t xml:space="preserve">  - Số giờ phát thanh bằng tiếng dân tộc</t>
  </si>
  <si>
    <t xml:space="preserve"> - Lực lượng lao động từ 15 tuổi trở lên</t>
  </si>
  <si>
    <t xml:space="preserve"> - Cơ cấu lao động (năm cuối kỳ)</t>
  </si>
  <si>
    <t xml:space="preserve"> + Nông, lâm nghiệp và thuỷ sản</t>
  </si>
  <si>
    <t xml:space="preserve"> + Công nghiệp và xây dựng</t>
  </si>
  <si>
    <t xml:space="preserve"> + Dịch vụ</t>
  </si>
  <si>
    <t xml:space="preserve"> - Số LĐ được tạo việc làm mới trong năm</t>
  </si>
  <si>
    <t xml:space="preserve">  - Tỷ lệ thất nghiệp khu vực thành thị</t>
  </si>
  <si>
    <t xml:space="preserve"> - Số lao động chưa có việc làm ổn định</t>
  </si>
  <si>
    <t xml:space="preserve"> - Số hộ được vay vốn tạo việc làm</t>
  </si>
  <si>
    <t>Đào tạo nghề</t>
  </si>
  <si>
    <t xml:space="preserve"> + Hộ gia đình</t>
  </si>
  <si>
    <t xml:space="preserve"> + Phối hợp cấp cho tổ chức</t>
  </si>
  <si>
    <t xml:space="preserve"> - Tỷ lệ chất thải rắn y tế được xử lý đạt tiêu chuẩn môi trường</t>
  </si>
  <si>
    <t xml:space="preserve"> - Tổng doanh thu bảo hiểm trên địa bàn</t>
  </si>
  <si>
    <t xml:space="preserve"> - Tổng số tiền nợ đọng bảo hiểm</t>
  </si>
  <si>
    <t>1.3</t>
  </si>
  <si>
    <t>Trẻ em</t>
  </si>
  <si>
    <t xml:space="preserve"> - Tỷ lệ xã, phường phù hợp với trẻ em</t>
  </si>
  <si>
    <t>ĐÀO TẠO</t>
  </si>
  <si>
    <t xml:space="preserve"> Người </t>
  </si>
  <si>
    <t>Đào tạo sau đại học</t>
  </si>
  <si>
    <t>KHOA HỌC VÀ CÔNG NGHỆ</t>
  </si>
  <si>
    <t>Tỷ lệ giá trị sản phẩm công nghệ cao</t>
  </si>
  <si>
    <t>Tỷ lệ sáng chế đăng ký bảo hộ</t>
  </si>
  <si>
    <t>Tỷ lệ đổi mới công nghệ</t>
  </si>
  <si>
    <t xml:space="preserve">Trong đó: </t>
  </si>
  <si>
    <t>Trong đó: - Đào tạo đại học</t>
  </si>
  <si>
    <t xml:space="preserve"> - Đào tạo cao đẳng</t>
  </si>
  <si>
    <t xml:space="preserve"> - Đào tạo trung cấp</t>
  </si>
  <si>
    <t>SỰ NGHIỆP GIÁO DỤC</t>
  </si>
  <si>
    <t>Trong đó: Công nhận mới</t>
  </si>
  <si>
    <t xml:space="preserve"> + Cấp mầm non</t>
  </si>
  <si>
    <t xml:space="preserve"> + Cấp Tiểu học</t>
  </si>
  <si>
    <t>TH
năm 2015</t>
  </si>
  <si>
    <t xml:space="preserve"> + Cấp THCS </t>
  </si>
  <si>
    <t xml:space="preserve"> - Số tường đạt chuẩn mức độ II</t>
  </si>
  <si>
    <t xml:space="preserve"> Số đài, trạm phát lại truyền hình </t>
  </si>
  <si>
    <t xml:space="preserve"> THỂ DỤC - THỂ THAO </t>
  </si>
  <si>
    <t xml:space="preserve"> - Tỷ lệ so với dân số</t>
  </si>
  <si>
    <t xml:space="preserve"> Gia đình</t>
  </si>
  <si>
    <t xml:space="preserve"> - Sân vận động</t>
  </si>
  <si>
    <t>sân</t>
  </si>
  <si>
    <t xml:space="preserve"> - Nhà luyện tập thể thao</t>
  </si>
  <si>
    <t>nhà</t>
  </si>
  <si>
    <t xml:space="preserve"> Cơ sở vật chất cho hoạt động VHTT</t>
  </si>
  <si>
    <t>Biểu số 2</t>
  </si>
  <si>
    <t>Biểu số 3</t>
  </si>
  <si>
    <t>Biểu số 4</t>
  </si>
  <si>
    <t>Biểu số 8</t>
  </si>
  <si>
    <t>Biểu số 9</t>
  </si>
  <si>
    <t>Biểu số 11</t>
  </si>
  <si>
    <t>Biểu số 12</t>
  </si>
  <si>
    <t xml:space="preserve"> - Trung tâm giáo dục thường xuyên</t>
  </si>
  <si>
    <t xml:space="preserve"> - Khám sàng lọc khuyết tật chi</t>
  </si>
  <si>
    <t xml:space="preserve"> + Phẫu thuật chi</t>
  </si>
  <si>
    <t xml:space="preserve"> - Khám sàng lọc mắt</t>
  </si>
  <si>
    <t xml:space="preserve"> + Phẫu thuật ánh mắt trẻ thơ</t>
  </si>
  <si>
    <t xml:space="preserve"> + Phẫu thuật nụ cười</t>
  </si>
  <si>
    <t>Cơ sở cung cấp dịch vụ y tế, BVSK</t>
  </si>
  <si>
    <t>Trạm</t>
  </si>
  <si>
    <t>+ Thương mại - Dịch vụ</t>
  </si>
  <si>
    <t xml:space="preserve">                  + Dịch vụ NN</t>
  </si>
  <si>
    <t xml:space="preserve"> + Khoán bảo vệ rừng</t>
  </si>
  <si>
    <t>E</t>
  </si>
  <si>
    <t>PHÁT TRIỂN NÔNG THÔN</t>
  </si>
  <si>
    <t xml:space="preserve"> + Bình quân tiêu chí trên xã</t>
  </si>
  <si>
    <t xml:space="preserve"> + Số xã đạt từ 15-18 tiêu chí</t>
  </si>
  <si>
    <t xml:space="preserve"> + Số xã đạt từ 10-14 tiêu chí</t>
  </si>
  <si>
    <t xml:space="preserve"> + Số xã đạt từ 5-9 tiêu chí</t>
  </si>
  <si>
    <t>Dược sỹ</t>
  </si>
  <si>
    <t>1/10000</t>
  </si>
  <si>
    <t xml:space="preserve">  + Mầm non</t>
  </si>
  <si>
    <t>KH giao
năm 2015</t>
  </si>
  <si>
    <t>Ước thực
hiện cả năm</t>
  </si>
  <si>
    <t>Ước TH
giai đoạn 2011-2015</t>
  </si>
  <si>
    <t>Ước năm
2015/TH năm 2014</t>
  </si>
  <si>
    <t xml:space="preserve">Trong đó: - Thóc </t>
  </si>
  <si>
    <t>Đơn vị
tính</t>
  </si>
  <si>
    <t xml:space="preserve"> Trong đó:  - Cai tại trung tâm 05-06</t>
  </si>
  <si>
    <t xml:space="preserve"> - Tỷ lệ hộ cận nghèo hết năm KH                                                                                                                                                                                                                    </t>
  </si>
  <si>
    <t xml:space="preserve"> - Giảm số hộ cận nghèo trong năm                                                                                                                                                                                     </t>
  </si>
  <si>
    <t xml:space="preserve"> - Thịt hơi các loại</t>
  </si>
  <si>
    <t>Tr.đ/
ha/năm</t>
  </si>
  <si>
    <t xml:space="preserve"> Trong đó: Tổng đàn lợn có mặt
vào thời điểm thống kê cuối năm</t>
  </si>
  <si>
    <t xml:space="preserve">   - Đàn ngựa</t>
  </si>
  <si>
    <t>Xã,
phường</t>
  </si>
  <si>
    <t xml:space="preserve"> - Giá trị sản xuất nông nghiệp, bình quân trên một đơn vị diện tích</t>
  </si>
  <si>
    <t>Biểu số 10</t>
  </si>
  <si>
    <t xml:space="preserve"> - Tỷ lệ chất thải rắn y tế được xử lý đạt tiêu chuẩn môi
trường</t>
  </si>
  <si>
    <r>
      <t xml:space="preserve">Cơ cấu tổng giá trị sản xuất theo ngành kinh tế
</t>
    </r>
    <r>
      <rPr>
        <i/>
        <sz val="11"/>
        <rFont val="Times New Roman"/>
        <family val="1"/>
      </rPr>
      <t>(giá hiện hành)</t>
    </r>
  </si>
  <si>
    <t xml:space="preserve"> - Duy trì và nâng đạt chuẩn phổ cập GDTH đúng độ
tuổi và phổ cập THCS</t>
  </si>
  <si>
    <t xml:space="preserve"> - Tỷ lệ tuyến tuyến phố đạt tuyến phố văn minh</t>
  </si>
  <si>
    <t>Tỷ lệ số hộ nghe được Đài tiếng nói Việt Nam</t>
  </si>
  <si>
    <t>Tỷ lệ đạt so với kế hoạch %</t>
  </si>
  <si>
    <t xml:space="preserve"> - Giá trị sản xuất nông nghiệp/đơn vị diện tích(*)</t>
  </si>
  <si>
    <t>Tốc độ tăng GDP (*)</t>
  </si>
  <si>
    <t xml:space="preserve"> - Tổng GDP (giá 2010)</t>
  </si>
  <si>
    <r>
      <t xml:space="preserve"> - Tổng GDP theo (</t>
    </r>
    <r>
      <rPr>
        <b/>
        <i/>
        <sz val="12"/>
        <color indexed="10"/>
        <rFont val="Times New Roman"/>
        <family val="1"/>
      </rPr>
      <t>giá hiện hành)</t>
    </r>
  </si>
  <si>
    <t>Kiên cố hóa giao thông NT</t>
  </si>
  <si>
    <t xml:space="preserve"> Hộ dân được sử dụng nước hợp vệ sinh (*)</t>
  </si>
  <si>
    <t>Đạt chuẩn mẫu giáo 5 tuổi</t>
  </si>
  <si>
    <t>Trường đạt chuẩn Quốc gia năm 2015 (*)</t>
  </si>
  <si>
    <t>Tỷ lệ tăng dân số tự nhiên</t>
  </si>
  <si>
    <t>Giảm tỷ lệ trẻ em suy dinh dưỡng</t>
  </si>
  <si>
    <t>Tỷ lệ lao động qua đào tạo, bồi dưỡng</t>
  </si>
  <si>
    <t>Số lao động được giải quyết việc làm mới trong năm</t>
  </si>
  <si>
    <t>Tỷ lệ LĐ phi nông nghiệp</t>
  </si>
  <si>
    <t>Bản tổ phố văn hóa</t>
  </si>
  <si>
    <t>Gia đình văn hóa</t>
  </si>
  <si>
    <t>Cơ quan, đơn vị, trường học văn hóa</t>
  </si>
  <si>
    <t>BIỂU TỔNG HỢP ƯỚC THỰC HIỆN CÁC CHỈ TIÊU CHỦ YẾU VỀ KINH TẾ - XÃ HỘI - MÔI
TRƯỜNG NĂM 2015</t>
  </si>
  <si>
    <t xml:space="preserve"> - Tỷ lệ hộ nghèo</t>
  </si>
  <si>
    <t>Giảm tỷ lệ hộ nghèo</t>
  </si>
  <si>
    <t xml:space="preserve"> - Dân số</t>
  </si>
  <si>
    <t xml:space="preserve"> - Tỷ suất sinh thô</t>
  </si>
  <si>
    <t xml:space="preserve"> - Tỷ suất chết thô</t>
  </si>
  <si>
    <t xml:space="preserve"> - Tổng số hộ dân</t>
  </si>
  <si>
    <t>Tổng số hộ</t>
  </si>
  <si>
    <t>Tỷ lệ chất thải đô thị được thu gom xử lý</t>
  </si>
  <si>
    <t>Tỷ lệ dân cư sử dụng nước hợp vệ sinh</t>
  </si>
  <si>
    <t>Tỷ lệ dân cư sử dụng nước sạch</t>
  </si>
  <si>
    <t>Trong đó: Tỷ lệ dân cư nông thôn được sử dụng nước sạch</t>
  </si>
  <si>
    <t>Tỷ lệ huy động trẻ nhà trẻ (0-2 tuổi)</t>
  </si>
  <si>
    <t>Tỷ lệ huy động trẻ 5 tuổi ra lớp</t>
  </si>
  <si>
    <t>Tỷ lệ huy động trẻ 6 tuổi vào lớp 1</t>
  </si>
  <si>
    <t xml:space="preserve"> - Giá trị sản xuất nông nghiệp, bình quân trên một đơn vị diện tích đất sản xuất</t>
  </si>
  <si>
    <t>Trong đó: Diện tích trồng thâm canh trên đất TĐ</t>
  </si>
  <si>
    <t>Trong đó:  DT hiện có (đã cho thu hoạch)</t>
  </si>
  <si>
    <t xml:space="preserve"> Trong đó: Tổng đàn gia súc có mặt vào thời điểm thống kê cuối năm</t>
  </si>
  <si>
    <t xml:space="preserve"> Trong đó: Tổng đàn trâu có mặt vào thời điểm thống kê cuối năm</t>
  </si>
  <si>
    <t xml:space="preserve"> Trong đó: Tổng đàn bò có mặt vào thời điểm thống kê cuối năm</t>
  </si>
  <si>
    <t>Trong đó: Tốc độ tăng trưởng đàn gia súc tính theo đầu con có mặt vào thời điểm thống kê cuối năm</t>
  </si>
  <si>
    <t xml:space="preserve"> - Tỷ lệ hộ dân tộc thiểu số được sử dụng nước hợp vệ sinh</t>
  </si>
  <si>
    <t xml:space="preserve"> - Tỷ lệ hộ dân tộc thiểu số sử dụng hố xí hợp vệ sinh</t>
  </si>
  <si>
    <t xml:space="preserve"> Số cơ sở gây ô nhiễm môi trường nghiêm trọng theo Quyết định 64/2003/QĐ-TTg của Thủ tướng Chính phủ được xử lý</t>
  </si>
  <si>
    <t>Tỷ lệ cơ sở gây ô nhiễm môi trường nghiêm trọng được xử lý</t>
  </si>
  <si>
    <t>Tổng số giấy chứng nhận QSDĐ đã cấp cho hộ gia đình và tổ chức</t>
  </si>
  <si>
    <t xml:space="preserve"> T.đó: + Số CB chuyện trách Thành phố</t>
  </si>
  <si>
    <t xml:space="preserve"> + Cán bộ chuyện trách tại  xã, phường</t>
  </si>
  <si>
    <t xml:space="preserve"> + Số cộng tác viên dân số bản, TDP</t>
  </si>
  <si>
    <t xml:space="preserve"> - Tỷ lệ Trạm y tế xã, phường, thị trấn có bác sỹ (biên chế tại trạm)</t>
  </si>
  <si>
    <t xml:space="preserve"> - Tỷ lệ thôn, bản có nhân viên y tế thôn bản hoạt động</t>
  </si>
  <si>
    <t xml:space="preserve"> - Số cơ quan, đơn vị, trường học đăng ký tiêu chuẩn văn hóa trong năm</t>
  </si>
  <si>
    <t xml:space="preserve"> Trong đó: Số cơ quan, đơn vị, trường học được công nhận trong năm</t>
  </si>
  <si>
    <t xml:space="preserve"> - Tỷ lệ cơ quan, đơn vị, trường học được công nhận trong năm</t>
  </si>
  <si>
    <t>Trong đó: Số tuyến phố được công nhận trong năm</t>
  </si>
  <si>
    <t xml:space="preserve"> - Tỷ lệ tuyến phố đạt tuyến phố văn minh</t>
  </si>
  <si>
    <t>KH Tỉnh
giao</t>
  </si>
  <si>
    <t>KH
Thành
phố giao</t>
  </si>
  <si>
    <t>Năm 2016</t>
  </si>
  <si>
    <t>Dự kiến KH giao năm 2017</t>
  </si>
  <si>
    <t>KH
năm 2016</t>
  </si>
  <si>
    <t>DK KHG năm 2017</t>
  </si>
  <si>
    <t>Chi ra các xã, phường</t>
  </si>
  <si>
    <t xml:space="preserve"> - Sản xuất và phân phối điện, khí đốt, nước nóng, hơi nước và điều hòa không khí </t>
  </si>
  <si>
    <t>Ước TH 6 tháng
đầu năm</t>
  </si>
  <si>
    <t>Ước TH cả
năm</t>
  </si>
  <si>
    <t>Phân theo thành phần kinh tế</t>
  </si>
  <si>
    <t>TH cả năm 2015</t>
  </si>
  <si>
    <t>TH 6
tháng đầu năm 2015</t>
  </si>
  <si>
    <t xml:space="preserve"> Trong đó:  Tỷ lệ hộ nghèo là người dân tộc
thiểu số </t>
  </si>
  <si>
    <t xml:space="preserve"> Trong đó: Số xã, phường có đường ô tô
đi được quanh năm</t>
  </si>
  <si>
    <t xml:space="preserve"> - Số xã có trường tiểu học, nhà trẻ, lớp
mẫu giáo</t>
  </si>
  <si>
    <t xml:space="preserve">  - Số người trong độ tuổi lao động có khả
năng lao động</t>
  </si>
  <si>
    <t xml:space="preserve"> - Tổng số người tham gia BHXH, BHYT
 trên địa bàn thành phố</t>
  </si>
  <si>
    <t xml:space="preserve"> - Tỷ lệ số người tham gia BHXH, BHYT
bắt buộc so với dân số</t>
  </si>
  <si>
    <t>Trong đó: + Tổng số người tham gia BHXH
bát buộc</t>
  </si>
  <si>
    <t xml:space="preserve"> + Tổng số người tham gia bảo hiểm thất nghiệp trên địa bàn thành phố</t>
  </si>
  <si>
    <t xml:space="preserve"> + Tổng số người tham gia bảo hiểm y tế trên
địa bàn thành phố</t>
  </si>
  <si>
    <t xml:space="preserve"> + Tỷ lệ số người tham gia BHYT so với
dân số</t>
  </si>
  <si>
    <t xml:space="preserve">  - Tổng số lao động từ 15 tuổi trở lên đang làm việc trong nền kinh tế quốc dân</t>
  </si>
  <si>
    <t xml:space="preserve">  - Tỷ lệ thời gian sử dụng lao động của lực lượng lao động ở Nông thôn</t>
  </si>
  <si>
    <t xml:space="preserve">   + Trong đó: Đào tạo nghề sơ cấp và dạy nghề thường xuyên (dưới 3 tháng)</t>
  </si>
  <si>
    <t xml:space="preserve">  - Tỷ lệ LĐ được đào tạo trong năm so với tổng số LĐ có khả năng LĐ</t>
  </si>
  <si>
    <t xml:space="preserve">  - Tỷ lệ LĐ được đào tạo so với tổng số lao động có khả năng LĐ (lũy kế)</t>
  </si>
  <si>
    <t xml:space="preserve"> - Số xã, phường đạt tiêu chuẩn phù hợp với
trẻ em (lũy kế)</t>
  </si>
  <si>
    <t xml:space="preserve"> - Tỷ lệ trẻ em có hoàn cảnh đặc biệt được
chăm sóc</t>
  </si>
  <si>
    <t>Ước TH 6 tháng năm
2016/TH 6 tháng năm 2015</t>
  </si>
  <si>
    <t>Ước TH 6 tháng năm
2016/KH tỉnh giao năm 2016</t>
  </si>
  <si>
    <t>Ước TH 6 tháng năm
2016/KH TP giao năm 2016</t>
  </si>
  <si>
    <t>Dự kiến
KH năm 2017/ Ước TH năm 2016</t>
  </si>
  <si>
    <t>Ước TH
năm 2016/ TH năm 2015</t>
  </si>
  <si>
    <t>Ước TH
năm 2016/ KH tỉnh giao 2016</t>
  </si>
  <si>
    <t>Ước TH
năm 2016/ KH TP giao 2016</t>
  </si>
  <si>
    <t>Tỷ lệ học sinh hoàn thành chương trình giáo dục tiểu học</t>
  </si>
  <si>
    <t xml:space="preserve"> - Đào tạo theo Chứng chỉ về chuyên
môn, nghiệp vụ</t>
  </si>
  <si>
    <t xml:space="preserve"> - Cung cấp nước, quản lý và xử lý rác thải, nước thải</t>
  </si>
  <si>
    <t xml:space="preserve"> + Tỷ lệ trẻ em trong độ tuổi đi học mẫu giáo được đến trường</t>
  </si>
  <si>
    <t xml:space="preserve"> - Số trạm y tế xã, phường, thị trấn có
 bác sỹ</t>
  </si>
  <si>
    <t>Tỷ lệ trường đạt chuẩn quốc gia (Trên tổng số 27 trường)</t>
  </si>
  <si>
    <t>1000 
T.km</t>
  </si>
  <si>
    <t>1000
T.km</t>
  </si>
  <si>
    <t>1000
hk.km</t>
  </si>
  <si>
    <t>1000 
hk.km</t>
  </si>
  <si>
    <t>Tỷ lệ học sinh hoàn thành chương trình giáo dục tiểu học vào lớp 6</t>
  </si>
  <si>
    <t>Tổng số lượt cán bộ công chức, viên chức được cử đi đào tạo, bồi dưỡng trong năm</t>
  </si>
  <si>
    <t xml:space="preserve"> - Trường trung học phổ thông (cấp 3)</t>
  </si>
  <si>
    <t>Tỷ lệ huy động trẻ 3-5 tuổi đi học mẫu giáo</t>
  </si>
  <si>
    <t>Số người được cử đi đào thạc sỹ trong năm</t>
  </si>
  <si>
    <t>Số người được cử đi đào tạo tiến sỹ trong năm</t>
  </si>
  <si>
    <t>Ghi chú: Phòng Y tế thành phố và UBND các xã, phường báo cáo số liệu biểu này!</t>
  </si>
  <si>
    <t>Ghi chú: Phòng Tài nguyên &amp; Môi trường, phòng Quản lý đô thị và phòng Kinh tế thành phố báo cáo số liệu biểu này!</t>
  </si>
  <si>
    <t xml:space="preserve"> - Số lao động đi làm việc ở nước ngoài theo hợp đồng</t>
  </si>
  <si>
    <t>Ghi chú: Phòng Lao động TBXH, phòng Quản lý đô thị, Bảo hiểm xã hội thành phố và UBND các xã, phường báo cáo số liệu biểu này!</t>
  </si>
  <si>
    <t>Ghi chú: Phòng Tài chính - Kế hoạch, Chi cục thuế thành phố báo cáo số liệu biểu này!</t>
  </si>
  <si>
    <t>Ghi chú: Đài Truyền thanh thành phố báo cáo số liệu biểu này!</t>
  </si>
  <si>
    <t>Ghi chú: Phòng Kinh tế, Tài chính - Kế hoạch thành phố và UBND các xã, phường báo cáo số liệu biểu này!</t>
  </si>
  <si>
    <t xml:space="preserve"> - Tỷ lệ hộ nghèo (tính đến hết năm kế hoạch)</t>
  </si>
  <si>
    <t xml:space="preserve">  - Tổng số lao động đã qua được đào, tập huấn</t>
  </si>
  <si>
    <t xml:space="preserve"> - Diện tích rau chính</t>
  </si>
  <si>
    <t xml:space="preserve"> - Diện tích rau tăng vụ</t>
  </si>
  <si>
    <t xml:space="preserve"> - Sản lượng </t>
  </si>
  <si>
    <t xml:space="preserve"> + Rừng tự nhiên</t>
  </si>
  <si>
    <t xml:space="preserve"> - Đất không có rừng </t>
  </si>
  <si>
    <t>Sản xuất tấm lợp (tôn ép xốp)</t>
  </si>
  <si>
    <t xml:space="preserve"> - Số lao động được tạo việc làm mới
trong năm</t>
  </si>
  <si>
    <t xml:space="preserve"> - Tỷ lệ số thôn, bản, khu phố đạt tiêu chuẩn văn hóa</t>
  </si>
  <si>
    <t xml:space="preserve"> - Tỷ lệ tuyến phố đạt tuyến phố văn 
minh</t>
  </si>
  <si>
    <t>Tỷ lệ độ che phủ rừng</t>
  </si>
  <si>
    <t>Tỷ lệ chất thải đô thị được thu gom, xử lý</t>
  </si>
  <si>
    <t>Tổng giá trị xuất khẩu hàng địa phương</t>
  </si>
  <si>
    <t>Lũy kế 5 tháng
đầu năm</t>
  </si>
  <si>
    <t>Ghi chú</t>
  </si>
  <si>
    <t>6=4/1%</t>
  </si>
  <si>
    <t>7=4/2%</t>
  </si>
  <si>
    <t>Kế hoạch 2016 đã giao tại quyết định số 34/2015/QĐ-UBND của tỉnh</t>
  </si>
  <si>
    <t>Kế hoạch 2016 đã giao tại quyết định số 06/2015/QĐ-UBND của TP</t>
  </si>
  <si>
    <t>ĐIỀU CHỈNH CÁC CHỈ TIÊU KẾ HOẠCH PHÁT TRIỂN KINH TẾ - XÃ HỘI NĂM 2016</t>
  </si>
  <si>
    <t>CÁC CHỈ TIÊU NGÀNH, LĨNH VỰC</t>
  </si>
  <si>
    <t>Kế hoạch 2016 dự kiến điều chỉnh</t>
  </si>
  <si>
    <t>Nguyên nhân điều chỉnh kế hoạch</t>
  </si>
  <si>
    <t xml:space="preserve"> Tỷ lệ hộ nghèo</t>
  </si>
  <si>
    <t xml:space="preserve"> Tỷ lệ giảm hộ nghèo</t>
  </si>
  <si>
    <t>Tổng số hộ dân trên địa bàn</t>
  </si>
  <si>
    <t>Do việc thu hút số bác sỹ về làm việc tại địa bàn vẫn còn hạn chế, trong khi số cán bộ được cử đi đào tạo bác sỹ số lượng ra trường về làm việc chưa đủ với tỷ lệ tăng dân số của thành phố</t>
  </si>
  <si>
    <t>Do chuyển đổi 1,57 ha diện tích đất trồng lúa kém hiệu quả sang  đào ao nuôi trồng thủy sản</t>
  </si>
  <si>
    <t>V</t>
  </si>
  <si>
    <t>Văn hóa - xã hội</t>
  </si>
  <si>
    <t>Ngành nông, lâm nghiệp, thủy sản</t>
  </si>
  <si>
    <t xml:space="preserve"> - Tỷ lệ học sinh đi học đúng độ tuổi</t>
  </si>
  <si>
    <t xml:space="preserve"> - Tổng số giáo viên</t>
  </si>
  <si>
    <t xml:space="preserve"> + Trường trung học cơ sở (cấp 2)</t>
  </si>
  <si>
    <t xml:space="preserve"> - Tổng số trường học</t>
  </si>
  <si>
    <t xml:space="preserve"> - Tổng số phòng học </t>
  </si>
  <si>
    <t xml:space="preserve"> - Tỷ lệ huy động</t>
  </si>
  <si>
    <t xml:space="preserve"> + Tỷ lệ học sinh tốt nghiệp THCS</t>
  </si>
  <si>
    <r>
      <t xml:space="preserve">    </t>
    </r>
    <r>
      <rPr>
        <i/>
        <sz val="11"/>
        <color rgb="FFFF0000"/>
        <rFont val="Times New Roman"/>
        <family val="1"/>
      </rPr>
      <t xml:space="preserve">Trong đó: </t>
    </r>
    <r>
      <rPr>
        <sz val="11"/>
        <color rgb="FFFF0000"/>
        <rFont val="Times New Roman"/>
        <family val="1"/>
      </rPr>
      <t>Tỷ lệ thất nghiệp nữ khu vực 
thành thị</t>
    </r>
  </si>
  <si>
    <r>
      <t xml:space="preserve">    </t>
    </r>
    <r>
      <rPr>
        <i/>
        <sz val="11"/>
        <color rgb="FFFF0000"/>
        <rFont val="Times New Roman"/>
        <family val="1"/>
      </rPr>
      <t xml:space="preserve">Trong đó: </t>
    </r>
    <r>
      <rPr>
        <sz val="11"/>
        <color rgb="FFFF0000"/>
        <rFont val="Times New Roman"/>
        <family val="1"/>
      </rPr>
      <t>Tỷ lệ sử dụng thời gian lao động nữ ở khu vực nông thôn</t>
    </r>
  </si>
  <si>
    <r>
      <t xml:space="preserve"> </t>
    </r>
    <r>
      <rPr>
        <i/>
        <sz val="11"/>
        <color rgb="FFFF0000"/>
        <rFont val="Times New Roman"/>
        <family val="1"/>
      </rPr>
      <t>+ Trong đó:</t>
    </r>
    <r>
      <rPr>
        <sz val="11"/>
        <color rgb="FFFF0000"/>
        <rFont val="Times New Roman"/>
        <family val="1"/>
      </rPr>
      <t xml:space="preserve"> Số lao động xuất khẩu trong năm</t>
    </r>
  </si>
  <si>
    <t>Do việc thu hút số bác sỹ về làm việc tại địa bàn vẫn còn hạn chế, trong khi số cán bộ được cử đi đào tạo bác sỹ số lượng ra trường về làm việc tại địa bàn chưa đủ với tỷ lệ tăng dân số của thành phố</t>
  </si>
  <si>
    <t xml:space="preserve"> - Số bác sỹ/10.000 dân (Tính cả bác sỹ tuyến tỉnh)</t>
  </si>
  <si>
    <t xml:space="preserve"> + Tỷ lệ huy động học sinh tốt nghiệp THCS vào THPT</t>
  </si>
  <si>
    <t xml:space="preserve"> - Tổng số hộ nghèo của toàn
Thành phố</t>
  </si>
  <si>
    <t>Giáo dục và đào tạo</t>
  </si>
  <si>
    <t>4.1</t>
  </si>
  <si>
    <t>4.2</t>
  </si>
  <si>
    <t>4.3</t>
  </si>
  <si>
    <t>4.4</t>
  </si>
  <si>
    <t>4.5</t>
  </si>
  <si>
    <t>Tổng thu ngân sách nhà nước trên
 địa bàn</t>
  </si>
  <si>
    <t>Bác sỹ/
10000</t>
  </si>
  <si>
    <t>Do có một số thi sinh tốt nghiệp THCS không có điều kiện tham gia học THPT mà tham gia học nghề</t>
  </si>
  <si>
    <t>Do có một số học sinh khuyết tật theo học tại Trung tâm bảo trợ xã hội không theo độ tuổi</t>
  </si>
  <si>
    <t>Do có 3 phòng chuyển sang phòng chức năng</t>
  </si>
  <si>
    <t>Số bác sỹ/1 vạn dân</t>
  </si>
  <si>
    <t>Do dịp triển khai kế hoạch trồng lúa chiêm xuân vào thời điểm rét đậm rét hại nên diện tích lúa và mạ đã bị chết rét</t>
  </si>
  <si>
    <t>8=4/3%</t>
  </si>
  <si>
    <t>Do có thí sinh tự do tham gia dự xét tốt nghiệp, tuy nhiên khi xét tốt nghiệp có thi sinh không đạt tiêu chuẩn để được công nhận tốt nghiệp</t>
  </si>
  <si>
    <t>Xây dựng kế hoạch số lượng giáo viên trên cơ sở theo quy mô lớp học, tuy nhiên trong năm không được bổ sung biên chế</t>
  </si>
  <si>
    <t>CÁC CHỈ TIÊU CHỦ YẾU</t>
  </si>
  <si>
    <t>Do các hộ gia đình chuyển đổi
 nơi ở từ địa bàn này sang địa bàn khác không khai báo kịp thời, việc cập nhật từ cơ quan quản lý nhà nước chưa được thường xuyên đã có sự trùng lặp về hộ khẩu giữa các địa bàn dẫn tới  việc xây dựng kế hoạch chưa sát.</t>
  </si>
  <si>
    <t>Do việc rà soát, đánh giá hộ ghèo theo Quyết định số 59/2015/QĐ-TTg của Thủ tướng Chính phủ, tổng số hộ nghèo năm 2016 là 183 hộ (theo chuẩn mới), tỷ lệ hộ nghèo là 1,84% vì vậy cần điều chỉnh các chỉ tiêu về hộ nghèo để thực hiện theo chuẩn mới</t>
  </si>
  <si>
    <t>Do việc rà soát, đánh giá hộ ghèo theo Quyết định số 59/2015/QĐ-TTg của Thủ tướng Chính phủ, tổng số hộ nghèo năm 2016 là 183 hộ (theo chuẩn mới), tỷ lệ hộ nghèo là 1,84% vì vậy cần điều chỉnh các chỉ tiêu về hộ nghèo để thực hiện cho phù hợp với tình hình thực tế</t>
  </si>
  <si>
    <t>Khi xây dựng kế hoạch dự kiến mở thêm 02 trường THCS tại phường Quyết Tiến và Đông Phong, tuy nhiên tỉnh chưa phê duyệt.</t>
  </si>
  <si>
    <t xml:space="preserve"> + Tỷ lệ học sinh đi học chung ở
 cấp THCS</t>
  </si>
  <si>
    <t>Tổng số hộ dân đầu năm 2016 là 9.950 hộ (trong đó có số hộ là học sinh, sinh viên đang học trên địa bàn không triển khai để đăng ký gia đình văn hóa). Do đó chỉ triển khai cho các hộ đăng ký gia đình văn hóa đầu năm 2016 là 9646 hộ.</t>
  </si>
  <si>
    <t>Do có một số học sinh bỏ học trong hè và học sinh có sức khỏe không đảm bảo xin nghỉ để chữa bệnh dài hạn.</t>
  </si>
  <si>
    <t xml:space="preserve"> - Tỷ lệ giảm sinh</t>
  </si>
  <si>
    <t xml:space="preserve"> Tỷ lệ dân số đô thị được sử dụng 
nước sạch</t>
  </si>
  <si>
    <t>Tỷ lệ dân số nông thôn được sử dụng nước hợp vệ sinh</t>
  </si>
  <si>
    <t>Kế hoạch năm 2017</t>
  </si>
  <si>
    <r>
      <t xml:space="preserve">Cơ cấu tổng giá trị sản xuất theo ngành kinh tế </t>
    </r>
    <r>
      <rPr>
        <i/>
        <sz val="10"/>
        <rFont val="Times New Roman"/>
        <family val="1"/>
      </rPr>
      <t>(giá hiện hành)</t>
    </r>
  </si>
  <si>
    <t>Tỷ suất chết TE dưới 1 tuổi/1000 trẻ đẻ sống</t>
  </si>
  <si>
    <t>Tỷ suất chết TE dưới 5 tuổi/1000 trẻ đẻ sống</t>
  </si>
  <si>
    <t xml:space="preserve"> - Bình quân lương thực/đầu người/ năm</t>
  </si>
  <si>
    <t>Ước TH 9 tháng</t>
  </si>
  <si>
    <t>Thực hiện 9 tháng năm 2015</t>
  </si>
  <si>
    <t>Ước TH 9 tháng năm
2016/TH 9 tháng năm 2015</t>
  </si>
  <si>
    <t>Ước TH 9 tháng năm
2016/KH TP giao năm 2016</t>
  </si>
  <si>
    <t>6=3/2%</t>
  </si>
  <si>
    <t xml:space="preserve"> + Tổng số người tham gia bảo hiểm y tế trên địa bàn thành phố</t>
  </si>
  <si>
    <t>Trong đó: + Tổng số người tham gia BHXH bắt buộc</t>
  </si>
  <si>
    <t>Ước TH cả
năm 2016</t>
  </si>
  <si>
    <t xml:space="preserve"> - Số lao động được đào tạo trong năm </t>
  </si>
  <si>
    <t xml:space="preserve"> - Số xã, phường đạt tiêu chuẩn phù hợp với trẻ em (lũy kế)</t>
  </si>
  <si>
    <t xml:space="preserve"> - Tổng số người tham gia BHXH, BHYT trên địa bàn thành phố</t>
  </si>
  <si>
    <t xml:space="preserve"> - Tỷ lệ số người tham gia BHXH, BHYT bắt buộc so với dân số</t>
  </si>
  <si>
    <t xml:space="preserve"> - Tỷ lệ trẻ em có hoàn cảnh đặc biệt được chăm sóc</t>
  </si>
  <si>
    <t>Trong đó: Thịt lợn</t>
  </si>
  <si>
    <t>Cơ sở y tế tư nhân</t>
  </si>
  <si>
    <t>Cơ sở</t>
  </si>
  <si>
    <t xml:space="preserve"> - Tỷ lệ Trạm y tế xã, phường, thị trấn có nữ hộ sinh hoặc y sỹ sản nhi</t>
  </si>
  <si>
    <t>Phổ cập giáo dục</t>
  </si>
  <si>
    <t xml:space="preserve"> - Duy trì và nâng đạt chuẩn phổ cập GDTH mức độ 3 và phổ cập THCS</t>
  </si>
  <si>
    <t>BIỂU CÁC CHỈ TIÊU CHỦ YẾU PHÁT TRIỂN KINH TẾ - XÃ HỘI NĂM 2017</t>
  </si>
  <si>
    <t>So sánh % KH 2017/ Ước TH 2016</t>
  </si>
  <si>
    <t xml:space="preserve"> Trong đó: Công nhận mới trong năm</t>
  </si>
  <si>
    <t>(Kèm theo Nghị quyết số:          /2016/NQ-HĐND, ngày         tháng          năm 2016 của HĐND
thành phố Lai Châu)</t>
  </si>
  <si>
    <t>Trong đó: + Diện tích chè kinh doanh</t>
  </si>
  <si>
    <t xml:space="preserve">                       + Trồng mới</t>
  </si>
  <si>
    <t xml:space="preserve"> - Số bản, tổ dân phố đăng ký danh hiệu VH</t>
  </si>
  <si>
    <t xml:space="preserve"> - Tỷ lệ bản, tổ dân phố được công nhận VH</t>
  </si>
  <si>
    <t>Cơ sở thi đấu TDTT đúng tiêu chuẩn</t>
  </si>
  <si>
    <t xml:space="preserve"> - Bình quân lương thực/đầu người/năm</t>
  </si>
  <si>
    <t>Trồng mới</t>
  </si>
  <si>
    <t xml:space="preserve"> - Trồng mới diện tích cây ăn quả</t>
  </si>
  <si>
    <t>Tỷ lệ số xã đạt tiêu chuẩn NTM</t>
  </si>
  <si>
    <t>xã,
phường</t>
  </si>
  <si>
    <t>6=3/1%</t>
  </si>
  <si>
    <t>7=3/2%</t>
  </si>
  <si>
    <t>Ghi chú: Phòng Kinh tế, Hạt kiểm lâm thành phố và UBND các xã, phường báo cáo số liệu tại biểu này</t>
  </si>
  <si>
    <t xml:space="preserve"> - Giữ vững và nâng đạt chuẩn phổ cập GDTH mức độ 3 và phổ cập giáo dục THCS</t>
  </si>
  <si>
    <t xml:space="preserve"> - Tỷ lệ bản, tổ dân phố đạt tiêu chuẩn văn hóa</t>
  </si>
  <si>
    <t xml:space="preserve"> - Tổng diện tích sản xuất tăng vụ</t>
  </si>
  <si>
    <t>Tỷ lệ đi học chung cấp Trung học cơ sở</t>
  </si>
  <si>
    <t>- Tổng diện tích sản xuất tăng vụ</t>
  </si>
  <si>
    <t xml:space="preserve">    + Số có trình độ Đại học trở lên</t>
  </si>
  <si>
    <t xml:space="preserve"> - Diện tích chè trong giai đoạn kiến thiết cơ bản</t>
  </si>
  <si>
    <t xml:space="preserve"> - Số lao động được tạo việc làm mới trong năm</t>
  </si>
  <si>
    <t>- Phường đạt chuẩn văn minh đô thị</t>
  </si>
  <si>
    <t>- Xã đạt chuẩn văn hóa nông thôn mới</t>
  </si>
  <si>
    <t xml:space="preserve">- Phường đạt chuẩn văn minh đô thị, </t>
  </si>
  <si>
    <t xml:space="preserve"> Phường</t>
  </si>
  <si>
    <t>Trong đó công nhận mới</t>
  </si>
  <si>
    <t>phường</t>
  </si>
  <si>
    <t xml:space="preserve"> - Tỷ lệ Trạm y tế xã, phường có bác sỹ (bao gồm cả bác sỹ làm việc định kỳ) </t>
  </si>
  <si>
    <t>Xã, 
phường</t>
  </si>
  <si>
    <t xml:space="preserve"> - Số trường được duy trì và đạt chuẩn quốc gia</t>
  </si>
  <si>
    <t>+ Tỷ lệ dân số nông thôn được sử dụng nước sạch</t>
  </si>
  <si>
    <t>Tổng mức bán lẻ hàng hóa và doanh thu dịch vụ tiêu dùng</t>
  </si>
  <si>
    <t xml:space="preserve"> - Thu thuế xuất, nhập khẩu</t>
  </si>
  <si>
    <t xml:space="preserve"> - Thu nội địa</t>
  </si>
  <si>
    <t xml:space="preserve"> + Thu từ kinh tế trung ương</t>
  </si>
  <si>
    <t xml:space="preserve"> + Thu quốc doanh địa phương</t>
  </si>
  <si>
    <t xml:space="preserve"> + Thu từ khu vực có vốn đầu tư nước ngoài</t>
  </si>
  <si>
    <t>Chi ngân sách địa phương</t>
  </si>
  <si>
    <t xml:space="preserve"> Chi đầu tư phát triển do địa phương quản lý</t>
  </si>
  <si>
    <t xml:space="preserve"> + Thu từ xổ số kiến thiết </t>
  </si>
  <si>
    <t xml:space="preserve"> - Hỗ trợ có mục tiêu từ Ngân sách Trung ương</t>
  </si>
  <si>
    <t xml:space="preserve"> Chi thường xuyên</t>
  </si>
  <si>
    <t xml:space="preserve"> Tổng vốn đầu tư phát triển trên địa bàn</t>
  </si>
  <si>
    <t xml:space="preserve"> - Trung ương quản lý</t>
  </si>
  <si>
    <t>Trong đó: Trồng mới</t>
  </si>
  <si>
    <t>Ngân sách Tỉnh bổ sung cho ngân sách địa phương</t>
  </si>
  <si>
    <t>Chi các nhiệm vụ khác</t>
  </si>
  <si>
    <t>Thu NSNN trên địa bàn (không bao gồm số bổ sung từ NS tỉnh, NSTW)</t>
  </si>
  <si>
    <t xml:space="preserve"> + Chè trong giai đoạn kiến thiết cơ bản</t>
  </si>
  <si>
    <t xml:space="preserve"> + DT chè kinh doanh</t>
  </si>
  <si>
    <t>Hạ tầng giao thông, điện, nước</t>
  </si>
  <si>
    <t>Về dân số</t>
  </si>
  <si>
    <t>Về y tế</t>
  </si>
  <si>
    <t>Về giáo dục</t>
  </si>
  <si>
    <t xml:space="preserve"> Mức giảm tỷ lệ hộ nghèo</t>
  </si>
  <si>
    <t>Văn hóa</t>
  </si>
  <si>
    <t>Tổng diện tích cây lương thực có hạt</t>
  </si>
  <si>
    <t>Môi trường</t>
  </si>
  <si>
    <t xml:space="preserve"> - Giữ vững và nâng đạt chuẩn phổ cập mẫu giáo cho trẻ 5 tuổi</t>
  </si>
  <si>
    <t>Trong đó: + Số có trình độ trung cấp, cao đẳng</t>
  </si>
  <si>
    <t xml:space="preserve"> - Số hộ cận nghèo hết năm KH                                                                                                                                                                                                                       </t>
  </si>
  <si>
    <t xml:space="preserve"> Trong đó: Tỷ lệ hộ nghèo là người dân tộc thiểu số </t>
  </si>
  <si>
    <t xml:space="preserve"> - Số đơn vị hành chính (xã, phường, thị trấn)</t>
  </si>
  <si>
    <t>Trong đó diện tích tăng vụ</t>
  </si>
  <si>
    <t>cây</t>
  </si>
  <si>
    <t>Triệu 
đồng</t>
  </si>
  <si>
    <t>Triệu 
USD</t>
  </si>
  <si>
    <t>- Trồng cây phân tán</t>
  </si>
  <si>
    <t>Cây</t>
  </si>
  <si>
    <t>xã, 
phường</t>
  </si>
  <si>
    <t xml:space="preserve"> + Tỷ lệ số người tham gia BHYT so với dân số</t>
  </si>
  <si>
    <t xml:space="preserve"> - Rừng cảnh quan đô thị (rừng ngoài quy hoạch 3 loại rừng)</t>
  </si>
  <si>
    <t xml:space="preserve">        - Riêng thóc ruộng</t>
  </si>
  <si>
    <t xml:space="preserve">               Sản lượng</t>
  </si>
  <si>
    <t xml:space="preserve">               Năng suất</t>
  </si>
  <si>
    <t xml:space="preserve">              Sản lượng</t>
  </si>
  <si>
    <t>Trong đó: + Diện tích ao</t>
  </si>
  <si>
    <t>Tỷ
 đồng</t>
  </si>
  <si>
    <t>Tổng số hộ dân được sử dụng nước hợp vệ sinh</t>
  </si>
  <si>
    <t xml:space="preserve"> - Tổng số buổi hoạt động Nhà nước tài trợ</t>
  </si>
  <si>
    <t xml:space="preserve"> - Số lượt người xem chiếu bóng trong năm</t>
  </si>
  <si>
    <t xml:space="preserve"> - Tổng số tuyến phố đạt tuyến phố văn minh</t>
  </si>
  <si>
    <t>- Tỷ lệ dân số được sử dụng nước hợp vệ sinh</t>
  </si>
  <si>
    <t xml:space="preserve"> + Tỷ lệ dân số nông thôn được sử dụng nước sạch</t>
  </si>
  <si>
    <t>- Tỷ lệ chất thải đô thị được thu gom, xử lý</t>
  </si>
  <si>
    <t xml:space="preserve"> Trong đó: + Tỷ lệ dân số đô thị được sử dụng nước sạch</t>
  </si>
  <si>
    <t>Tỷ.đồng</t>
  </si>
  <si>
    <t>Trong đó: tổng số lao động là xã viên HTX</t>
  </si>
  <si>
    <t xml:space="preserve"> Thu nhập bình quân một lao động của HTX</t>
  </si>
  <si>
    <t>Triệu
 đồng</t>
  </si>
  <si>
    <t>+ Trồng sen trên diện tích chè</t>
  </si>
  <si>
    <t>- Diện tích cây mắc ca</t>
  </si>
  <si>
    <t>- Diện tích sa nhân tím</t>
  </si>
  <si>
    <t xml:space="preserve"> Sa nhân tím</t>
  </si>
  <si>
    <t>Phường</t>
  </si>
  <si>
    <t>Trong đó: Đào tạo nghề cho lao động</t>
  </si>
  <si>
    <t>Bệnh viện đa khoa thành phố</t>
  </si>
  <si>
    <t>Tổng số bác sỹ tuyến thành phố</t>
  </si>
  <si>
    <t>Lượt
Người</t>
  </si>
  <si>
    <t xml:space="preserve"> Diện tích cây mắc ca</t>
  </si>
  <si>
    <t>+ Diện tích trồng thuần</t>
  </si>
  <si>
    <t>Tròng đó: Diện tích trồng mới</t>
  </si>
  <si>
    <t>+ Diện tích chè trong giai đoạn kiến thiết cơ bản</t>
  </si>
  <si>
    <t>+ Sản lượng chè búp tươi thu hái</t>
  </si>
  <si>
    <t>THỰC HIỆN NGHỊ QUYẾT SỐ 33/2016/QĐ-UBND NGÀY 28/7/2016 CỦA HDND TỈNH LAI CHÂU</t>
  </si>
  <si>
    <t>Nội dung hỗ trợ</t>
  </si>
  <si>
    <t>Đơn vị tính</t>
  </si>
  <si>
    <t>Tổng cộng</t>
  </si>
  <si>
    <t>Hỗ trợ giống lúa thuần</t>
  </si>
  <si>
    <t>- Diện tích hỗ trợ</t>
  </si>
  <si>
    <t>- Khối lượng hỗ trợ</t>
  </si>
  <si>
    <t>Hỗ trợ giống ngô lai</t>
  </si>
  <si>
    <t>Hỗ trợ phát triển cây ăn quả ôn đới</t>
  </si>
  <si>
    <t>Hỗ trợ vôi cải tạo đất ruộng</t>
  </si>
  <si>
    <t>Hỗ trợ phát triển cơ giới hóa nông nghiệp</t>
  </si>
  <si>
    <t>- Máy làm đất</t>
  </si>
  <si>
    <t>máy</t>
  </si>
  <si>
    <t>- Máy cấy</t>
  </si>
  <si>
    <t>Máy</t>
  </si>
  <si>
    <t>Ghi chú: Đối với diện tích phát triển cây chè, quế, sơn tra. Là diện tích tối thiểu giao kế hoạch. Căn cứ vào khả năng thực hiện, diện tích được tính theo diện tích thực tế đủ tiêu chuẩn nghiệm thu.</t>
  </si>
  <si>
    <t>- Giá trị sản xuất nông nghiệp, bình quân trên một đơn vị diện tích</t>
  </si>
  <si>
    <t>- Trồng mới diện tích cây ăn quả</t>
  </si>
  <si>
    <t>- Đào tạo nghề cho lao động</t>
  </si>
  <si>
    <t>Trồng cây phân tán</t>
  </si>
  <si>
    <t>Về Nông - Lâm nghiệp - Thủy sản</t>
  </si>
  <si>
    <t>-</t>
  </si>
  <si>
    <t>Tổng sản lượng lương thực có hạt</t>
  </si>
  <si>
    <t>Diện tích cây chè</t>
  </si>
  <si>
    <t>Sản lượng chè búp tươi thu hái</t>
  </si>
  <si>
    <t>Diện tích cây ăn quả</t>
  </si>
  <si>
    <t>Diện tích cây mắc ca</t>
  </si>
  <si>
    <t>Diện tích Sa nhân tím</t>
  </si>
  <si>
    <t>Tổng diện tích rừng</t>
  </si>
  <si>
    <t xml:space="preserve">Tỷ lệ che phủ rừng </t>
  </si>
  <si>
    <t>Trồng mới cây phân tán</t>
  </si>
  <si>
    <t>Số xã có đường ô tô đến trung tâm xã mặt đường được cứng hóa</t>
  </si>
  <si>
    <t>Tỷ lệ xã có đường ô tô đến trung tâm xã, mặt đường được cứng hóa</t>
  </si>
  <si>
    <t>Tỷ lệ thôn, bản có đường xe máy, ô tô đi lại thuận lợi</t>
  </si>
  <si>
    <t xml:space="preserve">Tỷ lệ hộ được sử dụng điện lưới quốc gia </t>
  </si>
  <si>
    <t>Nguồn ngân sách khác</t>
  </si>
  <si>
    <t xml:space="preserve">Vốn cân đối Ngân sách địa phương </t>
  </si>
  <si>
    <t>Tổng số hộ dân</t>
  </si>
  <si>
    <t>Dân số</t>
  </si>
  <si>
    <t>Dân số trung bình</t>
  </si>
  <si>
    <t>Tỷ suất sinh thô</t>
  </si>
  <si>
    <t>Tỷ suất chết thô</t>
  </si>
  <si>
    <t>Tỷ lệ giảm sinh</t>
  </si>
  <si>
    <t>Số xã có trạm y tế đạt chuẩn quốc gia</t>
  </si>
  <si>
    <t>Số bác sỹ/ 1 vạn dân (Tính cả số BS tuyến tỉnh đóng trên địa bàn thành phố)</t>
  </si>
  <si>
    <t>Số bác sỹ/ 1 vạn dân (Tuyến thành phố)</t>
  </si>
  <si>
    <t xml:space="preserve">Tỷ lệ Trạm y tế xã, phường có bác sỹ (bao gồm cả bác sỹ làm việc định kỳ) </t>
  </si>
  <si>
    <t>Số trường được duy trì và đạt chuẩn quốc gia</t>
  </si>
  <si>
    <t>Giữ vững và nâng đạt chuẩn phổ cập mẫu giáo cho trẻ 5 tuổi</t>
  </si>
  <si>
    <t>Giữ vững và nâng đạt chuẩn phổ cập GDTH mức độ 3 và phổ cập giáo dục THCS</t>
  </si>
  <si>
    <t>Diện tích Cây Thảo quả</t>
  </si>
  <si>
    <t>Tổng diện tích chè</t>
  </si>
  <si>
    <t xml:space="preserve"> Năng suất</t>
  </si>
  <si>
    <t xml:space="preserve"> Sản lượng chè búp tươi</t>
  </si>
  <si>
    <t>Trong đó: Giá trị sản xuất theo khu vực</t>
  </si>
  <si>
    <t>- Tổng số lao động từ 15 tuổi trở lên đang làm việc trong nền kinh tế quốc dân</t>
  </si>
  <si>
    <t>- Tổng số người trong độ tuổi lao động</t>
  </si>
  <si>
    <t>Trong đó: + Lao động thành thị</t>
  </si>
  <si>
    <t>- Cơ cấu lao động (năm cuối kỳ)</t>
  </si>
  <si>
    <t>- Tỷ lệ lao động phi nông nghiệp</t>
  </si>
  <si>
    <t>- Số hộ được vay vốn tạo việc làm</t>
  </si>
  <si>
    <t>- Tỷ lệ thất nghiệp khu vực thành thị</t>
  </si>
  <si>
    <t>- Số lao động đi làm việc ở nước ngoài theo hợp đồng</t>
  </si>
  <si>
    <t>- Số lao động được đào tạo trong năm</t>
  </si>
  <si>
    <t>- Tổng số lao động đã qua đào tạo, tập huấn</t>
  </si>
  <si>
    <t xml:space="preserve">+ Diện tích trồng thuần </t>
  </si>
  <si>
    <t>Trong đó: + Diện tích trồng thuần mới</t>
  </si>
  <si>
    <t xml:space="preserve">                 + Trồng mới</t>
  </si>
  <si>
    <t>+ Diện tích mắc ca trồng sen trên diện tích chè</t>
  </si>
  <si>
    <t>+ Diện tích mắc ca trồng thuần</t>
  </si>
  <si>
    <t>Trẻ</t>
  </si>
  <si>
    <t>- Số trẻ sinh ra là con thứ 3 trở lên</t>
  </si>
  <si>
    <t xml:space="preserve">- Số người chết </t>
  </si>
  <si>
    <t>Chia theo xã, phường</t>
  </si>
  <si>
    <t>Đoàn Kết</t>
  </si>
  <si>
    <t>Tân Phong</t>
  </si>
  <si>
    <t>Đông Phong</t>
  </si>
  <si>
    <t>Quyết Thắng</t>
  </si>
  <si>
    <t>Quyết Tiến</t>
  </si>
  <si>
    <t>San Thàng</t>
  </si>
  <si>
    <t>Nậm Loỏng</t>
  </si>
  <si>
    <t>Trong đó</t>
  </si>
  <si>
    <t xml:space="preserve">Khoanh nuôi bảo vệ tái sinh rừng </t>
  </si>
  <si>
    <t xml:space="preserve"> + Khoanh nuôi tái sinh rừng </t>
  </si>
  <si>
    <t xml:space="preserve"> + Số xã đạt 19 tiêu chí (lũy kế)</t>
  </si>
  <si>
    <t>Phụ lục Biểu số 02</t>
  </si>
  <si>
    <t>Trong đó: Diện tích lúa hàng hóa tập trung</t>
  </si>
  <si>
    <t>Trong đó: + Diện tích trồng mới</t>
  </si>
  <si>
    <t>Tỷ lệ tổng diện tích đất đã được cấp NQSDĐ/ tổng diện tích đất cần cấp GCNQSDĐ</t>
  </si>
  <si>
    <t xml:space="preserve"> Số học sinh có mặt đầu năm học (tổng số)</t>
  </si>
  <si>
    <t xml:space="preserve"> Trong đó: Trường phổ thông DTNT huyện</t>
  </si>
  <si>
    <t>Tỷ lệ huy động học sinh tốt nghiệp THCS vào THPT</t>
  </si>
  <si>
    <t>Tổng số lãi trước thuế của hợp tác xã</t>
  </si>
  <si>
    <t xml:space="preserve"> - Giường trạm y tế xã, phường</t>
  </si>
  <si>
    <t>Kế hoạch giao</t>
  </si>
  <si>
    <t>Trong đó: Mức chi tiêu/ khách không lưu trú</t>
  </si>
  <si>
    <t>Ghi chú: Phòng Quản lý đô thị và phòng Kinh tế thành phố báo cáo số liệu biểu này!</t>
  </si>
  <si>
    <t xml:space="preserve">      + Hộ do nữ làm chủ hộ</t>
  </si>
  <si>
    <t xml:space="preserve"> + Số hộ tái nghèo và phát sinh mới</t>
  </si>
  <si>
    <t xml:space="preserve"> + Số hộ thoát nghèo trong năm</t>
  </si>
  <si>
    <t xml:space="preserve"> - Tổng số hộ nghèo toàn Thành phố</t>
  </si>
  <si>
    <t>Ghi chú: Phòng Giáo dục &amp; đào tạo và UBND các xã, phường báo cáo số liệu biểu này!</t>
  </si>
  <si>
    <t xml:space="preserve">Trong đó: Diện tích trồng mới </t>
  </si>
  <si>
    <t>Trong đó: Công nhận mới trong năm</t>
  </si>
  <si>
    <t>Trong đó: Diện tích trổng mới</t>
  </si>
  <si>
    <t>- Diện tích Mắc ca trồng thuần mới</t>
  </si>
  <si>
    <t>- Diện tích Mắc ca trồng sen mới trên diện tích chè</t>
  </si>
  <si>
    <t>Số tường đạt chuẩn mức độ II</t>
  </si>
  <si>
    <t xml:space="preserve"> + Mức chi tiêu trong ngày/khách quốc tế</t>
  </si>
  <si>
    <t>- Số lao động chưa có việc làm ổn định</t>
  </si>
  <si>
    <t>Các sản phẩm công nghiệp chủ yếu</t>
  </si>
  <si>
    <t>Diện tích Sa nhân tím trồng mới</t>
  </si>
  <si>
    <t xml:space="preserve"> - Trường tiểu học</t>
  </si>
  <si>
    <t xml:space="preserve">Tỷ lệ trường đạt chuẩn quốc gia </t>
  </si>
  <si>
    <t>Trong đó: + Diện tích trồng xen mới trên diện tích chè</t>
  </si>
  <si>
    <t>Cơ cấu thóc ruộng trong TSLLT</t>
  </si>
  <si>
    <t xml:space="preserve"> - Tỷ lệ xã, phường phù hợp với
 trẻ em</t>
  </si>
  <si>
    <t xml:space="preserve"> + Dịch vụ lưu trú, ăn uống và dịch vụ tiêu dùng</t>
  </si>
  <si>
    <t xml:space="preserve"> + Cấp THCS</t>
  </si>
  <si>
    <t>GIÁ TRỊ SẢN XUẤT (GIÁ HIỆN HÀNH)</t>
  </si>
  <si>
    <t>Khách sạn - nhà hàng - dịch vụ du lịch</t>
  </si>
  <si>
    <t>Trong đó: Tỷ lệ chất thải rắn y tế được xử lý đạt tiêu chuẩn MT</t>
  </si>
  <si>
    <t>Tỷ lệ xã có điện thoại đến trung tâm xã</t>
  </si>
  <si>
    <t>4=2/1%</t>
  </si>
  <si>
    <t>5=3/2%</t>
  </si>
  <si>
    <t>Hỗ trợ phát triển cây mắc ca</t>
  </si>
  <si>
    <t>KẾ HOẠCH HỖ TRỢ SẢN XUẤT NÔNG NGHIỆP NĂM 2019</t>
  </si>
  <si>
    <t>TH 6
tháng đầu năm 2018</t>
  </si>
  <si>
    <t>TH 9
tháng năm 2018</t>
  </si>
  <si>
    <t>TH cả năm 2018</t>
  </si>
  <si>
    <t>Năm 2019</t>
  </si>
  <si>
    <t>Định hướng KH năm 2020</t>
  </si>
  <si>
    <t>Ước TH 6 tháng
2019/TH 6 tháng 2018</t>
  </si>
  <si>
    <t>Ước TH 9 tháng năm
2019/TH 9 tháng năm 2019</t>
  </si>
  <si>
    <t>Ước TH 6 tháng
2019/KH giao 2019</t>
  </si>
  <si>
    <t>Ước TH 9 tháng năm
2019/KH TP giao năm 2019</t>
  </si>
  <si>
    <t>Ước TH
năm 2019/ TH 2018</t>
  </si>
  <si>
    <t>Ước TH
2019/ KH 2019</t>
  </si>
  <si>
    <t>ĐH KH năm 2020/Ước TH 2019</t>
  </si>
  <si>
    <t>8=4/2%</t>
  </si>
  <si>
    <t>- Cấp mầm non (Bao gồm cả số giáo viên ngoài công lập)</t>
  </si>
  <si>
    <t>GIẢI TRÌNH SỐ LIỆU DÂN SỐ</t>
  </si>
  <si>
    <t>Số liệu tổng dân số hàng năm do Chi cục thống kê và Trung tâm Dân số cung cấp, riêng năm 2019 là số liệu tổng điều tra dân số</t>
  </si>
  <si>
    <t>Năm 2017</t>
  </si>
  <si>
    <t>Năm 2018</t>
  </si>
  <si>
    <t>Năm 2020</t>
  </si>
  <si>
    <t>Tốc độ tăng dân số</t>
  </si>
  <si>
    <t>Dân số năm 2020 = dân số năm 2019 x (100+1,91)% = (42530 x 101,91)/100 = 43343 người</t>
  </si>
  <si>
    <t>(Trong 6 tháng đầu năm ước có 310 trẻ sinh ra, ước cả năm khoảng 620 trẻ)</t>
  </si>
  <si>
    <r>
      <t>Tỷ suất sinh thô năm 2019 = (số trẻ sinh ra trong năm : Dân số trung bình năm) x 1000 = 620/41803*1000 = 14,8 %</t>
    </r>
    <r>
      <rPr>
        <sz val="8"/>
        <rFont val="Times New Roman"/>
        <family val="1"/>
      </rPr>
      <t>0</t>
    </r>
  </si>
  <si>
    <r>
      <t>Tỷ suất chết thô năm 2019 = (số người chết trong năm : Dân số trung bình năm) x 1000 = 97/41803*1000 = 2,3 %</t>
    </r>
    <r>
      <rPr>
        <sz val="8"/>
        <rFont val="Times New Roman"/>
        <family val="1"/>
      </rPr>
      <t>0</t>
    </r>
  </si>
  <si>
    <t>Các chỉ tiêu</t>
  </si>
  <si>
    <t xml:space="preserve">Qua số liệu biến động dân số từng năm cho thấy sự biến động dân số của thành phố là không đều. Thực tế hiện nay dân số trên địa bàn thành phố đang trong thời kỳ ổn định, tỷ lệ tăng dân số cơ học cơ bản không nhiều, đang có chiều hướng giảm do dân di cư về các trung tâm thành phố lớn. Do vậy năm 2020 theo nhận định của các cơ quan chuyên môn, tốc độ tăng dân số chỉ khoảng 1,91%. </t>
  </si>
  <si>
    <t>Tốc độ tăng dân số năm 2019 = ((Dân số năm 2019 - Dân số năm 2018)/Dân số năm 2018) x 100 = 3,54%</t>
  </si>
  <si>
    <t>(Trong 6 tháng đầu năm có khoảng 44 người chết, ước cả năm khoảng 97 người)</t>
  </si>
  <si>
    <r>
      <t>Tỷ lệ tăng dân số tự nhiên năm 2019 = Tỷ suất sinh thô năm 2019 - Tỷ suất chết thô năm 2019 = 14,8-2,3 = 12,5%</t>
    </r>
    <r>
      <rPr>
        <sz val="8"/>
        <rFont val="Times New Roman"/>
        <family val="1"/>
      </rPr>
      <t>0</t>
    </r>
  </si>
  <si>
    <r>
      <t>Tỷ lệ giảm sinh năm 2019 = Tỷ suất sinh thô năm 2018 - Tỷ suất sinh thô năm 2019 = 15,6 - 14,8 = 0,8 %</t>
    </r>
    <r>
      <rPr>
        <sz val="8"/>
        <rFont val="Times New Roman"/>
        <family val="1"/>
      </rPr>
      <t>0</t>
    </r>
  </si>
  <si>
    <r>
      <t>(Tỷ suất sinh thô năm 2018 là 15,6%</t>
    </r>
    <r>
      <rPr>
        <i/>
        <sz val="8"/>
        <rFont val="Times New Roman"/>
        <family val="1"/>
      </rPr>
      <t>0</t>
    </r>
    <r>
      <rPr>
        <i/>
        <sz val="14"/>
        <rFont val="Times New Roman"/>
        <family val="1"/>
      </rPr>
      <t>)</t>
    </r>
  </si>
  <si>
    <t>7=5/4%</t>
  </si>
  <si>
    <t>- Thu thuế xuất, nhập khẩu</t>
  </si>
  <si>
    <t>- Thu nội địa</t>
  </si>
  <si>
    <t>+ Thu quốc doanh địa phương</t>
  </si>
  <si>
    <t>+ Thu ngoài quốc doanh</t>
  </si>
  <si>
    <t>+ Thu từ khu vực có vốn đầu tư nước ngoài</t>
  </si>
  <si>
    <t>+ Thu từ kinh tế Trung ương</t>
  </si>
  <si>
    <t>+ Thu từ xổ số kiến thiết</t>
  </si>
  <si>
    <t xml:space="preserve">+ Đầu tư từ nguồn thu tiền sử dụng đất </t>
  </si>
  <si>
    <t xml:space="preserve"> Hỗ trợ đầu tư theo các chương trình mục tiêu, chương trình mục tiêu quốc gia từ ngân sách Trung ương</t>
  </si>
  <si>
    <t>Tổng vốn đầu tư phát triển trên địa bàn</t>
  </si>
  <si>
    <t>Khu vực nhà nước</t>
  </si>
  <si>
    <t>Khu vực ngoài nhà nước</t>
  </si>
  <si>
    <t>Khu vực có vốn đầu tư trực tiếp nước ngoài</t>
  </si>
  <si>
    <t>Vốn nguồn ngân sách nhà nước (bao gồm vốn trái phiếu Chính phủ) trên địa bàn</t>
  </si>
  <si>
    <t>Thực hiện kế hoạch đầu tư vốn ngân sách nhà nước</t>
  </si>
  <si>
    <t>Giải ngân kế hoạch đầu tư vốn ngân sách nhà nước</t>
  </si>
  <si>
    <t>Vốn đầu tư nước ngoài trên địa bàn</t>
  </si>
  <si>
    <t>Vốn thực hiện</t>
  </si>
  <si>
    <t>Đầu tư trực tiếp nước ngoài</t>
  </si>
  <si>
    <t>Đầu tư qua góp vốn, mua cổ phiếu</t>
  </si>
  <si>
    <t>Vốn đăng ký</t>
  </si>
  <si>
    <t>Đăng ký cấp mới</t>
  </si>
  <si>
    <t>Đăng ký tăng thêm</t>
  </si>
  <si>
    <t>Góp vốn, mua cổ phần</t>
  </si>
  <si>
    <t>Số dự án</t>
  </si>
  <si>
    <t>Cấp mới</t>
  </si>
  <si>
    <t>Tăng vốn Góp vốn, mua cổ phần</t>
  </si>
  <si>
    <t>Tăng vốn</t>
  </si>
  <si>
    <t>Dự án</t>
  </si>
  <si>
    <t>Lượt dự án</t>
  </si>
  <si>
    <t>Sùng Phài</t>
  </si>
  <si>
    <t>+ Diện tích trồng xen chè</t>
  </si>
  <si>
    <t>TỔNG HỢP THỰC HIỆN CÁC CHỈ TIÊU NĂM 2019 VÀ ĐỊNH HƯỚNG KẾ HOẠCH NĂM 2020</t>
  </si>
  <si>
    <t xml:space="preserve"> + Mức chi tiêu trong ngày/khách nội địa</t>
  </si>
  <si>
    <t>- Lực lượng lao động từ 15 tuổi trở lên</t>
  </si>
  <si>
    <t xml:space="preserve"> - Số bác sỹ/10.000 dân</t>
  </si>
  <si>
    <t xml:space="preserve"> Trong đó:  + Cai tại Trung tâm điều trị cai nghiện bắt buộc tỉnh Lai Châu</t>
  </si>
  <si>
    <t>+ Hỗ trợ cai nghiện tự nguyện tại Trung tâm điều trị Cai nghiện bắt buộc tỉnh (không thu phí)</t>
  </si>
  <si>
    <t xml:space="preserve">  - Số giờ phát thanh từ đài Thành phố sản xuất</t>
  </si>
  <si>
    <t xml:space="preserve"> + Rừng trồng đã thành rừng</t>
  </si>
  <si>
    <t xml:space="preserve"> - Rừng trồng chưa thành rừng</t>
  </si>
  <si>
    <t>Đất tự nhiên</t>
  </si>
  <si>
    <t>Biểu số 2b</t>
  </si>
  <si>
    <t>Kế hoạch năm 2020</t>
  </si>
  <si>
    <t>So sánh (%)</t>
  </si>
  <si>
    <t>1/100000</t>
  </si>
  <si>
    <t>Giữ vững và nâng cao chất lượng phổ cập giáo dục mầm non cho trẻ 5 tuổi, phổ cập giáo dục tiểu học đúng độ tuổi, phổ cập giáo dục THCS</t>
  </si>
  <si>
    <t xml:space="preserve"> - Trong đó:</t>
  </si>
  <si>
    <t>Phổ cập GDTH tiểu học mức độ 3</t>
  </si>
  <si>
    <t xml:space="preserve">     + Số buổi chiếu phục vụ chính trị</t>
  </si>
  <si>
    <r>
      <t xml:space="preserve">Cơ cấu tổng giá trị sản xuất theo ngành kinh tế </t>
    </r>
    <r>
      <rPr>
        <i/>
        <sz val="12"/>
        <rFont val="Times New Roman"/>
        <family val="1"/>
      </rPr>
      <t>(giá hiện hành)</t>
    </r>
  </si>
  <si>
    <r>
      <t xml:space="preserve"> - Số bác sỹ/ 1 vạn dân </t>
    </r>
    <r>
      <rPr>
        <i/>
        <sz val="12"/>
        <rFont val="Times New Roman"/>
        <family val="1"/>
      </rPr>
      <t>(Tính cả số BS tuyến tỉnh đóng trên địa bàn)</t>
    </r>
  </si>
  <si>
    <r>
      <t xml:space="preserve"> - Số bác sỹ/1 vạn dân </t>
    </r>
    <r>
      <rPr>
        <i/>
        <sz val="12"/>
        <rFont val="Times New Roman"/>
        <family val="1"/>
      </rPr>
      <t>(Riêng tuyến thành phố)</t>
    </r>
  </si>
  <si>
    <t>- Số xã có trạm y tế đạt chuẩn quốc gia</t>
  </si>
  <si>
    <t>Trong đó:+ Diện tích chè kinh doanh</t>
  </si>
  <si>
    <t>Ước TH cả
năm 2020</t>
  </si>
  <si>
    <t>TH 6
tháng đầu năm 2019</t>
  </si>
  <si>
    <t>Ước TH
2020/ KH 2020</t>
  </si>
  <si>
    <t>Định hướng KH năm 2021</t>
  </si>
  <si>
    <t>Ước TH 6 tháng
2020/TH 6 tháng 2019</t>
  </si>
  <si>
    <t>ĐH KH  2021/
Ước TH 2020</t>
  </si>
  <si>
    <t xml:space="preserve">  + Giường PKĐKKV, TTYTTP</t>
  </si>
  <si>
    <t>Trung tâm y tế thành phố</t>
  </si>
  <si>
    <t>Tổng số cán bộ y tế của thành phố</t>
  </si>
  <si>
    <t xml:space="preserve"> - Dược sỹ  đại học</t>
  </si>
  <si>
    <t xml:space="preserve"> Tổng mức bán lẻ HH và doanh thu dịch vụ tiêu dùng (giá hiện hành)</t>
  </si>
  <si>
    <t>Ước TH cả
năm 2019</t>
  </si>
  <si>
    <t>Chênh lệch sau điều chỉnh bổ sung</t>
  </si>
  <si>
    <t>KH điều chỉnh, bổ sung</t>
  </si>
  <si>
    <t>4=3-2</t>
  </si>
  <si>
    <t>CÁC CHỈ TIÊU PHÁT TRIỂN SẢN XUẤT NÔNG NGHIỆP - LÂM NGHIỆP- THỦY SẢN, XÂY DỰNG NTM</t>
  </si>
  <si>
    <t>So sánh % KH 2020 ĐC/Ước TH 2019</t>
  </si>
  <si>
    <t>Kế hoạch điều chỉnh, bổ sung năm 2020 cho các xã, phường</t>
  </si>
  <si>
    <t>Đã giao tại QĐ 1972/QĐ-UBND</t>
  </si>
  <si>
    <t>Đoàn
 Kết</t>
  </si>
  <si>
    <t>Thực hiện theo QĐ 1972/QĐ-UBND</t>
  </si>
  <si>
    <t>Tân
 Phong</t>
  </si>
  <si>
    <t>Đông 
Phong</t>
  </si>
  <si>
    <t>Quyết 
Thắng</t>
  </si>
  <si>
    <t>Quyết 
Tiến</t>
  </si>
  <si>
    <t>San 
Thàng</t>
  </si>
  <si>
    <t>Nậm
 Loỏng</t>
  </si>
  <si>
    <t>Hủy KH giao cho Nậm Loỏng tại QĐ 1972/QĐ-UBND</t>
  </si>
  <si>
    <t>Điều chỉnh, bổ sung KH giao cho xã Sùng Phài</t>
  </si>
  <si>
    <t xml:space="preserve"> - Tổng diện tích đất tự nhiên</t>
  </si>
  <si>
    <t xml:space="preserve"> - Tổng diện tích đất sản xuất nông nghiệp trên địa bàn thành phố</t>
  </si>
  <si>
    <t>Trong đó: Tổng diện tích đất canh tác gồm cả diện tích sâm canh của TĐ</t>
  </si>
  <si>
    <t>Ước thực hiện đến 30/9/2020</t>
  </si>
  <si>
    <t>Ước TH 9 tháng
2020/KH giao 2020</t>
  </si>
  <si>
    <t>5=3/2</t>
  </si>
  <si>
    <t>Thực hiện 9 tháng năm 2019</t>
  </si>
  <si>
    <t>Thực hiện 9 tháng đầu năm 2019</t>
  </si>
  <si>
    <t>Số xã, phường có nhà văn hóa, thư viện</t>
  </si>
  <si>
    <t>Ước thực TH 6 tháng 2020</t>
  </si>
  <si>
    <t>Ước TH 6 tháng
2020/KH giao 2020</t>
  </si>
  <si>
    <t>0,48</t>
  </si>
  <si>
    <t>28,57</t>
  </si>
  <si>
    <t>- Tỷ suất sinh thô</t>
  </si>
  <si>
    <t>- Tỷ suất chết thô</t>
  </si>
  <si>
    <t>- Tỷ lệ tăng dân số tự nhiên</t>
  </si>
  <si>
    <t>- Mức giảm tỷ lệ sinh</t>
  </si>
  <si>
    <t>- Số trẻ sinh ra</t>
  </si>
  <si>
    <t xml:space="preserve">- Tỷ lệ tăng dân số </t>
  </si>
  <si>
    <t>- Dân số trung bình</t>
  </si>
  <si>
    <t>- Tỷ số giới tính khi sinh (số bé trai so với 100 bé gái)</t>
  </si>
  <si>
    <t xml:space="preserve">- Tỷ lệ nữ từ 15-49 tuổi so với dân số </t>
  </si>
  <si>
    <t>- Tỷ lệ các cặp vợ chồng thực  hiện các biện pháp tránh thai</t>
  </si>
  <si>
    <t>- Tỷ lệ các bà mẹ sinh con thứ 3 trở lên so với tổng số bà mẹ sinh con trong năm</t>
  </si>
  <si>
    <t>- Số CB làm công tác Dân số - GĐ&amp;TE</t>
  </si>
  <si>
    <t>(Kèm theo báo cáo số:                         /BC-UBND ngày              tháng             năm 2020 của UBND thành phố Lai Châu)</t>
  </si>
  <si>
    <t>Dịch vụ</t>
  </si>
  <si>
    <t>Công nghiệp và xây dựng</t>
  </si>
  <si>
    <t>Nông, lâm nghiệp, thuỷ sản</t>
  </si>
  <si>
    <t>Tổng diện tích sản xuất tăng vụ</t>
  </si>
  <si>
    <t>Diện tích chè</t>
  </si>
  <si>
    <t>Thực hiện năm 2019</t>
  </si>
  <si>
    <t>5=3/1</t>
  </si>
  <si>
    <t>6=3/2</t>
  </si>
  <si>
    <t>Ước thực hiện năm 2020/TH năm 2019</t>
  </si>
  <si>
    <t>7=4/3%</t>
  </si>
  <si>
    <t>BIỂU THỰC HIỆN CÁC CHỈ TIÊU CHỦ YẾU KẾ HOẠCH PHÁT TRIỂN KINH TẾ - XÃ HỘI NĂM 2020 VÀ KẾ HOẠCH NĂM 2021</t>
  </si>
  <si>
    <t>Tỷ lệ các trường đạt chuẩn quốc gia mức độ II</t>
  </si>
  <si>
    <t>4=3/1</t>
  </si>
  <si>
    <t>BIỂU THỰC HIỆN CÁC CHỈ TIÊU CHỦ YẾU KẾ HOẠCH PHÁT TRIỂN KINH TẾ - XÃ HỘI NĂM 2020</t>
  </si>
  <si>
    <t>Số xã, phường có trạm y tế đạt tiêu chí chuẩn quốc gia</t>
  </si>
  <si>
    <t>Tổng đàn gia súc (tính có mặt)</t>
  </si>
  <si>
    <t>Đàn bò</t>
  </si>
  <si>
    <t>Đàn ngựa</t>
  </si>
  <si>
    <t xml:space="preserve">Đàn dê </t>
  </si>
  <si>
    <t xml:space="preserve">Đàn lợn </t>
  </si>
  <si>
    <t>Đàn trâu</t>
  </si>
  <si>
    <t>Tốc độ tăng trưởng đàn gia súc (tính theo tổng đàn có mặt)</t>
  </si>
  <si>
    <t>Số trường được duy trì và đạt chuẩn quốc gia (các trường MN, TH, THCS)</t>
  </si>
  <si>
    <t xml:space="preserve"> - Số trường đạt chuẩn mức độ II</t>
  </si>
  <si>
    <t>CQ, 
ĐV, TrH</t>
  </si>
  <si>
    <t>Tỷ lệ phụ nữ có thai đẻ được khám thai</t>
  </si>
  <si>
    <t>Tỷ lệ phụ nữ đẻ được khám thai đủ 3 lần</t>
  </si>
  <si>
    <t>Tỷ lệ TE &lt; 1 tuổi tiêm đủ 8 loại
 Vacxin</t>
  </si>
  <si>
    <r>
      <t xml:space="preserve">Cơ cấu tổng giá trị sản xuất theo ngành kinh tế </t>
    </r>
    <r>
      <rPr>
        <i/>
        <sz val="13"/>
        <rFont val="Times New Roman"/>
        <family val="1"/>
      </rPr>
      <t>(giá hiện hành)</t>
    </r>
  </si>
  <si>
    <t>Tỷ lệ người dân tham gia bảo hiểm y tế</t>
  </si>
  <si>
    <t>Tỷ lệ các trường đạt chuẩn Quốc gia mức độ I</t>
  </si>
  <si>
    <t>Số lao động được tạo việc làm mới/năm</t>
  </si>
  <si>
    <t>Số lao động được đào tạo nghề/năm</t>
  </si>
  <si>
    <t xml:space="preserve">Tỷ lệ lao động qua đào tạo, tập huấn so với tổng số LĐ có khả năng LĐ (lũy kế) </t>
  </si>
  <si>
    <t>Tỷ lệ hộ gia đình đạt tiêu chuẩn văn hóa</t>
  </si>
  <si>
    <t>Tỷ lệ bản, tổ dân phố đạt tiêu chuẩn văn hóa</t>
  </si>
  <si>
    <t>Tỷ lệ cơ quan, đơn vị, trường học đạt tiêu chuẩn văn hóa</t>
  </si>
  <si>
    <t>Tỷ lệ các tuyến phố đạt tuyến phố văn minh</t>
  </si>
  <si>
    <t>Tỷ lệ phường đạt chuẩn văn minh đô thị</t>
  </si>
  <si>
    <t>Tỷ lệ xã đạt chuẩn văn hóa nông thôn mới</t>
  </si>
  <si>
    <t>Tỷ lệ dân số được sử dụng nước hợp vệ sinh</t>
  </si>
  <si>
    <t>Tỷ lệ dân số nông thôn được sử dụng nước sạch</t>
  </si>
  <si>
    <t>Tỷ lệ chất thải đô thị được thu gom</t>
  </si>
  <si>
    <t>Tỷ lệ chất thải rắn y tế được xử lý đạt tiêu chuẩn môi trường</t>
  </si>
  <si>
    <r>
      <t xml:space="preserve"> - Số bác sỹ/ 1 vạn dân </t>
    </r>
    <r>
      <rPr>
        <i/>
        <sz val="13"/>
        <rFont val="Times New Roman"/>
        <family val="1"/>
      </rPr>
      <t>(Tính cả số BS tuyến tỉnh đóng trên địa bàn)</t>
    </r>
  </si>
  <si>
    <r>
      <t xml:space="preserve"> - Số bác sỹ/1 vạn dân </t>
    </r>
    <r>
      <rPr>
        <i/>
        <sz val="13"/>
        <rFont val="Times New Roman"/>
        <family val="1"/>
      </rPr>
      <t>(Riêng tuyến thành phố)</t>
    </r>
  </si>
  <si>
    <t xml:space="preserve">   + Tiểu học</t>
  </si>
  <si>
    <t xml:space="preserve">   + Trung học cơ sở  </t>
  </si>
  <si>
    <t>- Tổng diện tích đất nông nghiệp canh tác</t>
  </si>
  <si>
    <t>- Giá trị sản xuất bình quân trên 1 ha đất trồng trọt và nôi trồng thủy sản</t>
  </si>
  <si>
    <t>- Giá trị sản xuất vùng chuyên canh tập trung</t>
  </si>
  <si>
    <t>Trong đó: - Tổng diện tích rừng hiện có</t>
  </si>
  <si>
    <t xml:space="preserve"> Lao động</t>
  </si>
  <si>
    <t>Trong đó: + Số người trong độ tuổi có khả năng lao động</t>
  </si>
  <si>
    <t>+ Số lao động không có khả năng LĐ</t>
  </si>
  <si>
    <t>+ Lao động được đào tạo nghề sơ cấp và dạy nghề thường xuyên (dưới 3 tháng)</t>
  </si>
  <si>
    <t>- Tỷ lệ LĐ qua đào đào tạo (lũy kế) so với tổng số lao động có khả năng LĐ</t>
  </si>
  <si>
    <t>Việc Làm</t>
  </si>
  <si>
    <t>- Tỷ lệ sử dụng thời gian lao động của lực lượng lao động ở Nông thôn</t>
  </si>
  <si>
    <t>Tỷ lệ suy dinh dưỡng của trẻ em dưới 5 tuổi (cân nặng theo tuổi)</t>
  </si>
  <si>
    <t>2.3</t>
  </si>
  <si>
    <t>Số đội chiếu bóng vùng cao</t>
  </si>
  <si>
    <t xml:space="preserve">Số người tham gia tập luyện thường xuyên </t>
  </si>
  <si>
    <t>Số gia đình được công nhận là gia đình thể thao</t>
  </si>
  <si>
    <t>Số câu lạc bộ thể dục thể thao 
cơ sở</t>
  </si>
  <si>
    <t>Số thực hiện năm 2020</t>
  </si>
  <si>
    <t>Ước thực hiện 6 tháng  đầu năm</t>
  </si>
  <si>
    <t>Ước thực hiện năm</t>
  </si>
  <si>
    <t>Kế hoạch giao 2020</t>
  </si>
  <si>
    <t>Năm 2021</t>
  </si>
  <si>
    <t>Ước TH
2021/ Kế hoạch giao năm 2021</t>
  </si>
  <si>
    <t>Ước thực hiện năm 2021/ Thực hiện năm 2020</t>
  </si>
  <si>
    <t>Ước TH 6 tháng</t>
  </si>
  <si>
    <t>Ước thực hiện 9 tháng</t>
  </si>
  <si>
    <t>Số thực hiện năm 2021</t>
  </si>
  <si>
    <t>Thực hiện 6 tháng năm 2020</t>
  </si>
  <si>
    <t>Thực hiện năm 2020</t>
  </si>
  <si>
    <t>Ước thực hiện 6 tháng</t>
  </si>
  <si>
    <t>Ước thực hiện cả năm</t>
  </si>
  <si>
    <t>Số thực hiện năm</t>
  </si>
  <si>
    <t>Kế hoạch giao năm 2020</t>
  </si>
  <si>
    <t>Phường Đoàn Kết</t>
  </si>
  <si>
    <t>Phường Tân Phong</t>
  </si>
  <si>
    <t>Phường Đông Phong</t>
  </si>
  <si>
    <t>Phường Quyết Thắng</t>
  </si>
  <si>
    <t>Phường Quyết Tiến</t>
  </si>
  <si>
    <t>Xã Sùng Phài</t>
  </si>
  <si>
    <r>
      <rPr>
        <i/>
        <sz val="12"/>
        <rFont val="Times New Roman"/>
        <family val="1"/>
      </rPr>
      <t xml:space="preserve">Trong đó: </t>
    </r>
    <r>
      <rPr>
        <sz val="12"/>
        <rFont val="Times New Roman"/>
        <family val="1"/>
      </rPr>
      <t>+ Lao động nữ</t>
    </r>
  </si>
  <si>
    <r>
      <t xml:space="preserve">   </t>
    </r>
    <r>
      <rPr>
        <i/>
        <sz val="12"/>
        <rFont val="Times New Roman"/>
        <family val="1"/>
      </rPr>
      <t xml:space="preserve">Trong đó: </t>
    </r>
    <r>
      <rPr>
        <sz val="12"/>
        <rFont val="Times New Roman"/>
        <family val="1"/>
      </rPr>
      <t>Tỷ lệ thất nghiệp nữ khu vực thành thị</t>
    </r>
  </si>
  <si>
    <r>
      <rPr>
        <i/>
        <sz val="12"/>
        <rFont val="Times New Roman"/>
        <family val="1"/>
      </rPr>
      <t xml:space="preserve">Trong đó: </t>
    </r>
    <r>
      <rPr>
        <sz val="12"/>
        <rFont val="Times New Roman"/>
        <family val="1"/>
      </rPr>
      <t>Tỷ lệ sử dụng thời gian lao động nữ ở khu vực nông thôn</t>
    </r>
  </si>
  <si>
    <r>
      <rPr>
        <i/>
        <sz val="12"/>
        <rFont val="Times New Roman"/>
        <family val="1"/>
      </rPr>
      <t>+ Trong đó:</t>
    </r>
    <r>
      <rPr>
        <sz val="12"/>
        <rFont val="Times New Roman"/>
        <family val="1"/>
      </rPr>
      <t xml:space="preserve"> Số lao động xuất khẩu trong năm</t>
    </r>
  </si>
  <si>
    <t>Định hướng năm 2022</t>
  </si>
  <si>
    <t>6=3/1</t>
  </si>
  <si>
    <t xml:space="preserve">- Dân tộc thiểu số </t>
  </si>
  <si>
    <t>TH 6 tháng đầu năm 2020</t>
  </si>
  <si>
    <t>Giáo viên đạt chuẩn</t>
  </si>
  <si>
    <t>Tổng số trường học</t>
  </si>
  <si>
    <t>Trong đó: Tổng số giấy CNQSDĐ được cấp trong năm</t>
  </si>
  <si>
    <t xml:space="preserve">Dân số </t>
  </si>
  <si>
    <t>Giá trị sản xuất bình quân trên 1 ha đất trồng trọt và nuôi trồng thủy sản</t>
  </si>
  <si>
    <t xml:space="preserve"> - Số trường đạt chuẩn mức độ I</t>
  </si>
  <si>
    <t>Kế hoạch  giao</t>
  </si>
  <si>
    <t>Thực hiện 9 tháng năm 2020</t>
  </si>
  <si>
    <t>Ước TH đến 30/9/2021</t>
  </si>
  <si>
    <t>ĐOÀN KẾT</t>
  </si>
  <si>
    <t>TÂN PHONG</t>
  </si>
  <si>
    <t>ĐÔNG PHONG</t>
  </si>
  <si>
    <t>QUYẾT THÁNG</t>
  </si>
  <si>
    <t>QUYẾT TIẾN</t>
  </si>
  <si>
    <t>SAN THÀNG</t>
  </si>
  <si>
    <t>SÙNG PHÀI</t>
  </si>
  <si>
    <r>
      <t xml:space="preserve">Ghi chú: </t>
    </r>
    <r>
      <rPr>
        <i/>
        <sz val="12"/>
        <rFont val="Times New Roman"/>
        <family val="1"/>
      </rPr>
      <t>Giá trị sản xuất dịch vụ khác, gồm: Dịch vụ quản Lý Nhà nước khoảng 750 tỷ đồng; Dịch vụ khoa học, giáo dục, y tế 220 tỷ đồng; Dịch vụ Bất động sản 711 tỷ đồng; dịch vụ bưu chính- viễn thông 462 tỷ đồng; Dịch vụ thuế sản phẩm, trừ trợ cấp sản phẩm 115 tỷ đồng.</t>
    </r>
  </si>
  <si>
    <t>QUYẾT THẮNG</t>
  </si>
  <si>
    <t>BIỂU KẾT QUẢ THỰC HIỆN CÁC CHỈ TIÊU 9 THÁNG NĂM 2021</t>
  </si>
  <si>
    <t>Các chỉ tiêu chủ yếu</t>
  </si>
  <si>
    <t>Chỉ tiêu năm 2021</t>
  </si>
  <si>
    <t>Kết quả thực hiện các chỉ tiêu 9 tháng</t>
  </si>
  <si>
    <t>So sánh kết quả TH/KH năm 2021 (%)</t>
  </si>
  <si>
    <t>Tổng giá trị sản xuất đạt, trong đó:</t>
  </si>
  <si>
    <t>Dịch vụ - Thương mại</t>
  </si>
  <si>
    <t>Công nghiệp - Xây dựng</t>
  </si>
  <si>
    <t>Nông, lâm, thủy sản</t>
  </si>
  <si>
    <t>Thu nhập bình quân đầu người</t>
  </si>
  <si>
    <t>Thu ngân sách trên địa bàn trên</t>
  </si>
  <si>
    <t>Giá trị hàng xuất khẩu địa phương</t>
  </si>
  <si>
    <t>Tấn/năm</t>
  </si>
  <si>
    <t xml:space="preserve">Trồng Mắc ca xen trên diện tích chè </t>
  </si>
  <si>
    <t>Xây dựng trường đạt chuẩn quốc gia mức độ I</t>
  </si>
  <si>
    <t>Xã, phường đạt tiêu chí quốc gia về y tế</t>
  </si>
  <si>
    <t>Trạm y tế có bác sỹ</t>
  </si>
  <si>
    <t>‰</t>
  </si>
  <si>
    <t>Tỷ lệ giảm sinh bình quân</t>
  </si>
  <si>
    <t>Tỷ lệ lao động qua đào tạo, tập huấn</t>
  </si>
  <si>
    <t>Tạo việc làm mới cho người lao động</t>
  </si>
  <si>
    <t>Người/</t>
  </si>
  <si>
    <t>Số bản, tổ dân phố đạt chuẩn văn hóa</t>
  </si>
  <si>
    <t>Số hộ gia đình đạt chuẩn văn hóa</t>
  </si>
  <si>
    <t>Cơ quan, đơn vị đạt chuẩn văn hóa</t>
  </si>
  <si>
    <t xml:space="preserve">Tỷ lệ tuyến phố văn minh </t>
  </si>
  <si>
    <t>Phường đạt chuẩn văn minh đô thị</t>
  </si>
  <si>
    <t>Tỷ lệ dân cư thành thị được sử dụng nước sạch</t>
  </si>
  <si>
    <t>Tỷ lệ dân cư nông thôn sử dụng nước sạch</t>
  </si>
  <si>
    <t>Tổ chức CSĐ xếp loại HTTNV trở lên</t>
  </si>
  <si>
    <t>Tổ chức cơ sở đảng đạt trong sạch, vững mạnh</t>
  </si>
  <si>
    <t>Kết nạp đảng viên</t>
  </si>
  <si>
    <t>Đảng viên</t>
  </si>
  <si>
    <t>Tổ chức cơ sở của MTTQ và các đoàn thể chính trị - xã hội đạt vững mạnh</t>
  </si>
  <si>
    <t>(Kèm theo báo cáo số                   -BC/thU ngày …. Tháng …. Năm 2021 của Thành ủy Lai Châu)</t>
  </si>
  <si>
    <t>ĐH KH  2022/
Ước TH 2021</t>
  </si>
  <si>
    <t>7=4/3</t>
  </si>
  <si>
    <t>Ước thực hiện năm 2021/Thực hiện năm 2020</t>
  </si>
  <si>
    <t>- Tỷ lệ số xã, phường có trạm y tế đạt tiêu chí quốc gia</t>
  </si>
  <si>
    <t>Định hướng kế hoạch năm 2022</t>
  </si>
  <si>
    <t>BIỂU TÌNH HÌNH THỰC HIỆN MỘT SỐ CHỈ TIÊU VỀ PHÁT THANH TRUYỀN HÌNH NĂM 2021 - ĐỊNH HƯỚNG KẾ HOẠCH NĂM 2022</t>
  </si>
  <si>
    <t>- Tổng số xã, phường</t>
  </si>
  <si>
    <t>- Tổng số xã toàn thành phố</t>
  </si>
  <si>
    <t>- Số xã có đường ô tô đến trung tâm xã</t>
  </si>
  <si>
    <t>Trong đó: Số xã, phường có đường ô tô đi được quanh năm</t>
  </si>
  <si>
    <t>- Tỷ lệ bản có đường xe máy đi lại thuận lợi</t>
  </si>
  <si>
    <t>- Số hộ sử dụng điện (tính theo hợp đồng mua bán điện)</t>
  </si>
  <si>
    <t>+ Tỷ lệ số hộ được sử dụng điện lưới quốc gia</t>
  </si>
  <si>
    <t>- Số xã có chợ xã, liên xã</t>
  </si>
  <si>
    <t>- Tỷ lệ xã có trạm y tế</t>
  </si>
  <si>
    <t>- Số lao động được tạo việc làm mới trong năm</t>
  </si>
  <si>
    <t>TRONG ĐÓ:</t>
  </si>
  <si>
    <t>Tổng số lượt xử lý</t>
  </si>
  <si>
    <t>Tổng số tiền xử lý</t>
  </si>
  <si>
    <t>Quản lý TTXDĐT</t>
  </si>
  <si>
    <t>QL An toàn GTĐT</t>
  </si>
  <si>
    <t>Đất đai, môi trường</t>
  </si>
  <si>
    <t>Tổng số lượt VP</t>
  </si>
  <si>
    <t>+ Lao động nông thôn</t>
  </si>
  <si>
    <t>Định hướng KH năm 2022</t>
  </si>
  <si>
    <t>Ước thực hiện năm 2021/Kế hoạch giao năm 2021</t>
  </si>
  <si>
    <r>
      <t>%</t>
    </r>
    <r>
      <rPr>
        <i/>
        <sz val="13"/>
        <rFont val="Times New Roman"/>
        <family val="1"/>
      </rPr>
      <t>o</t>
    </r>
  </si>
  <si>
    <t>Giá trị sản xuất công nghiệp (theo giá hiện hành)</t>
  </si>
  <si>
    <t xml:space="preserve"> Trong đó: Số bản, tổ dân phố được công nhận trong năm</t>
  </si>
  <si>
    <t>Kế hoạch năm 2022 tỉnh dự kiến giao</t>
  </si>
  <si>
    <t>Hỗ trợ phát triển chè</t>
  </si>
  <si>
    <t>- Hỗ trợ phát triển vùng chè tập trung chất lượng cao</t>
  </si>
  <si>
    <t>Hỗ trợ chuồng trại chăn nuôi</t>
  </si>
  <si>
    <t>Hỗ trợ làm hầm Biogas và đệm lót sinh học</t>
  </si>
  <si>
    <t>- Hỗ trợ làm hầm Biogas</t>
  </si>
  <si>
    <t>Hỗ trợ trồng cỏ và các loại cây thức ăn</t>
  </si>
  <si>
    <t>Hỗ trợ phát triển nuôi Ong</t>
  </si>
  <si>
    <t>Thùng</t>
  </si>
  <si>
    <t>Hỗ trợ phát triển sản phẩm OCOP</t>
  </si>
  <si>
    <t>- Sản phẩm OCOP</t>
  </si>
  <si>
    <t>SP</t>
  </si>
  <si>
    <r>
      <t>m</t>
    </r>
    <r>
      <rPr>
        <b/>
        <vertAlign val="superscript"/>
        <sz val="12"/>
        <rFont val="Times New Roman"/>
        <family val="1"/>
      </rPr>
      <t>2</t>
    </r>
  </si>
  <si>
    <t>Kế hoạch giao 2021</t>
  </si>
  <si>
    <t>HỖ TRỢ SẢN XUẤT THEO NGHỊ QUYẾT SỐ 07/2021/NQ-HĐND TỈNH</t>
  </si>
  <si>
    <t>Kế hoạch giao năm 2022</t>
  </si>
  <si>
    <t>Kế hoạch giao năm 2022/Ước thực hiện năm 2021</t>
  </si>
  <si>
    <t>CHỈ TIÊU VỀ ĐẤT ĐAI, TÀI NGUYÊN &amp; MÔI TRƯỜNG</t>
  </si>
  <si>
    <t xml:space="preserve"> - FM huyện, xã  </t>
  </si>
  <si>
    <t>IV</t>
  </si>
  <si>
    <t>8.1</t>
  </si>
  <si>
    <t>8.3</t>
  </si>
  <si>
    <t>8.2</t>
  </si>
  <si>
    <t>8.4</t>
  </si>
  <si>
    <t>8.5</t>
  </si>
  <si>
    <t>CHỈ TIÊU VỀ PHÁT TRIỂN KINH TẾ TẬP THỂ - HỢP TÁC XÃ</t>
  </si>
  <si>
    <t>Tỷ lệ phụ nữ đẻ được tiêm phòng uốn ván</t>
  </si>
  <si>
    <t>Tổng số người tham gia bảo hiểm y tế trên địa bàn thành phố</t>
  </si>
  <si>
    <t xml:space="preserve"> Hệ phổ thông</t>
  </si>
  <si>
    <t>Trong đó: + Công nhận mới, công nhận lại và nâng mức độ trường chuẩn Quốc gia</t>
  </si>
  <si>
    <t>DỰ TOÁN TỈNH GIAO</t>
  </si>
  <si>
    <t>DỰ TOÁN TP GIAO</t>
  </si>
  <si>
    <t>LŨY KẾ ƯỚC THỰC HIỆN</t>
  </si>
  <si>
    <t>THU</t>
  </si>
  <si>
    <t>CHI</t>
  </si>
  <si>
    <t>% tỉnh</t>
  </si>
  <si>
    <t>% Tp</t>
  </si>
  <si>
    <t>địa bàn</t>
  </si>
  <si>
    <t>Tỉnh</t>
  </si>
  <si>
    <t>Tp</t>
  </si>
  <si>
    <t>Thực hiện 6 tháng đầu năm 2021</t>
  </si>
  <si>
    <t>Ước thực hiện 6 tháng đầu năm</t>
  </si>
  <si>
    <t>Định hướng Kế hoạch năm 2023</t>
  </si>
  <si>
    <t>Ước thực hiện 6 tháng đầu năm 2022/Thực hiện 6 tháng năm 2021</t>
  </si>
  <si>
    <t>Ước thực hiện 6 tháng đầu năm 2022/Kế hoạch giao 2022</t>
  </si>
  <si>
    <t>Ước thực hiện cả năm/Kế hoạch giao năm 2022</t>
  </si>
  <si>
    <t>Năm 2022</t>
  </si>
  <si>
    <t>(Kèm theo báo cáo số:                 /BC-UBND ngày         tháng         năm       của UBND thành phố Lai Châu)</t>
  </si>
  <si>
    <t>BIỂU THỰC HIỆN CÁC CHỈ TIÊU PHÁT TRIỂN VỀ SẢN XUẤT NÔNG NGHIỆP - LÂM NGHIỆP - THỦY SẢN, XÂY DỰNG NÔNG THÔN MỚI 6 THÁNG ĐẦU NĂM 2022 - ĐỊNH HƯỚNG KẾ HOẠCH NĂM 2023</t>
  </si>
  <si>
    <t>MỘT SỐ CHỈ TIÊU CHỦ YẾU KẾ HOẠCH PHÁT TRIỂN KINH TẾ - XÃ HỘI 6 THÁNG ĐẦU NĂM 2022 - ĐỊNH HƯỚNG KẾ HOẠCH NĂM 2023</t>
  </si>
  <si>
    <t>BIỂU THỰC HIỆN KẾ HOẠCH HỖ TRỢ SẢN XUẤT NÔNG NGHIỆP THỰC HIỆN CÁC NGHỊ QUYẾT CỦA HĐND TỈNH 6 THÁNG ĐẦU NĂM 2022  - ĐỊNH HƯỚNG KẾ HOẠCH NĂM 2023</t>
  </si>
  <si>
    <t>Định hướng năm 2023</t>
  </si>
  <si>
    <t>Thực hiện năm 2022</t>
  </si>
  <si>
    <t>Kế hoạch giao 2022</t>
  </si>
  <si>
    <t>Định hướng KH năm 2023</t>
  </si>
  <si>
    <t>CHỈ TIÊU VỀ PHÁT TRIỂN THƯƠNG MẠI - DỊCH VỤ - DU LỊCH 6 THÁNG ĐẦU NĂM 2022 - ĐỊNH HƯỚNG KẾ HOẠCH NĂM 2023</t>
  </si>
  <si>
    <t>CHỈ TIÊU PHÁT TRIỂN SẢN XUẤT CÔNG NGHIỆP 6 THÁNG ĐẦU NĂM 2022 - ĐỊNH HƯỚNG KẾ HOẠCH NĂM 2023</t>
  </si>
  <si>
    <t>Định hướng kế hoạch giao năm 2023</t>
  </si>
  <si>
    <t>CHỈ TIÊU VỀ PHÁT TRIỂN DỊCH VỤ VẬN TẢI 6 THÁNG ĐẦU NĂM 2022 - ĐỊNH HƯỚNG NĂM 2023</t>
  </si>
  <si>
    <t>Định hướng kế hoạch năm 2023</t>
  </si>
  <si>
    <t>Ước thực hiện cả 6 tháng đầu năm</t>
  </si>
  <si>
    <t>CHỈ TIÊU VỀ XÃ HỘI - LAO ĐỘNG - GIẢI QUYẾT VIỆC LÀM 6 THÁNG ĐẦU NĂM 2022 - ĐỊNH HƯỚNG KẾ HOẠCH NĂM 2023</t>
  </si>
  <si>
    <t>CHỈ TIÊU VỀ PHÁT TRIỂN DÂN SỐ  - GIA ĐÌNH &amp; TRẺ EM 6 THÁNG ĐẦU NĂM 2022 - ĐỊNH HƯỚNG KẾ HOẠCH NĂM 2023</t>
  </si>
  <si>
    <t>CÁC CHỈ TIÊU NGÀNH Y TẾ 6 THÁNG ĐẦU NĂM 2022 - ĐỊNH HƯỚNG KẾ HOẠCH NĂM 2023</t>
  </si>
  <si>
    <t>Thực hiện năm 2022 của các xã, phường - Định hướng năm 2023</t>
  </si>
  <si>
    <t>TRONG ĐÓ: Thực hiện của UBND các xã, phường năm 2022 - Định hướng năm 2023</t>
  </si>
  <si>
    <t>Ước thực hiện 6 tháng đầu năm 2021</t>
  </si>
  <si>
    <t>Định hướng Kế hoạch giao năm 2023</t>
  </si>
  <si>
    <t>CHỈ TIÊU VỀ GIÁO DỤC VÀ ĐÀO TẠO 6 THÁNG ĐẦU NĂM 2022 - ĐỊNH HƯỚNG KẾ HOẠCH NĂM 2023</t>
  </si>
  <si>
    <t>CHỈ TIÊU VỀ PHÁT TRIỂN VĂN HÓA - THÔNG TIN - THỂ THAO 6 THÁNG ĐẦU NĂM 2022 - ĐỊNH HƯỚNG KẾ HOẠCH NĂM 2023</t>
  </si>
  <si>
    <t>Định hướng Kế hoach giao năm 2023</t>
  </si>
  <si>
    <t>CHỈ TIÊU VỀ THÔNG TIN - TRUYỀN THÔNG - PHÁT THANH TRUYỀN HÌNH 6 THÁNG ĐẦU NĂM 2022 - ĐỊNH HƯỚNG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</si>
</sst>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9">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3" formatCode="_(* #,##0.00_);_(* \(#,##0.00\);_(* &quot;-&quot;??_);_(@_)"/>
    <numFmt numFmtId="164" formatCode="&quot;£&quot;#,##0;[Red]\-&quot;£&quot;#,##0"/>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_-* #,##0\ _₫_-;\-* #,##0\ _₫_-;_-* &quot;-&quot;\ _₫_-;_-@_-"/>
    <numFmt numFmtId="170" formatCode="_-* #,##0.00\ _₫_-;\-* #,##0.00\ _₫_-;_-* &quot;-&quot;??\ _₫_-;_-@_-"/>
    <numFmt numFmtId="171" formatCode="_-* #,##0\ _?_-;\-* #,##0\ _?_-;_-* &quot;-&quot;\ _?_-;_-@_-"/>
    <numFmt numFmtId="172" formatCode="_(* #,##0.00_);_(* \(#,##0.00\);_(* &quot;-&quot;&quot;?&quot;&quot;?&quot;_);_(@_)"/>
    <numFmt numFmtId="173" formatCode="_-* #,##0.00_-;\-* #,##0.00_-;_-* &quot;-&quot;&quot;?&quot;&quot;?&quot;_-;_-@_-"/>
    <numFmt numFmtId="174" formatCode="0.000"/>
    <numFmt numFmtId="175" formatCode="_(* #,##0_);_(* \(#,##0\);_(* &quot;-&quot;&quot;?&quot;&quot;?&quot;_);_(@_)"/>
    <numFmt numFmtId="176" formatCode="_-&quot;$&quot;* #,##0_-;\-&quot;$&quot;* #,##0_-;_-&quot;$&quot;* &quot;-&quot;_-;_-@_-"/>
    <numFmt numFmtId="177" formatCode="_-&quot;$&quot;* #,##0.00_-;\-&quot;$&quot;* #,##0.00_-;_-&quot;$&quot;* &quot;-&quot;&quot;?&quot;&quot;?&quot;_-;_-@_-"/>
    <numFmt numFmtId="178" formatCode="\$#,##0\ ;\(\$#,##0\)"/>
    <numFmt numFmtId="179" formatCode="_ &quot;\&quot;* #,##0_ ;_ &quot;\&quot;* \-#,##0_ ;_ &quot;\&quot;* &quot;-&quot;_ ;_ @_ "/>
    <numFmt numFmtId="180" formatCode="_ * #,##0_ ;_ * \-#,##0_ ;_ * &quot;-&quot;_ ;_ @_ "/>
    <numFmt numFmtId="181" formatCode="_ * #,##0.00_ ;_ * \-#,##0.00_ ;_ * &quot;-&quot;&quot;?&quot;&quot;?&quot;_ ;_ @_ "/>
    <numFmt numFmtId="182" formatCode="#,##0;[Red]#,##0"/>
    <numFmt numFmtId="183" formatCode="&quot;\&quot;#,##0.00;[Red]&quot;\&quot;&quot;\&quot;&quot;\&quot;&quot;\&quot;&quot;\&quot;&quot;\&quot;\-#,##0.00"/>
    <numFmt numFmtId="184" formatCode="&quot;\&quot;#,##0;[Red]&quot;\&quot;&quot;\&quot;\-#,##0"/>
    <numFmt numFmtId="185" formatCode="#,##0.00;[Red]#,##0.00"/>
    <numFmt numFmtId="186" formatCode="_-* #,##0\ &quot;F&quot;_-;\-* #,##0\ &quot;F&quot;_-;_-* &quot;-&quot;\ &quot;F&quot;_-;_-@_-"/>
    <numFmt numFmtId="187" formatCode="##.##%"/>
    <numFmt numFmtId="188" formatCode="#.##00"/>
    <numFmt numFmtId="189" formatCode="_-* ###,0&quot;.&quot;00_-;\-* ###,0&quot;.&quot;00_-;_-* &quot;-&quot;&quot;?&quot;&quot;?&quot;_-;_-@_-"/>
    <numFmt numFmtId="190" formatCode="_(* #,##0_);_(* \(#,##0\);_(* \-&quot;?&quot;&quot;?&quot;_);_(@_)"/>
    <numFmt numFmtId="191" formatCode="_-* #,##0\ _F_-;\-* #,##0\ _F_-;_-* &quot;-&quot;\ _F_-;_-@_-"/>
    <numFmt numFmtId="192" formatCode="_-* #,##0\ _F_-;\-* #,##0\ _F_-;_-* &quot;- &quot;_F_-;_-@_-"/>
    <numFmt numFmtId="193" formatCode="_-* #,##0\ &quot;$&quot;_-;\-* #,##0\ &quot;$&quot;_-;_-* &quot;-&quot;\ &quot;$&quot;_-;_-@_-"/>
    <numFmt numFmtId="194" formatCode="_-* #,##0.00\ _₫_-;\-* #,##0.00\ _₫_-;_-* &quot;-&quot;&quot;?&quot;&quot;?&quot;\ _₫_-;_-@_-"/>
    <numFmt numFmtId="195" formatCode="_-* #,##0.00\ _F_-;\-* #,##0.00\ _F_-;_-* &quot;-&quot;&quot;?&quot;&quot;?&quot;\ _F_-;_-@_-"/>
    <numFmt numFmtId="196" formatCode="_-* #,##0.00\ _€_-;\-* #,##0.00\ _€_-;_-* &quot;-&quot;&quot;?&quot;&quot;?&quot;\ _€_-;_-@_-"/>
    <numFmt numFmtId="197" formatCode="_(&quot;$&quot;\ * #,##0_);_(&quot;$&quot;\ * \(#,##0\);_(&quot;$&quot;\ * &quot;-&quot;_);_(@_)"/>
    <numFmt numFmtId="198" formatCode="_-* #,##0\ _€_-;\-* #,##0\ _€_-;_-* &quot;-&quot;\ _€_-;_-@_-"/>
    <numFmt numFmtId="199" formatCode="_-* #,##0\ _$_-;\-* #,##0\ _$_-;_-* &quot;-&quot;\ _$_-;_-@_-"/>
    <numFmt numFmtId="200" formatCode="_ \\* #,##0_ ;_ \\* \-#,##0_ ;_ \\* \-_ ;_ @_ "/>
    <numFmt numFmtId="201" formatCode="&quot;\&quot;#,##0.00;[Red]&quot;\&quot;\-#,##0.00"/>
    <numFmt numFmtId="202" formatCode="&quot;\&quot;#,##0;[Red]&quot;\&quot;\-#,##0"/>
    <numFmt numFmtId="203" formatCode="0%;\(0%\)"/>
    <numFmt numFmtId="204" formatCode="0.0%"/>
    <numFmt numFmtId="205" formatCode="&quot;SFr.&quot;\ #,##0.00;[Red]&quot;SFr.&quot;\ \-#,##0.00"/>
    <numFmt numFmtId="206" formatCode="&quot;SFr.&quot;\ #,##0.00;&quot;SFr.&quot;\ \-#,##0.00"/>
    <numFmt numFmtId="207" formatCode="_ &quot;SFr.&quot;\ * #,##0_ ;_ &quot;SFr.&quot;\ * \-#,##0_ ;_ &quot;SFr.&quot;\ * &quot;-&quot;_ ;_ @_ "/>
    <numFmt numFmtId="208" formatCode=";;"/>
    <numFmt numFmtId="209" formatCode="#,##0.0_);\(#,##0.0\)"/>
    <numFmt numFmtId="210" formatCode="&quot;$&quot;#,##0.00"/>
    <numFmt numFmtId="211" formatCode="_ * #,##0.00_)&quot;£&quot;_ ;_ * \(#,##0.00\)&quot;£&quot;_ ;_ * &quot;-&quot;&quot;?&quot;&quot;?&quot;_)&quot;£&quot;_ ;_ @_ "/>
    <numFmt numFmtId="212" formatCode="0.0%;\(0.0%\)"/>
    <numFmt numFmtId="213" formatCode="##,###.##"/>
    <numFmt numFmtId="214" formatCode="_-* #,##0.00\ &quot;F&quot;_-;\-* #,##0.00\ &quot;F&quot;_-;_-* &quot;-&quot;&quot;?&quot;&quot;?&quot;\ &quot;F&quot;_-;_-@_-"/>
    <numFmt numFmtId="215" formatCode="#0.##"/>
    <numFmt numFmtId="216" formatCode="0.000_)"/>
    <numFmt numFmtId="217" formatCode="_ &quot;R&quot;\ * #,##0_ ;_ &quot;R&quot;\ * \-#,##0_ ;_ &quot;R&quot;\ * &quot;-&quot;_ ;_ @_ "/>
    <numFmt numFmtId="218" formatCode="##,##0%"/>
    <numFmt numFmtId="219" formatCode="#,###%"/>
    <numFmt numFmtId="220" formatCode="##.##"/>
    <numFmt numFmtId="221" formatCode="###,###"/>
    <numFmt numFmtId="222" formatCode="###.###"/>
    <numFmt numFmtId="223" formatCode="##,###.####"/>
    <numFmt numFmtId="224" formatCode="0.0000%"/>
    <numFmt numFmtId="225" formatCode="##,##0.##"/>
    <numFmt numFmtId="226" formatCode="\U\S\$#,##0.00;\(\U\S\$#,##0.00\)"/>
    <numFmt numFmtId="227" formatCode="_(\§\g\ #,##0_);_(\§\g\ \(#,##0\);_(\§\g\ &quot;-&quot;&quot;?&quot;&quot;?&quot;_);_(@_)"/>
    <numFmt numFmtId="228" formatCode="_(\§\g\ #,##0_);_(\§\g\ \(#,##0\);_(\§\g\ &quot;-&quot;_);_(@_)"/>
    <numFmt numFmtId="229" formatCode="\§\g#,##0_);\(\§\g#,##0\)"/>
    <numFmt numFmtId="230" formatCode="_-* #,##0.00\ _?_-;\-* #,##0.00\ _?_-;_-* &quot;-&quot;&quot;?&quot;&quot;?&quot;\ _?_-;_-@_-"/>
    <numFmt numFmtId="231" formatCode="_-&quot;VND&quot;* #,##0_-;\-&quot;VND&quot;* #,##0_-;_-&quot;VND&quot;* &quot;-&quot;_-;_-@_-"/>
    <numFmt numFmtId="232" formatCode="_-&quot;VND&quot;* #,##0_-;&quot;-VND&quot;* #,##0_-;_-&quot;VND&quot;* \-_-;_-@_-"/>
    <numFmt numFmtId="233" formatCode="_-* #,##0_-;\-* #,##0_-;_-* \-_-;_-@_-"/>
    <numFmt numFmtId="234" formatCode="_-* #,##0\ _₫_-;\-* #,##0\ _₫_-;_-* &quot;- &quot;_₫_-;_-@_-"/>
    <numFmt numFmtId="235" formatCode="_(&quot;Rp&quot;* #,##0.00_);_(&quot;Rp&quot;* \(#,##0.00\);_(&quot;Rp&quot;* &quot;-&quot;&quot;?&quot;&quot;?&quot;_);_(@_)"/>
    <numFmt numFmtId="236" formatCode="_(&quot;Rp&quot;* #,##0.00_);_(&quot;Rp&quot;* \(#,##0.00\);_(&quot;Rp&quot;* \-&quot;?&quot;&quot;?&quot;_);_(@_)"/>
    <numFmt numFmtId="237" formatCode="#,##0.00\ &quot;FB&quot;;[Red]\-#,##0.00\ &quot;FB&quot;"/>
    <numFmt numFmtId="238" formatCode="#,##0.00&quot; FB&quot;;[Red]\-#,##0.00&quot; FB&quot;"/>
    <numFmt numFmtId="239" formatCode="_(* #,##0.0_);_(* \(#,##0.0\);_(* &quot;-&quot;??_);_(@_)"/>
    <numFmt numFmtId="240" formatCode="_(* #,##0_);_(* \(#,##0\);_(* &quot;-&quot;??_);_(@_)"/>
    <numFmt numFmtId="241" formatCode="0.0"/>
    <numFmt numFmtId="242" formatCode="_(* #,##0.000_);_(* \(#,##0.000\);_(* &quot;-&quot;??_);_(@_)"/>
    <numFmt numFmtId="243" formatCode="0.0000"/>
    <numFmt numFmtId="244" formatCode="#,##0.0"/>
    <numFmt numFmtId="245" formatCode="#,##0.0;[Red]#,##0.0"/>
    <numFmt numFmtId="246" formatCode="_(* #,##0.00_);_(* \(#,##0.00\);_(* &quot;-&quot;?_);_(@_)"/>
    <numFmt numFmtId="247" formatCode="0.00000"/>
    <numFmt numFmtId="248" formatCode="0.000000"/>
    <numFmt numFmtId="249" formatCode="_ * #,##0_)_£_ ;_ * \(#,##0\)_£_ ;_ * &quot;-&quot;_)_£_ ;_ @_ "/>
    <numFmt numFmtId="250" formatCode="#,##0\ &quot;F&quot;;[Red]\-#,##0\ &quot;F&quot;"/>
    <numFmt numFmtId="251" formatCode="#,##0.00\ &quot;F&quot;;\-#,##0.00\ &quot;F&quot;"/>
    <numFmt numFmtId="252" formatCode="#,##0.00\ &quot;F&quot;;[Red]\-#,##0.00\ &quot;F&quot;"/>
    <numFmt numFmtId="253" formatCode="#,##0\ &quot;þ&quot;;[Red]\-#,##0\ &quot;þ&quot;"/>
    <numFmt numFmtId="254" formatCode="_-* #,##0.00\ _V_N_D_-;\-* #,##0.00\ _V_N_D_-;_-* &quot;-&quot;??\ _V_N_D_-;_-@_-"/>
    <numFmt numFmtId="255" formatCode="&quot;VND&quot;#,##0_);[Red]\(&quot;VND&quot;#,##0\)"/>
    <numFmt numFmtId="256" formatCode="_(* #,##0.000_);_(* \(#,##0.000\);_(* &quot;-&quot;???_);_(@_)"/>
    <numFmt numFmtId="257" formatCode="&quot;$&quot;#,##0;[Red]\-&quot;$&quot;#,##0"/>
    <numFmt numFmtId="258" formatCode="_-&quot;$&quot;* #,##0.00_-;\-&quot;$&quot;* #,##0.00_-;_-&quot;$&quot;* &quot;-&quot;??_-;_-@_-"/>
    <numFmt numFmtId="259" formatCode="###\ ###\ ###\ ###\ ##0"/>
    <numFmt numFmtId="260" formatCode="#,##0.00000"/>
    <numFmt numFmtId="261" formatCode="_-* #,##0_$_-;\-* #,##0_$_-;_-* &quot;-&quot;_$_-;_-@_-"/>
    <numFmt numFmtId="262" formatCode="_-* #,##0.00\ _€_-;\-* #,##0.00\ _€_-;_-* &quot;-&quot;??\ _€_-;_-@_-"/>
    <numFmt numFmtId="263" formatCode="_-* #,##0.00\ _F_-;\-* #,##0.00\ _F_-;_-* &quot;-&quot;??\ _F_-;_-@_-"/>
    <numFmt numFmtId="264" formatCode="_-* #,##0&quot;$&quot;_-;\-* #,##0&quot;$&quot;_-;_-* &quot;-&quot;&quot;$&quot;_-;_-@_-"/>
    <numFmt numFmtId="265" formatCode="_-* #,##0.00&quot;$&quot;_-;\-* #,##0.00&quot;$&quot;_-;_-* &quot;-&quot;??&quot;$&quot;_-;_-@_-"/>
    <numFmt numFmtId="266" formatCode="#,#00;[Red]\-#,#00;_@&quot;-&quot;"/>
    <numFmt numFmtId="267" formatCode="_-* #,##0.00_$_-;\-* #,##0.00_$_-;_-* &quot;-&quot;??_$_-;_-@_-"/>
    <numFmt numFmtId="268" formatCode="_ * #,##0.00_)&quot;£&quot;_ ;_ * \(#,##0.00\)&quot;£&quot;_ ;_ * &quot;-&quot;??_)&quot;£&quot;_ ;_ @_ "/>
    <numFmt numFmtId="269" formatCode="#,##0;\(#,##0\)"/>
    <numFmt numFmtId="270" formatCode="\t0.00%"/>
    <numFmt numFmtId="271" formatCode="_(\§\g\ #,##0_);_(\§\g\ \(#,##0\);_(\§\g\ &quot;-&quot;??_);_(@_)"/>
    <numFmt numFmtId="272" formatCode="\t#\ ??/??"/>
    <numFmt numFmtId="273" formatCode="_(&quot;Rp&quot;* #,##0.00_);_(&quot;Rp&quot;* \(#,##0.00\);_(&quot;Rp&quot;* &quot;-&quot;??_);_(@_)"/>
    <numFmt numFmtId="274" formatCode="_(&quot;Rp&quot;* #,##0.00_);_(&quot;Rp&quot;* \(#,##0.00\);_(&quot;Rp&quot;* \-??_);_(@_)"/>
    <numFmt numFmtId="275" formatCode="_(* #,##0_);_(* \(#,##0\);_(* \-_);_(@_)"/>
    <numFmt numFmtId="276" formatCode="_-* #,##0\ _k_r_-;\-* #,##0\ _k_r_-;_-* &quot;-&quot;\ _k_r_-;_-@_-"/>
    <numFmt numFmtId="277" formatCode="#,##0\ &quot;$&quot;;\-#,##0\ &quot;$&quot;"/>
    <numFmt numFmtId="278" formatCode="#,##0\ &quot;Rp&quot;;\-#,##0\ &quot;Rp&quot;"/>
    <numFmt numFmtId="279" formatCode="#,##0&quot; $&quot;;\-#,##0&quot; $&quot;"/>
    <numFmt numFmtId="280" formatCode="#,##0\ &quot;kr&quot;;\-#,##0\ &quot;kr&quot;"/>
    <numFmt numFmtId="281" formatCode="_-* #,##0.00_-;\-* #,##0.00_-;_-* \-??_-;_-@_-"/>
    <numFmt numFmtId="282" formatCode="_-* #,##0.00\ _₫_-;\-* #,##0.00\ _₫_-;_-* \-??\ _₫_-;_-@_-"/>
    <numFmt numFmtId="283" formatCode="&quot;$&quot;#,##0;\-&quot;$&quot;#,##0"/>
    <numFmt numFmtId="284" formatCode="&quot;Rp&quot;#,##0;\-&quot;Rp&quot;#,##0"/>
    <numFmt numFmtId="285" formatCode="\$#,##0;&quot;-$&quot;#,##0"/>
    <numFmt numFmtId="286" formatCode="&quot;kr&quot;#,##0;\-&quot;kr&quot;#,##0"/>
    <numFmt numFmtId="287" formatCode="_-* #,##0\ _F_B_-;\-* #,##0\ _F_B_-;_-* &quot;-&quot;\ _F_B_-;_-@_-"/>
    <numFmt numFmtId="288" formatCode="_-* #,##0\ _F_B_-;\-* #,##0\ _F_B_-;_-* &quot;- &quot;_F_B_-;_-@_-"/>
    <numFmt numFmtId="289" formatCode="_(* #,##0.00_);_(* \(#,##0.00\);_(* \-??_);_(@_)"/>
    <numFmt numFmtId="290" formatCode="_-* #,##0.00\ _k_r_-;\-* #,##0.00\ _k_r_-;_-* &quot;-&quot;??\ _k_r_-;_-@_-"/>
    <numFmt numFmtId="291" formatCode="#,##0_);\-#,##0_)"/>
    <numFmt numFmtId="292" formatCode="&quot;Dong&quot;#,##0.00_);[Red]\(&quot;Dong&quot;#,##0.00\)"/>
    <numFmt numFmtId="293" formatCode="0."/>
    <numFmt numFmtId="294" formatCode="&quot;Fr.&quot;\ #,##0.00;&quot;Fr.&quot;\ \-#,##0.00"/>
    <numFmt numFmtId="295" formatCode="_-&quot;IR£&quot;* #,##0.00_-;\-&quot;IR£&quot;* #,##0.00_-;_-&quot;IR£&quot;* &quot;-&quot;??_-;_-@_-"/>
    <numFmt numFmtId="296" formatCode="0&quot;.&quot;0000"/>
    <numFmt numFmtId="297" formatCode="#,###"/>
    <numFmt numFmtId="298" formatCode="&quot;\&quot;#,##0;[Red]\-&quot;\&quot;#,##0"/>
    <numFmt numFmtId="299" formatCode="_(* #,##0.0000_);_(* \(#,##0.0000\);_(* &quot;-&quot;_);_(@_)"/>
    <numFmt numFmtId="300" formatCode="#,##0.00_);\-#,##0.00_)"/>
    <numFmt numFmtId="301" formatCode="#,##0.000_);\(#,##0.000\)"/>
    <numFmt numFmtId="302" formatCode="d"/>
    <numFmt numFmtId="303" formatCode="#"/>
    <numFmt numFmtId="304" formatCode="&quot;¡Ì&quot;#,##0;[Red]\-&quot;¡Ì&quot;#,##0"/>
    <numFmt numFmtId="305" formatCode="&quot;Rp&quot;#,##0;[Red]\-&quot;Rp&quot;#,##0"/>
    <numFmt numFmtId="306" formatCode="\$#,##0;[Red]&quot;-$&quot;#,##0"/>
    <numFmt numFmtId="307" formatCode="&quot;kr&quot;#,##0;[Red]\-&quot;kr&quot;#,##0"/>
    <numFmt numFmtId="308" formatCode="_-\£* #,##0_-;&quot;-£&quot;* #,##0_-;_-\£* \-_-;_-@_-"/>
    <numFmt numFmtId="309" formatCode="0.00000000000E+00;\?"/>
    <numFmt numFmtId="310" formatCode="#,##0.00\ \ "/>
    <numFmt numFmtId="311" formatCode="#,##0.00&quot;  &quot;"/>
    <numFmt numFmtId="312" formatCode="_-* #,##0.0\ _F_-;\-* #,##0.0\ _F_-;_-* &quot;-&quot;??\ _F_-;_-@_-"/>
    <numFmt numFmtId="313" formatCode="_-\£* #,##0.00_-;&quot;-£&quot;* #,##0.00_-;_-\£* \-??_-;_-@_-"/>
    <numFmt numFmtId="314" formatCode="&quot;.&quot;#,##0.00_);[Red]\(&quot;.&quot;#,##0.00\)"/>
    <numFmt numFmtId="315" formatCode="#,##0.00&quot; F&quot;;[Red]\-#,##0.00&quot; F&quot;"/>
    <numFmt numFmtId="316" formatCode="_-* ###,0&quot;.&quot;00\ _F_B_-;\-* ###,0&quot;.&quot;00\ _F_B_-;_-* &quot;-&quot;??\ _F_B_-;_-@_-"/>
    <numFmt numFmtId="317" formatCode="_-* #,##0.0\ _F_-;\-* #,##0.0\ _F_-;_-* \-??\ _F_-;_-@_-"/>
    <numFmt numFmtId="318" formatCode="#,##0.00\ \ \ \ "/>
    <numFmt numFmtId="319" formatCode="_(* #.##0.00_);_(* \(#.##0.00\);_(* &quot;-&quot;??_);_(@_)"/>
    <numFmt numFmtId="320" formatCode="&quot;\&quot;#,##0;&quot;\&quot;\-#,##0"/>
    <numFmt numFmtId="321" formatCode="\\#,##0;&quot;\-&quot;#,##0"/>
    <numFmt numFmtId="322" formatCode="_-* ###,0\.00\ _F_B_-;\-* ###,0\.00\ _F_B_-;_-* \-??\ _F_B_-;_-@_-"/>
    <numFmt numFmtId="323" formatCode="_ * #.##._ ;_ * \-#.##._ ;_ * &quot;-&quot;??_ ;_ @_ⴆ"/>
    <numFmt numFmtId="324" formatCode="_-* #,##0\ _F_-;\-* #,##0\ _F_-;_-* &quot;-&quot;??\ _F_-;_-@_-"/>
    <numFmt numFmtId="325" formatCode="0000"/>
    <numFmt numFmtId="326" formatCode="00"/>
    <numFmt numFmtId="327" formatCode="000"/>
    <numFmt numFmtId="328" formatCode="_-* #,##0\ _₫_-;\-* #,##0\ _₫_-;_-* &quot;-&quot;??\ _₫_-;_-@_-"/>
    <numFmt numFmtId="329" formatCode="_-* #,##0.0\ _₫_-;\-* #,##0.0\ _₫_-;_-* &quot;-&quot;??\ _₫_-;_-@_-"/>
    <numFmt numFmtId="330" formatCode="_(* #,##0_);_(* \(#,##0\);_(* &quot;-&quot;???_);_(@_)"/>
    <numFmt numFmtId="331" formatCode="_-* #,##0.000\ _₫_-;\-* #,##0.000\ _₫_-;_-* &quot;-&quot;??\ _₫_-;_-@_-"/>
    <numFmt numFmtId="332" formatCode="_-* #,##0_-;\-* #,##0_-;_-* &quot;-&quot;?_-;_-@_-"/>
    <numFmt numFmtId="333" formatCode="_(* #,##0.0_);_(* \(#,##0.0\);_(* &quot;-&quot;?_);_(@_)"/>
    <numFmt numFmtId="334" formatCode="_(* #,##0.0000_);_(* \(#,##0.0000\);_(* &quot;-&quot;??_);_(@_)"/>
    <numFmt numFmtId="335" formatCode="_-* #,##0.0_-;\-* #,##0.0_-;_-* &quot;-&quot;??_-;_-@_-"/>
    <numFmt numFmtId="336" formatCode="_(* #,##0_);_(* \(#,##0\);_(* &quot;-&quot;?_);_(@_)"/>
  </numFmts>
  <fonts count="311">
    <font>
      <sz val="12"/>
      <name val=".VnTime"/>
    </font>
    <font>
      <sz val="12"/>
      <color theme="1"/>
      <name val="Times New Roman"/>
      <family val="2"/>
    </font>
    <font>
      <sz val="11"/>
      <color theme="1"/>
      <name val="Calibri"/>
      <family val="2"/>
      <scheme val="minor"/>
    </font>
    <font>
      <sz val="11"/>
      <color theme="1"/>
      <name val="Calibri"/>
      <family val="2"/>
      <scheme val="minor"/>
    </font>
    <font>
      <sz val="12"/>
      <name val=".VnTime"/>
      <family val="2"/>
    </font>
    <font>
      <sz val="11"/>
      <name val=".VnTime"/>
      <family val="2"/>
    </font>
    <font>
      <sz val="12"/>
      <name val=".VnTime"/>
      <family val="2"/>
    </font>
    <font>
      <sz val="12"/>
      <name val="Times New Roman"/>
      <family val="1"/>
    </font>
    <font>
      <sz val="10"/>
      <name val=".VnTime"/>
      <family val="2"/>
    </font>
    <font>
      <sz val="10"/>
      <name val="Arial"/>
      <family val="2"/>
    </font>
    <font>
      <sz val="12"/>
      <name val="¹UAAA¼"/>
      <family val="3"/>
      <charset val="129"/>
    </font>
    <font>
      <sz val="13"/>
      <name val=".VnTime"/>
      <family val="2"/>
    </font>
    <font>
      <sz val="12"/>
      <name val="Courier"/>
      <family val="3"/>
    </font>
    <font>
      <i/>
      <sz val="12"/>
      <name val="Times New Roman"/>
      <family val="1"/>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1"/>
      <name val="Times New Roman"/>
      <family val="1"/>
    </font>
    <font>
      <sz val="8"/>
      <name val="Times New Roman"/>
      <family val="1"/>
    </font>
    <font>
      <sz val="8"/>
      <name val=".VnTime"/>
      <family val="2"/>
    </font>
    <font>
      <sz val="11"/>
      <name val=".VnTime"/>
      <family val="2"/>
    </font>
    <font>
      <sz val="12"/>
      <name val=".VnTime"/>
      <family val="2"/>
    </font>
    <font>
      <sz val="10"/>
      <color indexed="8"/>
      <name val="Arial"/>
      <family val="2"/>
    </font>
    <font>
      <sz val="12"/>
      <name val="VNI-Times"/>
    </font>
    <font>
      <sz val="10"/>
      <name val=".VnTime"/>
      <family val="2"/>
    </font>
    <font>
      <sz val="10"/>
      <name val="Helv"/>
      <family val="2"/>
    </font>
    <font>
      <sz val="10"/>
      <color indexed="8"/>
      <name val="MS Sans Serif"/>
      <family val="2"/>
    </font>
    <font>
      <sz val="12"/>
      <name val="돋움체"/>
      <family val="3"/>
      <charset val="129"/>
    </font>
    <font>
      <b/>
      <sz val="10"/>
      <name val="SVNtimes new roman"/>
      <family val="2"/>
    </font>
    <font>
      <sz val="12"/>
      <name val="VNtimes New Roman"/>
    </font>
    <font>
      <sz val="10"/>
      <name val=".VnArial"/>
      <family val="2"/>
    </font>
    <font>
      <sz val="10"/>
      <name val="?? ??"/>
      <family val="1"/>
      <charset val="136"/>
    </font>
    <font>
      <sz val="12"/>
      <name val=".VnArial"/>
      <family val="2"/>
    </font>
    <font>
      <sz val="10"/>
      <name val="??"/>
      <family val="3"/>
      <charset val="129"/>
    </font>
    <font>
      <sz val="12"/>
      <name val="????"/>
      <family val="1"/>
      <charset val="136"/>
    </font>
    <font>
      <sz val="10"/>
      <name val="AngsanaUPC"/>
      <family val="1"/>
    </font>
    <font>
      <sz val="12"/>
      <name val="|??¢¥¢¬¨Ï"/>
      <family val="1"/>
      <charset val="129"/>
    </font>
    <font>
      <sz val="12"/>
      <name val="|??´¸ⓒ"/>
      <family val="1"/>
      <charset val="129"/>
    </font>
    <font>
      <sz val="10"/>
      <name val="VNI-Times"/>
    </font>
    <font>
      <sz val="10"/>
      <name val="MS Sans Serif"/>
      <family val="2"/>
    </font>
    <font>
      <sz val="10"/>
      <name val="MS Sans Serif"/>
      <family val="2"/>
    </font>
    <font>
      <sz val="10"/>
      <color indexed="8"/>
      <name val="Arial"/>
      <family val="2"/>
    </font>
    <font>
      <sz val="10"/>
      <name val="Arial"/>
      <family val="2"/>
    </font>
    <font>
      <sz val="12"/>
      <name val="???"/>
      <family val="2"/>
    </font>
    <font>
      <sz val="11"/>
      <name val="‚l‚r ‚oƒSƒVƒbƒN"/>
      <family val="3"/>
      <charset val="128"/>
    </font>
    <font>
      <sz val="11"/>
      <name val="–¾’©"/>
      <family val="1"/>
      <charset val="128"/>
    </font>
    <font>
      <sz val="14"/>
      <name val="Terminal"/>
      <family val="3"/>
      <charset val="128"/>
    </font>
    <font>
      <sz val="14"/>
      <name val="VNTime"/>
    </font>
    <font>
      <sz val="13"/>
      <name val="Tms Rmn"/>
      <family val="1"/>
    </font>
    <font>
      <sz val="14"/>
      <name val="VnTime"/>
      <family val="2"/>
    </font>
    <font>
      <sz val="12"/>
      <name val="???"/>
    </font>
    <font>
      <b/>
      <u/>
      <sz val="10"/>
      <name val="VNI-Times"/>
    </font>
    <font>
      <b/>
      <sz val="10"/>
      <name val=".VnArial"/>
      <family val="2"/>
    </font>
    <font>
      <sz val="10"/>
      <name val="VnTimes"/>
      <family val="2"/>
    </font>
    <font>
      <sz val="12"/>
      <color indexed="10"/>
      <name val=".VnArial Narrow"/>
      <family val="2"/>
    </font>
    <font>
      <sz val="12"/>
      <color indexed="8"/>
      <name val="¹ÙÅÁÃ¼"/>
      <family val="1"/>
      <charset val="129"/>
    </font>
    <font>
      <sz val="11"/>
      <color indexed="8"/>
      <name val="Calibri"/>
      <family val="2"/>
    </font>
    <font>
      <sz val="11"/>
      <color indexed="9"/>
      <name val="Calibri"/>
      <family val="2"/>
    </font>
    <font>
      <sz val="14"/>
      <name val=".VnTime"/>
      <family val="2"/>
    </font>
    <font>
      <sz val="11"/>
      <name val="VNtimes new roman"/>
      <family val="2"/>
    </font>
    <font>
      <sz val="8"/>
      <name val="Times New Roman"/>
      <family val="1"/>
    </font>
    <font>
      <b/>
      <sz val="12"/>
      <color indexed="63"/>
      <name val="VNI-Times"/>
    </font>
    <font>
      <sz val="12"/>
      <name val="¹ÙÅÁÃ¼"/>
      <charset val="129"/>
    </font>
    <font>
      <sz val="11"/>
      <color indexed="20"/>
      <name val="Calibri"/>
      <family val="2"/>
    </font>
    <font>
      <b/>
      <i/>
      <sz val="14"/>
      <name val="VNTime"/>
      <family val="2"/>
    </font>
    <font>
      <sz val="12"/>
      <name val="Tms Rmn"/>
    </font>
    <font>
      <sz val="10"/>
      <name val="Times New Roman"/>
      <family val="1"/>
    </font>
    <font>
      <sz val="11"/>
      <name val="µ¸¿ò"/>
      <charset val="129"/>
    </font>
    <font>
      <sz val="12"/>
      <name val="System"/>
      <family val="1"/>
      <charset val="129"/>
    </font>
    <font>
      <sz val="12"/>
      <name val="¹ÙÅÁÃ¼"/>
      <family val="1"/>
      <charset val="129"/>
    </font>
    <font>
      <sz val="10"/>
      <name val="Helv"/>
    </font>
    <font>
      <b/>
      <sz val="11"/>
      <color indexed="52"/>
      <name val="Calibri"/>
      <family val="2"/>
    </font>
    <font>
      <b/>
      <sz val="10"/>
      <name val="Helv"/>
    </font>
    <font>
      <b/>
      <sz val="8"/>
      <color indexed="12"/>
      <name val="Arial"/>
      <family val="2"/>
    </font>
    <font>
      <sz val="8"/>
      <color indexed="8"/>
      <name val="Arial"/>
      <family val="2"/>
    </font>
    <font>
      <b/>
      <sz val="9"/>
      <name val="VNI-Times"/>
    </font>
    <font>
      <sz val="8"/>
      <name val="SVNtimes new roman"/>
      <family val="2"/>
    </font>
    <font>
      <b/>
      <sz val="11"/>
      <color indexed="9"/>
      <name val="Calibri"/>
      <family val="2"/>
    </font>
    <font>
      <sz val="10"/>
      <name val="VNI-Aptima"/>
    </font>
    <font>
      <b/>
      <sz val="13"/>
      <name val="Tms Rmn"/>
      <family val="1"/>
    </font>
    <font>
      <sz val="11"/>
      <name val="Tms Rmn"/>
    </font>
    <font>
      <sz val="11"/>
      <name val="VNI-Times"/>
    </font>
    <font>
      <sz val="10"/>
      <name val="Verdana"/>
      <family val="2"/>
    </font>
    <font>
      <sz val="11"/>
      <name val="UVnTime"/>
    </font>
    <font>
      <b/>
      <sz val="12"/>
      <name val="VNTime"/>
      <family val="2"/>
    </font>
    <font>
      <sz val="10"/>
      <name val="MS Serif"/>
      <family val="1"/>
    </font>
    <font>
      <sz val="10"/>
      <name val="Courier"/>
      <family val="3"/>
    </font>
    <font>
      <sz val="11"/>
      <name val="VNcentury Gothic"/>
    </font>
    <font>
      <b/>
      <sz val="15"/>
      <name val="VNcentury Gothic"/>
    </font>
    <font>
      <sz val="12"/>
      <name val="SVNtimes new roman"/>
      <family val="2"/>
    </font>
    <font>
      <sz val="10"/>
      <name val="SVNtimes new roman"/>
    </font>
    <font>
      <b/>
      <sz val="10"/>
      <name val="Arial"/>
      <family val="2"/>
    </font>
    <font>
      <sz val="10"/>
      <color indexed="8"/>
      <name val="Arial"/>
      <family val="2"/>
    </font>
    <font>
      <b/>
      <sz val="12"/>
      <name val="VNTimeH"/>
      <family val="2"/>
    </font>
    <font>
      <sz val="10"/>
      <name val="Arial CE"/>
      <family val="2"/>
      <charset val="238"/>
    </font>
    <font>
      <sz val="10"/>
      <name val="Arial CE"/>
      <charset val="238"/>
    </font>
    <font>
      <sz val="13"/>
      <name val=".VnTime"/>
      <family val="2"/>
    </font>
    <font>
      <sz val="14"/>
      <name val=".VnTime"/>
      <family val="2"/>
    </font>
    <font>
      <b/>
      <i/>
      <sz val="12"/>
      <color indexed="10"/>
      <name val="Times New Roman"/>
      <family val="1"/>
    </font>
    <font>
      <sz val="10"/>
      <name val="MS Serif"/>
      <family val="1"/>
    </font>
    <font>
      <b/>
      <sz val="12"/>
      <name val="Times New Roman"/>
      <family val="1"/>
    </font>
    <font>
      <sz val="9"/>
      <name val="Times New Roman"/>
      <family val="1"/>
    </font>
    <font>
      <i/>
      <sz val="10"/>
      <name val="Times New Roman"/>
      <family val="1"/>
    </font>
    <font>
      <b/>
      <sz val="10"/>
      <name val="Times New Roman"/>
      <family val="1"/>
    </font>
    <font>
      <b/>
      <sz val="8"/>
      <name val="Times New Roman"/>
      <family val="1"/>
    </font>
    <font>
      <sz val="12"/>
      <color theme="2"/>
      <name val="Times New Roman"/>
      <family val="1"/>
    </font>
    <font>
      <i/>
      <sz val="11"/>
      <name val="Times New Roman"/>
      <family val="1"/>
    </font>
    <font>
      <sz val="6"/>
      <name val="Times New Roman"/>
      <family val="1"/>
    </font>
    <font>
      <sz val="12"/>
      <name val="Times New Roman"/>
      <family val="1"/>
    </font>
    <font>
      <b/>
      <i/>
      <sz val="10"/>
      <color theme="0"/>
      <name val="Times New Roman"/>
      <family val="1"/>
    </font>
    <font>
      <sz val="12"/>
      <color theme="0"/>
      <name val="Times New Roman"/>
      <family val="1"/>
    </font>
    <font>
      <sz val="6"/>
      <color rgb="FFFF0000"/>
      <name val="Times New Roman"/>
      <family val="1"/>
    </font>
    <font>
      <sz val="12"/>
      <color rgb="FFFF0000"/>
      <name val="Times New Roman"/>
      <family val="1"/>
    </font>
    <font>
      <b/>
      <sz val="11"/>
      <name val="Times New Roman"/>
      <family val="1"/>
    </font>
    <font>
      <sz val="11"/>
      <color rgb="FFFF0000"/>
      <name val="Times New Roman"/>
      <family val="1"/>
    </font>
    <font>
      <i/>
      <sz val="11"/>
      <color rgb="FFFF0000"/>
      <name val="Times New Roman"/>
      <family val="1"/>
    </font>
    <font>
      <i/>
      <sz val="8"/>
      <name val="Times New Roman"/>
      <family val="1"/>
    </font>
    <font>
      <sz val="10"/>
      <color rgb="FFFF0000"/>
      <name val="Times New Roman"/>
      <family val="1"/>
    </font>
    <font>
      <sz val="12"/>
      <name val=".VnTime"/>
      <family val="2"/>
    </font>
    <font>
      <b/>
      <sz val="10"/>
      <name val=".VnTime"/>
      <family val="2"/>
    </font>
    <font>
      <i/>
      <sz val="10"/>
      <name val=".VnTime"/>
      <family val="2"/>
    </font>
    <font>
      <b/>
      <sz val="12"/>
      <name val="Arial"/>
      <family val="2"/>
    </font>
    <font>
      <b/>
      <sz val="18"/>
      <name val="Arial"/>
      <family val="2"/>
    </font>
    <font>
      <sz val="12"/>
      <name val="Arial"/>
      <family val="2"/>
    </font>
    <font>
      <sz val="13"/>
      <name val=".VnTime"/>
      <family val="2"/>
    </font>
    <font>
      <sz val="14"/>
      <name val=".VnArial"/>
      <family val="2"/>
    </font>
    <font>
      <sz val="14"/>
      <name val=".VnTimeH"/>
      <family val="2"/>
    </font>
    <font>
      <sz val="10"/>
      <name val="VNtimes new roman"/>
      <family val="1"/>
    </font>
    <font>
      <b/>
      <sz val="10"/>
      <name val=".VnTimeH"/>
      <family val="2"/>
    </font>
    <font>
      <b/>
      <sz val="11"/>
      <name val=".VnTimeH"/>
      <family val="2"/>
    </font>
    <font>
      <sz val="12"/>
      <name val="Times New Roman"/>
      <family val="1"/>
    </font>
    <font>
      <b/>
      <sz val="12"/>
      <color rgb="FFFF0000"/>
      <name val="Times New Roman"/>
      <family val="1"/>
    </font>
    <font>
      <sz val="9"/>
      <name val=".VnTime"/>
      <family val="2"/>
    </font>
    <font>
      <b/>
      <sz val="12"/>
      <name val=".VnTime"/>
      <family val="2"/>
    </font>
    <font>
      <b/>
      <i/>
      <sz val="12"/>
      <name val=".VnTime"/>
      <family val="2"/>
    </font>
    <font>
      <sz val="13"/>
      <name val="Times New Roman"/>
      <family val="1"/>
    </font>
    <font>
      <sz val="12"/>
      <name val="Times New Roman"/>
      <family val="1"/>
      <charset val="163"/>
    </font>
    <font>
      <sz val="12"/>
      <name val="VNtimes new roman"/>
      <family val="2"/>
    </font>
    <font>
      <sz val="8"/>
      <name val="Arial"/>
      <family val="2"/>
    </font>
    <font>
      <sz val="12"/>
      <name val="??"/>
      <family val="1"/>
    </font>
    <font>
      <sz val="12"/>
      <color indexed="8"/>
      <name val="Times New Roman"/>
      <family val="1"/>
    </font>
    <font>
      <sz val="11"/>
      <color indexed="8"/>
      <name val="Arial"/>
      <family val="2"/>
      <charset val="163"/>
    </font>
    <font>
      <sz val="12"/>
      <color indexed="9"/>
      <name val="Times New Roman"/>
      <family val="1"/>
    </font>
    <font>
      <sz val="11"/>
      <color indexed="9"/>
      <name val="Arial"/>
      <family val="2"/>
      <charset val="163"/>
    </font>
    <font>
      <sz val="11"/>
      <color indexed="8"/>
      <name val=".VnTime"/>
      <family val="2"/>
    </font>
    <font>
      <sz val="11"/>
      <color indexed="9"/>
      <name val=".VnTime"/>
      <family val="2"/>
    </font>
    <font>
      <sz val="12"/>
      <color indexed="20"/>
      <name val="Times New Roman"/>
      <family val="1"/>
    </font>
    <font>
      <sz val="11"/>
      <color indexed="20"/>
      <name val="Arial"/>
      <family val="2"/>
      <charset val="163"/>
    </font>
    <font>
      <sz val="12"/>
      <name val="Tms Rmn"/>
      <family val="1"/>
    </font>
    <font>
      <b/>
      <sz val="12"/>
      <color indexed="52"/>
      <name val="Times New Roman"/>
      <family val="1"/>
    </font>
    <font>
      <b/>
      <sz val="11"/>
      <color indexed="52"/>
      <name val="Arial"/>
      <family val="2"/>
      <charset val="163"/>
    </font>
    <font>
      <b/>
      <sz val="10"/>
      <name val="Helv"/>
      <family val="2"/>
    </font>
    <font>
      <sz val="11"/>
      <name val="Tms Rmn"/>
      <family val="1"/>
    </font>
    <font>
      <sz val="10"/>
      <color indexed="8"/>
      <name val="Times New Roman"/>
      <family val="2"/>
    </font>
    <font>
      <sz val="12"/>
      <color indexed="8"/>
      <name val="Times New Roman"/>
      <family val="2"/>
    </font>
    <font>
      <sz val="10"/>
      <name val="Arial"/>
      <family val="2"/>
      <charset val="163"/>
    </font>
    <font>
      <sz val="11"/>
      <name val="VNcentury Gothic"/>
      <family val="2"/>
    </font>
    <font>
      <b/>
      <sz val="15"/>
      <name val="VNcentury Gothic"/>
      <family val="2"/>
    </font>
    <font>
      <b/>
      <sz val="12"/>
      <color indexed="9"/>
      <name val="Times New Roman"/>
      <family val="1"/>
    </font>
    <font>
      <b/>
      <sz val="11"/>
      <color indexed="9"/>
      <name val="Arial"/>
      <family val="2"/>
      <charset val="163"/>
    </font>
    <font>
      <sz val="10"/>
      <name val="SVNtimes new roman"/>
      <family val="2"/>
    </font>
    <font>
      <b/>
      <sz val="11"/>
      <color indexed="8"/>
      <name val=".VnTime"/>
      <family val="2"/>
    </font>
    <font>
      <sz val="10"/>
      <color indexed="16"/>
      <name val="MS Serif"/>
      <family val="1"/>
    </font>
    <font>
      <sz val="10"/>
      <name val="VNI-Helve-Condense"/>
    </font>
    <font>
      <i/>
      <sz val="12"/>
      <color indexed="23"/>
      <name val="Times New Roman"/>
      <family val="1"/>
    </font>
    <font>
      <i/>
      <sz val="11"/>
      <color indexed="23"/>
      <name val="Calibri"/>
      <family val="2"/>
    </font>
    <font>
      <i/>
      <sz val="11"/>
      <color indexed="23"/>
      <name val="Arial"/>
      <family val="2"/>
      <charset val="163"/>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2"/>
      <color indexed="17"/>
      <name val="Times New Roman"/>
      <family val="1"/>
    </font>
    <font>
      <sz val="11"/>
      <color indexed="17"/>
      <name val="Calibri"/>
      <family val="2"/>
    </font>
    <font>
      <sz val="11"/>
      <color indexed="17"/>
      <name val="Arial"/>
      <family val="2"/>
      <charset val="163"/>
    </font>
    <font>
      <sz val="12"/>
      <name val="VNTime"/>
      <family val="2"/>
    </font>
    <font>
      <sz val="10"/>
      <name val=".VnArialH"/>
      <family val="2"/>
    </font>
    <font>
      <b/>
      <sz val="12"/>
      <name val=".VnBook-AntiquaH"/>
      <family val="2"/>
    </font>
    <font>
      <b/>
      <sz val="12"/>
      <color indexed="9"/>
      <name val="Tms Rmn"/>
      <family val="1"/>
    </font>
    <font>
      <b/>
      <sz val="12"/>
      <color indexed="9"/>
      <name val="Tms Rmn"/>
    </font>
    <font>
      <b/>
      <sz val="12"/>
      <name val="Helv"/>
      <family val="2"/>
    </font>
    <font>
      <b/>
      <sz val="12"/>
      <name val="Helv"/>
    </font>
    <font>
      <b/>
      <sz val="12"/>
      <name val="Tahoma"/>
      <family val="2"/>
    </font>
    <font>
      <b/>
      <sz val="15"/>
      <color indexed="56"/>
      <name val="Times New Roman"/>
      <family val="1"/>
    </font>
    <font>
      <b/>
      <sz val="15"/>
      <color indexed="56"/>
      <name val="Calibri"/>
      <family val="2"/>
    </font>
    <font>
      <b/>
      <sz val="13"/>
      <color indexed="56"/>
      <name val="Times New Roman"/>
      <family val="1"/>
    </font>
    <font>
      <b/>
      <sz val="13"/>
      <color indexed="56"/>
      <name val="Calibri"/>
      <family val="2"/>
    </font>
    <font>
      <b/>
      <sz val="11"/>
      <color indexed="56"/>
      <name val="Times New Roman"/>
      <family val="1"/>
    </font>
    <font>
      <b/>
      <sz val="11"/>
      <color indexed="56"/>
      <name val="Calibri"/>
      <family val="2"/>
    </font>
    <font>
      <b/>
      <sz val="11"/>
      <color indexed="56"/>
      <name val="Arial"/>
      <family val="2"/>
      <charset val="163"/>
    </font>
    <font>
      <b/>
      <sz val="8"/>
      <name val="MS Sans Serif"/>
      <family val="2"/>
    </font>
    <font>
      <b/>
      <sz val="14"/>
      <name val=".VnTimeH"/>
      <family val="2"/>
    </font>
    <font>
      <sz val="10"/>
      <name val="Tahoma"/>
      <family val="2"/>
    </font>
    <font>
      <sz val="11"/>
      <color indexed="62"/>
      <name val="Calibri"/>
      <family val="2"/>
    </font>
    <font>
      <sz val="12"/>
      <color indexed="62"/>
      <name val="Times New Roman"/>
      <family val="1"/>
    </font>
    <font>
      <sz val="11"/>
      <color indexed="62"/>
      <name val="Arial"/>
      <family val="2"/>
      <charset val="163"/>
    </font>
    <font>
      <sz val="10"/>
      <name val="VNI-Helve"/>
    </font>
    <font>
      <u/>
      <sz val="10"/>
      <color indexed="12"/>
      <name val=".VnTime"/>
      <family val="2"/>
    </font>
    <font>
      <u/>
      <sz val="12"/>
      <color indexed="12"/>
      <name val=".VnTime"/>
      <family val="2"/>
    </font>
    <font>
      <u/>
      <sz val="12"/>
      <color indexed="12"/>
      <name val="Arial"/>
      <family val="2"/>
    </font>
    <font>
      <sz val="12"/>
      <color indexed="52"/>
      <name val="Times New Roman"/>
      <family val="1"/>
    </font>
    <font>
      <sz val="11"/>
      <color indexed="52"/>
      <name val="Calibri"/>
      <family val="2"/>
    </font>
    <font>
      <sz val="11"/>
      <color indexed="52"/>
      <name val="Arial"/>
      <family val="2"/>
      <charset val="163"/>
    </font>
    <font>
      <sz val="8"/>
      <name val="VNarial"/>
      <family val="2"/>
    </font>
    <font>
      <b/>
      <sz val="11"/>
      <name val="Helv"/>
      <family val="2"/>
    </font>
    <font>
      <b/>
      <sz val="11"/>
      <name val="Helv"/>
    </font>
    <font>
      <sz val="10"/>
      <name val=".VnAvant"/>
      <family val="2"/>
    </font>
    <font>
      <b/>
      <i/>
      <sz val="12"/>
      <name val=".VnAristote"/>
      <family val="2"/>
    </font>
    <font>
      <sz val="12"/>
      <color indexed="60"/>
      <name val="Times New Roman"/>
      <family val="1"/>
    </font>
    <font>
      <sz val="11"/>
      <color indexed="60"/>
      <name val="Calibri"/>
      <family val="2"/>
    </font>
    <font>
      <sz val="11"/>
      <color indexed="60"/>
      <name val="Arial"/>
      <family val="2"/>
      <charset val="163"/>
    </font>
    <font>
      <sz val="7"/>
      <name val="Small Fonts"/>
      <family val="2"/>
    </font>
    <font>
      <b/>
      <sz val="12"/>
      <name val="VN-NTime"/>
    </font>
    <font>
      <b/>
      <i/>
      <sz val="16"/>
      <name val="Helv"/>
    </font>
    <font>
      <sz val="12"/>
      <name val="바탕체"/>
      <family val="1"/>
      <charset val="129"/>
    </font>
    <font>
      <sz val="14"/>
      <name val="Times New Roman"/>
      <family val="1"/>
    </font>
    <font>
      <sz val="11"/>
      <name val="VNI-Aptima"/>
    </font>
    <font>
      <b/>
      <sz val="11"/>
      <name val="Arial"/>
      <family val="2"/>
    </font>
    <font>
      <b/>
      <sz val="12"/>
      <color indexed="63"/>
      <name val="Times New Roman"/>
      <family val="1"/>
    </font>
    <font>
      <b/>
      <sz val="11"/>
      <color indexed="63"/>
      <name val="Calibri"/>
      <family val="2"/>
    </font>
    <font>
      <b/>
      <sz val="11"/>
      <color indexed="63"/>
      <name val="Arial"/>
      <family val="2"/>
      <charset val="163"/>
    </font>
    <font>
      <sz val="14"/>
      <name val=".VnArial Narrow"/>
      <family val="2"/>
    </font>
    <font>
      <sz val="10"/>
      <name val="Tms Rmn"/>
      <family val="1"/>
    </font>
    <font>
      <b/>
      <sz val="10"/>
      <name val="MS Sans Serif"/>
      <family val="2"/>
    </font>
    <font>
      <sz val="8"/>
      <name val="Wingdings"/>
      <charset val="2"/>
    </font>
    <font>
      <sz val="8"/>
      <name val="Helv"/>
      <family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b/>
      <sz val="18"/>
      <color indexed="62"/>
      <name val="Cambria"/>
      <family val="2"/>
    </font>
    <font>
      <sz val="8"/>
      <name val="MS Sans Serif"/>
      <family val="2"/>
    </font>
    <font>
      <b/>
      <sz val="10.5"/>
      <name val=".VnAvantH"/>
      <family val="2"/>
    </font>
    <font>
      <sz val="10"/>
      <name val="VNbook-Antiqua"/>
    </font>
    <font>
      <sz val="10"/>
      <name val="VNbook-Antiqua"/>
      <family val="2"/>
    </font>
    <font>
      <b/>
      <sz val="10"/>
      <name val="Tahoma"/>
      <family val="2"/>
    </font>
    <font>
      <b/>
      <sz val="8"/>
      <color indexed="8"/>
      <name val="Helv"/>
      <family val="2"/>
    </font>
    <font>
      <b/>
      <sz val="8"/>
      <color indexed="8"/>
      <name val="Helv"/>
    </font>
    <font>
      <sz val="13"/>
      <name val=".VnArial"/>
      <family val="2"/>
    </font>
    <font>
      <sz val="10"/>
      <name val="VNI-Times"/>
      <family val="2"/>
    </font>
    <font>
      <b/>
      <sz val="10"/>
      <name val="VNI-Univer"/>
    </font>
    <font>
      <sz val="10"/>
      <name val=".VnBook-Antiqua"/>
      <family val="2"/>
    </font>
    <font>
      <b/>
      <sz val="12"/>
      <name val="VNI-Cooper"/>
    </font>
    <font>
      <b/>
      <u val="double"/>
      <sz val="12"/>
      <color indexed="12"/>
      <name val=".VnBahamasB"/>
      <family val="2"/>
    </font>
    <font>
      <sz val="10"/>
      <name val=".VnArial Narrow"/>
      <family val="2"/>
    </font>
    <font>
      <sz val="9.5"/>
      <name val=".VnBlackH"/>
      <family val="2"/>
    </font>
    <font>
      <b/>
      <sz val="10"/>
      <name val=".VnBahamasBH"/>
      <family val="2"/>
    </font>
    <font>
      <b/>
      <sz val="11"/>
      <name val=".VnArialH"/>
      <family val="2"/>
    </font>
    <font>
      <b/>
      <sz val="18"/>
      <color indexed="56"/>
      <name val="Cambria"/>
      <family val="2"/>
    </font>
    <font>
      <b/>
      <sz val="18"/>
      <color indexed="56"/>
      <name val="Times New Roman"/>
      <family val="2"/>
      <charset val="163"/>
    </font>
    <font>
      <sz val="8"/>
      <name val="VNI-Helve"/>
    </font>
    <font>
      <b/>
      <sz val="10"/>
      <name val=".VnArialH"/>
      <family val="2"/>
    </font>
    <font>
      <b/>
      <sz val="11"/>
      <color indexed="8"/>
      <name val="Calibri"/>
      <family val="2"/>
    </font>
    <font>
      <b/>
      <sz val="12"/>
      <name val="VNI-Times"/>
    </font>
    <font>
      <sz val="11"/>
      <name val=".VnAvant"/>
      <family val="2"/>
    </font>
    <font>
      <b/>
      <sz val="13"/>
      <color indexed="8"/>
      <name val=".VnTimeH"/>
      <family val="2"/>
    </font>
    <font>
      <sz val="14"/>
      <name val=".Vn3DH"/>
      <family val="2"/>
    </font>
    <font>
      <sz val="12"/>
      <name val="VNTime"/>
    </font>
    <font>
      <sz val="10"/>
      <name val="VNtimes new roman"/>
      <family val="2"/>
    </font>
    <font>
      <b/>
      <sz val="8"/>
      <name val="VN Helvetica"/>
    </font>
    <font>
      <b/>
      <sz val="10"/>
      <name val="VN AvantGBook"/>
    </font>
    <font>
      <b/>
      <sz val="16"/>
      <name val=".VnTime"/>
      <family val="2"/>
    </font>
    <font>
      <sz val="11"/>
      <color indexed="10"/>
      <name val="Calibri"/>
      <family val="2"/>
    </font>
    <font>
      <sz val="11"/>
      <color indexed="10"/>
      <name val="Arial"/>
      <family val="2"/>
      <charset val="163"/>
    </font>
    <font>
      <sz val="10"/>
      <name val="Geneva"/>
      <family val="2"/>
    </font>
    <font>
      <sz val="22"/>
      <name val="ＭＳ 明朝"/>
      <family val="1"/>
      <charset val="128"/>
    </font>
    <font>
      <sz val="10"/>
      <name val="명조"/>
      <family val="3"/>
      <charset val="129"/>
    </font>
    <font>
      <u/>
      <sz val="9"/>
      <color indexed="36"/>
      <name val="新細明體"/>
      <family val="1"/>
      <charset val="136"/>
    </font>
    <font>
      <u/>
      <sz val="9"/>
      <color indexed="12"/>
      <name val="新細明體"/>
      <family val="1"/>
      <charset val="136"/>
    </font>
    <font>
      <u/>
      <sz val="12"/>
      <color indexed="12"/>
      <name val="新細明體"/>
      <family val="1"/>
      <charset val="136"/>
    </font>
    <font>
      <u/>
      <sz val="12"/>
      <color indexed="36"/>
      <name val="新細明體"/>
      <family val="1"/>
      <charset val="136"/>
    </font>
    <font>
      <sz val="12"/>
      <color theme="1"/>
      <name val="Times New Roman"/>
      <family val="1"/>
    </font>
    <font>
      <sz val="9"/>
      <color rgb="FFFF0000"/>
      <name val="Times New Roman"/>
      <family val="1"/>
    </font>
    <font>
      <b/>
      <sz val="14"/>
      <name val="Times New Roman"/>
      <family val="1"/>
    </font>
    <font>
      <i/>
      <sz val="14"/>
      <name val="Times New Roman"/>
      <family val="1"/>
    </font>
    <font>
      <b/>
      <sz val="11"/>
      <color rgb="FFFF0000"/>
      <name val="Times New Roman"/>
      <family val="1"/>
    </font>
    <font>
      <b/>
      <sz val="11"/>
      <color theme="0"/>
      <name val="Times New Roman"/>
      <family val="1"/>
    </font>
    <font>
      <i/>
      <sz val="13"/>
      <name val="Times New Roman"/>
      <family val="1"/>
    </font>
    <font>
      <b/>
      <sz val="12"/>
      <color theme="2"/>
      <name val="Times New Roman"/>
      <family val="1"/>
    </font>
    <font>
      <b/>
      <i/>
      <sz val="12"/>
      <name val="Times New Roman"/>
      <family val="1"/>
    </font>
    <font>
      <sz val="12"/>
      <name val=".VnTime"/>
      <family val="2"/>
    </font>
    <font>
      <b/>
      <i/>
      <sz val="12"/>
      <color rgb="FFFF0000"/>
      <name val="Times New Roman"/>
      <family val="1"/>
    </font>
    <font>
      <b/>
      <i/>
      <sz val="9"/>
      <name val="Times New Roman"/>
      <family val="1"/>
    </font>
    <font>
      <sz val="9"/>
      <color indexed="81"/>
      <name val="Tahoma"/>
      <family val="2"/>
    </font>
    <font>
      <b/>
      <sz val="9"/>
      <color indexed="81"/>
      <name val="Tahoma"/>
      <family val="2"/>
    </font>
    <font>
      <b/>
      <sz val="13"/>
      <name val="Times New Roman"/>
      <family val="1"/>
    </font>
    <font>
      <b/>
      <i/>
      <sz val="11"/>
      <color theme="0"/>
      <name val="Times New Roman"/>
      <family val="1"/>
    </font>
    <font>
      <sz val="11"/>
      <color theme="0"/>
      <name val="Times New Roman"/>
      <family val="1"/>
    </font>
    <font>
      <sz val="12"/>
      <color rgb="FF0070C0"/>
      <name val="Times New Roman"/>
      <family val="1"/>
    </font>
    <font>
      <b/>
      <i/>
      <sz val="13"/>
      <name val="Times New Roman"/>
      <family val="1"/>
    </font>
    <font>
      <b/>
      <sz val="13"/>
      <color rgb="FF0070C0"/>
      <name val="Times New Roman"/>
      <family val="1"/>
    </font>
    <font>
      <sz val="13"/>
      <color theme="0"/>
      <name val="Times New Roman"/>
      <family val="1"/>
    </font>
    <font>
      <i/>
      <sz val="13"/>
      <color theme="0"/>
      <name val="Times New Roman"/>
      <family val="1"/>
    </font>
    <font>
      <sz val="13"/>
      <color rgb="FFFF0000"/>
      <name val="Times New Roman"/>
      <family val="1"/>
    </font>
    <font>
      <i/>
      <sz val="13"/>
      <color rgb="FF0070C0"/>
      <name val="Times New Roman"/>
      <family val="1"/>
    </font>
    <font>
      <b/>
      <sz val="13"/>
      <color rgb="FF00B050"/>
      <name val="Times New Roman"/>
      <family val="1"/>
    </font>
    <font>
      <sz val="13"/>
      <color rgb="FF00B050"/>
      <name val="Times New Roman"/>
      <family val="1"/>
    </font>
    <font>
      <b/>
      <sz val="14"/>
      <color indexed="81"/>
      <name val="Tahoma"/>
      <family val="2"/>
    </font>
    <font>
      <b/>
      <sz val="18"/>
      <color indexed="81"/>
      <name val="Tahoma"/>
      <family val="2"/>
    </font>
    <font>
      <b/>
      <sz val="20"/>
      <color indexed="81"/>
      <name val="Tahoma"/>
      <family val="2"/>
    </font>
    <font>
      <b/>
      <sz val="16"/>
      <color indexed="81"/>
      <name val="Tahoma"/>
      <family val="2"/>
    </font>
    <font>
      <b/>
      <sz val="22"/>
      <color indexed="81"/>
      <name val="Tahoma"/>
      <family val="2"/>
    </font>
    <font>
      <b/>
      <vertAlign val="superscript"/>
      <sz val="12"/>
      <name val="Times New Roman"/>
      <family val="1"/>
    </font>
    <font>
      <b/>
      <u/>
      <sz val="12"/>
      <name val="Times New Roman"/>
      <family val="1"/>
    </font>
    <font>
      <b/>
      <sz val="12"/>
      <color rgb="FF0070C0"/>
      <name val="Times New Roman"/>
      <family val="1"/>
    </font>
  </fonts>
  <fills count="66">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2"/>
        <bgColor indexed="64"/>
      </patternFill>
    </fill>
    <fill>
      <patternFill patternType="solid">
        <fgColor indexed="55"/>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1"/>
        <bgColor indexed="64"/>
      </patternFill>
    </fill>
    <fill>
      <patternFill patternType="solid">
        <fgColor indexed="65"/>
        <bgColor indexed="64"/>
      </patternFill>
    </fill>
    <fill>
      <patternFill patternType="solid">
        <fgColor indexed="26"/>
        <bgColor indexed="64"/>
      </patternFill>
    </fill>
    <fill>
      <patternFill patternType="solid">
        <fgColor indexed="40"/>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000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0"/>
      </right>
      <top/>
      <bottom/>
      <diagonal/>
    </border>
    <border>
      <left/>
      <right style="medium">
        <color indexed="8"/>
      </right>
      <top/>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auto="1"/>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indexed="64"/>
      </right>
      <top style="thin">
        <color auto="1"/>
      </top>
      <bottom style="hair">
        <color indexed="64"/>
      </bottom>
      <diagonal/>
    </border>
    <border>
      <left/>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auto="1"/>
      </left>
      <right/>
      <top style="thin">
        <color auto="1"/>
      </top>
      <bottom/>
      <diagonal/>
    </border>
  </borders>
  <cellStyleXfs count="34290">
    <xf numFmtId="0" fontId="0" fillId="0" borderId="0"/>
    <xf numFmtId="176" fontId="24" fillId="0" borderId="0" applyFon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27" fillId="0" borderId="0"/>
    <xf numFmtId="3" fontId="28" fillId="0" borderId="1"/>
    <xf numFmtId="187" fontId="29" fillId="0" borderId="2">
      <alignment horizontal="center"/>
      <protection hidden="1"/>
    </xf>
    <xf numFmtId="175" fontId="30" fillId="0" borderId="3" applyFont="0" applyBorder="0"/>
    <xf numFmtId="0" fontId="25" fillId="0" borderId="0"/>
    <xf numFmtId="0" fontId="8" fillId="0" borderId="0"/>
    <xf numFmtId="183" fontId="9" fillId="0" borderId="0" applyFont="0" applyFill="0" applyBorder="0" applyAlignment="0" applyProtection="0"/>
    <xf numFmtId="0" fontId="32" fillId="0" borderId="0" applyFont="0" applyFill="0" applyBorder="0" applyAlignment="0" applyProtection="0"/>
    <xf numFmtId="184" fontId="9" fillId="0" borderId="0" applyFont="0" applyFill="0" applyBorder="0" applyAlignment="0" applyProtection="0"/>
    <xf numFmtId="0" fontId="33" fillId="0" borderId="0" applyFont="0" applyFill="0" applyBorder="0" applyAlignment="0" applyProtection="0"/>
    <xf numFmtId="0" fontId="34" fillId="0" borderId="4"/>
    <xf numFmtId="188" fontId="8" fillId="0" borderId="0" applyFont="0" applyFill="0" applyBorder="0" applyAlignment="0" applyProtection="0"/>
    <xf numFmtId="166" fontId="35" fillId="0" borderId="0" applyFont="0" applyFill="0" applyBorder="0" applyAlignment="0" applyProtection="0"/>
    <xf numFmtId="189" fontId="35" fillId="0" borderId="0" applyFont="0" applyFill="0" applyBorder="0" applyAlignment="0" applyProtection="0"/>
    <xf numFmtId="6" fontId="12" fillId="0" borderId="0" applyFont="0" applyFill="0" applyBorder="0" applyAlignment="0" applyProtection="0"/>
    <xf numFmtId="0" fontId="36"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7" fillId="0" borderId="0"/>
    <xf numFmtId="0" fontId="38" fillId="0" borderId="0"/>
    <xf numFmtId="0" fontId="9" fillId="0" borderId="0" applyNumberFormat="0" applyFill="0" applyBorder="0" applyAlignment="0" applyProtection="0"/>
    <xf numFmtId="0" fontId="9" fillId="0" borderId="0" applyNumberFormat="0" applyFill="0" applyBorder="0" applyAlignment="0" applyProtection="0"/>
    <xf numFmtId="190" fontId="4" fillId="0" borderId="0" applyFill="0" applyBorder="0" applyAlignment="0" applyProtection="0"/>
    <xf numFmtId="0" fontId="9" fillId="0" borderId="0" applyNumberFormat="0" applyFill="0" applyBorder="0" applyAlignment="0" applyProtection="0"/>
    <xf numFmtId="166" fontId="4" fillId="0" borderId="0" applyFont="0" applyFill="0" applyBorder="0" applyAlignment="0" applyProtection="0"/>
    <xf numFmtId="0" fontId="25" fillId="0" borderId="0" applyNumberFormat="0" applyFill="0" applyBorder="0" applyAlignment="0" applyProtection="0"/>
    <xf numFmtId="0" fontId="8" fillId="0" borderId="0" applyNumberFormat="0" applyFill="0" applyBorder="0" applyAlignment="0" applyProtection="0"/>
    <xf numFmtId="42" fontId="39" fillId="0" borderId="0" applyFont="0" applyFill="0" applyBorder="0" applyAlignment="0" applyProtection="0"/>
    <xf numFmtId="0" fontId="40" fillId="0" borderId="0"/>
    <xf numFmtId="0" fontId="41" fillId="0" borderId="0"/>
    <xf numFmtId="191" fontId="6" fillId="0" borderId="0" applyFont="0" applyFill="0" applyBorder="0" applyAlignment="0" applyProtection="0"/>
    <xf numFmtId="192" fontId="4" fillId="0" borderId="0" applyFill="0" applyBorder="0" applyAlignment="0" applyProtection="0"/>
    <xf numFmtId="192" fontId="6" fillId="0" borderId="0" applyFill="0" applyBorder="0" applyAlignment="0" applyProtection="0"/>
    <xf numFmtId="0" fontId="25" fillId="0" borderId="0" applyNumberFormat="0" applyFill="0" applyBorder="0" applyAlignment="0" applyProtection="0"/>
    <xf numFmtId="0" fontId="8" fillId="0" borderId="0" applyNumberFormat="0" applyFill="0" applyBorder="0" applyAlignment="0" applyProtection="0"/>
    <xf numFmtId="42" fontId="39" fillId="0" borderId="0" applyFont="0" applyFill="0" applyBorder="0" applyAlignment="0" applyProtection="0"/>
    <xf numFmtId="0" fontId="26" fillId="0" borderId="0"/>
    <xf numFmtId="0" fontId="8" fillId="0" borderId="0" applyNumberFormat="0" applyFill="0" applyBorder="0" applyAlignment="0" applyProtection="0"/>
    <xf numFmtId="0" fontId="26" fillId="0" borderId="0"/>
    <xf numFmtId="0" fontId="40" fillId="0" borderId="0"/>
    <xf numFmtId="0" fontId="41" fillId="0" borderId="0"/>
    <xf numFmtId="193" fontId="39" fillId="0" borderId="0" applyFont="0" applyFill="0" applyBorder="0" applyAlignment="0" applyProtection="0"/>
    <xf numFmtId="193" fontId="39" fillId="0" borderId="0" applyFont="0" applyFill="0" applyBorder="0" applyAlignment="0" applyProtection="0"/>
    <xf numFmtId="0" fontId="40" fillId="0" borderId="0"/>
    <xf numFmtId="0" fontId="41" fillId="0" borderId="0"/>
    <xf numFmtId="0" fontId="25" fillId="0" borderId="0" applyNumberFormat="0" applyFill="0" applyBorder="0" applyAlignment="0" applyProtection="0"/>
    <xf numFmtId="0" fontId="8" fillId="0" borderId="0" applyNumberFormat="0" applyFill="0" applyBorder="0" applyAlignment="0" applyProtection="0"/>
    <xf numFmtId="0" fontId="26" fillId="0" borderId="0"/>
    <xf numFmtId="0" fontId="40" fillId="0" borderId="0"/>
    <xf numFmtId="0" fontId="41" fillId="0" borderId="0"/>
    <xf numFmtId="0" fontId="26" fillId="0" borderId="0"/>
    <xf numFmtId="0" fontId="25" fillId="0" borderId="0" applyNumberFormat="0" applyFill="0" applyBorder="0" applyAlignment="0" applyProtection="0"/>
    <xf numFmtId="0" fontId="8" fillId="0" borderId="0" applyNumberFormat="0" applyFill="0" applyBorder="0" applyAlignment="0" applyProtection="0"/>
    <xf numFmtId="0" fontId="26" fillId="0" borderId="0"/>
    <xf numFmtId="0" fontId="25" fillId="0" borderId="0" applyNumberFormat="0" applyFill="0" applyBorder="0" applyAlignment="0" applyProtection="0"/>
    <xf numFmtId="0" fontId="8" fillId="0" borderId="0" applyNumberFormat="0" applyFill="0" applyBorder="0" applyAlignment="0" applyProtection="0"/>
    <xf numFmtId="0" fontId="26" fillId="0" borderId="0"/>
    <xf numFmtId="0" fontId="26" fillId="0" borderId="0"/>
    <xf numFmtId="0" fontId="25" fillId="0" borderId="0" applyNumberFormat="0" applyFill="0" applyBorder="0" applyAlignment="0" applyProtection="0"/>
    <xf numFmtId="0" fontId="8" fillId="0" borderId="0" applyNumberFormat="0" applyFill="0" applyBorder="0" applyAlignment="0" applyProtection="0"/>
    <xf numFmtId="42" fontId="39" fillId="0" borderId="0" applyFont="0" applyFill="0" applyBorder="0" applyAlignment="0" applyProtection="0"/>
    <xf numFmtId="0" fontId="40" fillId="0" borderId="0"/>
    <xf numFmtId="0" fontId="41" fillId="0" borderId="0"/>
    <xf numFmtId="0" fontId="41" fillId="0" borderId="0"/>
    <xf numFmtId="0" fontId="40" fillId="0" borderId="0"/>
    <xf numFmtId="0" fontId="41" fillId="0" borderId="0"/>
    <xf numFmtId="0" fontId="40" fillId="0" borderId="0"/>
    <xf numFmtId="0" fontId="41" fillId="0" borderId="0"/>
    <xf numFmtId="0" fontId="41" fillId="0" borderId="0"/>
    <xf numFmtId="0" fontId="41" fillId="0" borderId="0"/>
    <xf numFmtId="0" fontId="40" fillId="0" borderId="0"/>
    <xf numFmtId="0" fontId="41" fillId="0" borderId="0"/>
    <xf numFmtId="0" fontId="40" fillId="0" borderId="0"/>
    <xf numFmtId="0" fontId="41" fillId="0" borderId="0"/>
    <xf numFmtId="0" fontId="40" fillId="0" borderId="0"/>
    <xf numFmtId="0" fontId="41" fillId="0" borderId="0"/>
    <xf numFmtId="0" fontId="40" fillId="0" borderId="0"/>
    <xf numFmtId="0" fontId="41" fillId="0" borderId="0"/>
    <xf numFmtId="0" fontId="26" fillId="0" borderId="0"/>
    <xf numFmtId="0" fontId="26" fillId="0" borderId="0"/>
    <xf numFmtId="0" fontId="26" fillId="0" borderId="0"/>
    <xf numFmtId="0" fontId="9" fillId="0" borderId="0"/>
    <xf numFmtId="0" fontId="26"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9" fillId="0" borderId="0"/>
    <xf numFmtId="0" fontId="26" fillId="0" borderId="0"/>
    <xf numFmtId="0" fontId="26" fillId="0" borderId="0"/>
    <xf numFmtId="0" fontId="26" fillId="0" borderId="0"/>
    <xf numFmtId="0" fontId="25" fillId="0" borderId="0" applyNumberFormat="0" applyFill="0" applyBorder="0" applyAlignment="0" applyProtection="0"/>
    <xf numFmtId="0" fontId="8" fillId="0" borderId="0" applyNumberFormat="0" applyFill="0" applyBorder="0" applyAlignment="0" applyProtection="0"/>
    <xf numFmtId="0" fontId="25" fillId="0" borderId="0" applyNumberFormat="0" applyFill="0" applyBorder="0" applyAlignment="0" applyProtection="0"/>
    <xf numFmtId="0" fontId="8" fillId="0" borderId="0" applyNumberFormat="0" applyFill="0" applyBorder="0" applyAlignment="0" applyProtection="0"/>
    <xf numFmtId="0" fontId="25" fillId="0" borderId="0" applyNumberFormat="0" applyFill="0" applyBorder="0" applyAlignment="0" applyProtection="0"/>
    <xf numFmtId="0" fontId="8" fillId="0" borderId="0" applyNumberFormat="0" applyFill="0" applyBorder="0" applyAlignment="0" applyProtection="0"/>
    <xf numFmtId="0" fontId="25" fillId="0" borderId="0" applyNumberFormat="0" applyFill="0" applyBorder="0" applyAlignment="0" applyProtection="0"/>
    <xf numFmtId="0" fontId="8" fillId="0" borderId="0" applyNumberFormat="0" applyFill="0" applyBorder="0" applyAlignment="0" applyProtection="0"/>
    <xf numFmtId="0" fontId="26" fillId="0" borderId="0"/>
    <xf numFmtId="0" fontId="26" fillId="0" borderId="0"/>
    <xf numFmtId="0" fontId="26" fillId="0" borderId="0"/>
    <xf numFmtId="0" fontId="41" fillId="0" borderId="0" applyFont="0" applyFill="0" applyBorder="0" applyAlignment="0" applyProtection="0"/>
    <xf numFmtId="0" fontId="41" fillId="0" borderId="0" applyFont="0" applyFill="0" applyBorder="0" applyAlignment="0" applyProtection="0"/>
    <xf numFmtId="0" fontId="25" fillId="0" borderId="0" applyNumberFormat="0" applyFill="0" applyBorder="0" applyAlignment="0" applyProtection="0"/>
    <xf numFmtId="0" fontId="8" fillId="0" borderId="0" applyNumberFormat="0" applyFill="0" applyBorder="0" applyAlignment="0" applyProtection="0"/>
    <xf numFmtId="0" fontId="26" fillId="0" borderId="0"/>
    <xf numFmtId="42" fontId="39" fillId="0" borderId="0" applyFont="0" applyFill="0" applyBorder="0" applyAlignment="0" applyProtection="0"/>
    <xf numFmtId="176" fontId="24" fillId="0" borderId="0" applyFont="0" applyFill="0" applyBorder="0" applyAlignment="0" applyProtection="0"/>
    <xf numFmtId="173" fontId="24"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94" fontId="39" fillId="0" borderId="0" applyFont="0" applyFill="0" applyBorder="0" applyAlignment="0" applyProtection="0"/>
    <xf numFmtId="194" fontId="39" fillId="0" borderId="0" applyFont="0" applyFill="0" applyBorder="0" applyAlignment="0" applyProtection="0"/>
    <xf numFmtId="195" fontId="39" fillId="0" borderId="0" applyFont="0" applyFill="0" applyBorder="0" applyAlignment="0" applyProtection="0"/>
    <xf numFmtId="194" fontId="39" fillId="0" borderId="0" applyFont="0" applyFill="0" applyBorder="0" applyAlignment="0" applyProtection="0"/>
    <xf numFmtId="196" fontId="39" fillId="0" borderId="0" applyFont="0" applyFill="0" applyBorder="0" applyAlignment="0" applyProtection="0"/>
    <xf numFmtId="194"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96"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96"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96" fontId="39" fillId="0" borderId="0" applyFont="0" applyFill="0" applyBorder="0" applyAlignment="0" applyProtection="0"/>
    <xf numFmtId="166" fontId="24"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93" fontId="39" fillId="0" borderId="0" applyFont="0" applyFill="0" applyBorder="0" applyAlignment="0" applyProtection="0"/>
    <xf numFmtId="193" fontId="39" fillId="0" borderId="0" applyFont="0" applyFill="0" applyBorder="0" applyAlignment="0" applyProtection="0"/>
    <xf numFmtId="197" fontId="39" fillId="0" borderId="0" applyFont="0" applyFill="0" applyBorder="0" applyAlignment="0" applyProtection="0"/>
    <xf numFmtId="186" fontId="24" fillId="0" borderId="0" applyFont="0" applyFill="0" applyBorder="0" applyAlignment="0" applyProtection="0"/>
    <xf numFmtId="186"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94" fontId="39" fillId="0" borderId="0" applyFont="0" applyFill="0" applyBorder="0" applyAlignment="0" applyProtection="0"/>
    <xf numFmtId="194" fontId="39" fillId="0" borderId="0" applyFont="0" applyFill="0" applyBorder="0" applyAlignment="0" applyProtection="0"/>
    <xf numFmtId="195" fontId="39" fillId="0" borderId="0" applyFont="0" applyFill="0" applyBorder="0" applyAlignment="0" applyProtection="0"/>
    <xf numFmtId="194" fontId="39" fillId="0" borderId="0" applyFont="0" applyFill="0" applyBorder="0" applyAlignment="0" applyProtection="0"/>
    <xf numFmtId="196" fontId="39" fillId="0" borderId="0" applyFont="0" applyFill="0" applyBorder="0" applyAlignment="0" applyProtection="0"/>
    <xf numFmtId="194"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96"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96"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73" fontId="24"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96"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91" fontId="39" fillId="0" borderId="0" applyFont="0" applyFill="0" applyBorder="0" applyAlignment="0" applyProtection="0"/>
    <xf numFmtId="169" fontId="39" fillId="0" borderId="0" applyFont="0" applyFill="0" applyBorder="0" applyAlignment="0" applyProtection="0"/>
    <xf numFmtId="198" fontId="39" fillId="0" borderId="0" applyFont="0" applyFill="0" applyBorder="0" applyAlignment="0" applyProtection="0"/>
    <xf numFmtId="169"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42" fontId="39" fillId="0" borderId="0" applyFont="0" applyFill="0" applyBorder="0" applyAlignment="0" applyProtection="0"/>
    <xf numFmtId="193" fontId="39" fillId="0" borderId="0" applyFont="0" applyFill="0" applyBorder="0" applyAlignment="0" applyProtection="0"/>
    <xf numFmtId="193" fontId="39" fillId="0" borderId="0" applyFont="0" applyFill="0" applyBorder="0" applyAlignment="0" applyProtection="0"/>
    <xf numFmtId="197" fontId="39" fillId="0" borderId="0" applyFont="0" applyFill="0" applyBorder="0" applyAlignment="0" applyProtection="0"/>
    <xf numFmtId="186" fontId="24" fillId="0" borderId="0" applyFont="0" applyFill="0" applyBorder="0" applyAlignment="0" applyProtection="0"/>
    <xf numFmtId="186" fontId="39" fillId="0" borderId="0" applyFont="0" applyFill="0" applyBorder="0" applyAlignment="0" applyProtection="0"/>
    <xf numFmtId="166" fontId="24" fillId="0" borderId="0" applyFont="0" applyFill="0" applyBorder="0" applyAlignment="0" applyProtection="0"/>
    <xf numFmtId="173" fontId="24"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91" fontId="39" fillId="0" borderId="0" applyFont="0" applyFill="0" applyBorder="0" applyAlignment="0" applyProtection="0"/>
    <xf numFmtId="169" fontId="39" fillId="0" borderId="0" applyFont="0" applyFill="0" applyBorder="0" applyAlignment="0" applyProtection="0"/>
    <xf numFmtId="198" fontId="39" fillId="0" borderId="0" applyFont="0" applyFill="0" applyBorder="0" applyAlignment="0" applyProtection="0"/>
    <xf numFmtId="169"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94" fontId="39" fillId="0" borderId="0" applyFont="0" applyFill="0" applyBorder="0" applyAlignment="0" applyProtection="0"/>
    <xf numFmtId="194" fontId="39" fillId="0" borderId="0" applyFont="0" applyFill="0" applyBorder="0" applyAlignment="0" applyProtection="0"/>
    <xf numFmtId="195" fontId="39" fillId="0" borderId="0" applyFont="0" applyFill="0" applyBorder="0" applyAlignment="0" applyProtection="0"/>
    <xf numFmtId="194" fontId="39" fillId="0" borderId="0" applyFont="0" applyFill="0" applyBorder="0" applyAlignment="0" applyProtection="0"/>
    <xf numFmtId="196" fontId="39" fillId="0" borderId="0" applyFont="0" applyFill="0" applyBorder="0" applyAlignment="0" applyProtection="0"/>
    <xf numFmtId="194"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96"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96"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96" fontId="39" fillId="0" borderId="0" applyFont="0" applyFill="0" applyBorder="0" applyAlignment="0" applyProtection="0"/>
    <xf numFmtId="166" fontId="24" fillId="0" borderId="0" applyFont="0" applyFill="0" applyBorder="0" applyAlignment="0" applyProtection="0"/>
    <xf numFmtId="176" fontId="24" fillId="0" borderId="0" applyFont="0" applyFill="0" applyBorder="0" applyAlignment="0" applyProtection="0"/>
    <xf numFmtId="0" fontId="25" fillId="0" borderId="0" applyNumberFormat="0" applyFill="0" applyBorder="0" applyAlignment="0" applyProtection="0"/>
    <xf numFmtId="0" fontId="8" fillId="0" borderId="0" applyNumberFormat="0" applyFill="0" applyBorder="0" applyAlignment="0" applyProtection="0"/>
    <xf numFmtId="0" fontId="25" fillId="0" borderId="0" applyNumberFormat="0" applyFill="0" applyBorder="0" applyAlignment="0" applyProtection="0"/>
    <xf numFmtId="0" fontId="8" fillId="0" borderId="0" applyNumberFormat="0" applyFill="0" applyBorder="0" applyAlignment="0" applyProtection="0"/>
    <xf numFmtId="0" fontId="25" fillId="0" borderId="0" applyNumberFormat="0" applyFill="0" applyBorder="0" applyAlignment="0" applyProtection="0"/>
    <xf numFmtId="0" fontId="8" fillId="0" borderId="0" applyNumberFormat="0" applyFill="0" applyBorder="0" applyAlignment="0" applyProtection="0"/>
    <xf numFmtId="197" fontId="39" fillId="0" borderId="0" applyFont="0" applyFill="0" applyBorder="0" applyAlignment="0" applyProtection="0"/>
    <xf numFmtId="186" fontId="24" fillId="0" borderId="0" applyFont="0" applyFill="0" applyBorder="0" applyAlignment="0" applyProtection="0"/>
    <xf numFmtId="186" fontId="39" fillId="0" borderId="0" applyFont="0" applyFill="0" applyBorder="0" applyAlignment="0" applyProtection="0"/>
    <xf numFmtId="0" fontId="25" fillId="0" borderId="0" applyNumberFormat="0" applyFill="0" applyBorder="0" applyAlignment="0" applyProtection="0"/>
    <xf numFmtId="0" fontId="8" fillId="0" borderId="0" applyNumberForma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0" fontId="26" fillId="0" borderId="0"/>
    <xf numFmtId="0" fontId="25" fillId="0" borderId="0" applyNumberFormat="0" applyFill="0" applyBorder="0" applyAlignment="0" applyProtection="0"/>
    <xf numFmtId="0" fontId="8" fillId="0" borderId="0" applyNumberForma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66" fontId="24"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91" fontId="39" fillId="0" borderId="0" applyFont="0" applyFill="0" applyBorder="0" applyAlignment="0" applyProtection="0"/>
    <xf numFmtId="169" fontId="39" fillId="0" borderId="0" applyFont="0" applyFill="0" applyBorder="0" applyAlignment="0" applyProtection="0"/>
    <xf numFmtId="198" fontId="39" fillId="0" borderId="0" applyFont="0" applyFill="0" applyBorder="0" applyAlignment="0" applyProtection="0"/>
    <xf numFmtId="169"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94" fontId="39" fillId="0" borderId="0" applyFont="0" applyFill="0" applyBorder="0" applyAlignment="0" applyProtection="0"/>
    <xf numFmtId="194" fontId="39" fillId="0" borderId="0" applyFont="0" applyFill="0" applyBorder="0" applyAlignment="0" applyProtection="0"/>
    <xf numFmtId="195" fontId="39" fillId="0" borderId="0" applyFont="0" applyFill="0" applyBorder="0" applyAlignment="0" applyProtection="0"/>
    <xf numFmtId="194" fontId="39" fillId="0" borderId="0" applyFont="0" applyFill="0" applyBorder="0" applyAlignment="0" applyProtection="0"/>
    <xf numFmtId="196" fontId="39" fillId="0" borderId="0" applyFont="0" applyFill="0" applyBorder="0" applyAlignment="0" applyProtection="0"/>
    <xf numFmtId="194"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96"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96"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96" fontId="39" fillId="0" borderId="0" applyFont="0" applyFill="0" applyBorder="0" applyAlignment="0" applyProtection="0"/>
    <xf numFmtId="176" fontId="24" fillId="0" borderId="0" applyFont="0" applyFill="0" applyBorder="0" applyAlignment="0" applyProtection="0"/>
    <xf numFmtId="173" fontId="24" fillId="0" borderId="0" applyFont="0" applyFill="0" applyBorder="0" applyAlignment="0" applyProtection="0"/>
    <xf numFmtId="0" fontId="26" fillId="0" borderId="0"/>
    <xf numFmtId="42" fontId="39" fillId="0" borderId="0" applyFont="0" applyFill="0" applyBorder="0" applyAlignment="0" applyProtection="0"/>
    <xf numFmtId="0" fontId="8" fillId="0" borderId="0" applyNumberFormat="0" applyFill="0" applyBorder="0" applyAlignment="0" applyProtection="0"/>
    <xf numFmtId="0" fontId="26" fillId="0" borderId="0"/>
    <xf numFmtId="0" fontId="11" fillId="0" borderId="0" applyNumberFormat="0" applyFill="0" applyBorder="0" applyAlignment="0" applyProtection="0"/>
    <xf numFmtId="0" fontId="97" fillId="0" borderId="0" applyNumberFormat="0" applyFill="0" applyBorder="0" applyAlignment="0" applyProtection="0"/>
    <xf numFmtId="0" fontId="40" fillId="0" borderId="0"/>
    <xf numFmtId="0" fontId="41" fillId="0" borderId="0"/>
    <xf numFmtId="0" fontId="25" fillId="0" borderId="0" applyNumberFormat="0" applyFill="0" applyBorder="0" applyAlignment="0" applyProtection="0"/>
    <xf numFmtId="0" fontId="8" fillId="0" borderId="0" applyNumberFormat="0" applyFill="0" applyBorder="0" applyAlignment="0" applyProtection="0"/>
    <xf numFmtId="0" fontId="25" fillId="0" borderId="0" applyNumberFormat="0" applyFill="0" applyBorder="0" applyAlignment="0" applyProtection="0"/>
    <xf numFmtId="0" fontId="8" fillId="0" borderId="0" applyNumberFormat="0" applyFill="0" applyBorder="0" applyAlignment="0" applyProtection="0"/>
    <xf numFmtId="42" fontId="39" fillId="0" borderId="0" applyFont="0" applyFill="0" applyBorder="0" applyAlignment="0" applyProtection="0"/>
    <xf numFmtId="0" fontId="42" fillId="0" borderId="0">
      <alignment vertical="top"/>
    </xf>
    <xf numFmtId="0" fontId="23" fillId="0" borderId="0">
      <alignment vertical="top"/>
    </xf>
    <xf numFmtId="0" fontId="42" fillId="0" borderId="0">
      <alignment vertical="top"/>
    </xf>
    <xf numFmtId="0" fontId="23" fillId="0" borderId="0">
      <alignment vertical="top"/>
    </xf>
    <xf numFmtId="0" fontId="42" fillId="0" borderId="0">
      <alignment vertical="top"/>
    </xf>
    <xf numFmtId="0" fontId="23" fillId="0" borderId="0">
      <alignment vertical="top"/>
    </xf>
    <xf numFmtId="0" fontId="43" fillId="0" borderId="0"/>
    <xf numFmtId="0" fontId="9" fillId="0" borderId="0"/>
    <xf numFmtId="0" fontId="25" fillId="0" borderId="0" applyNumberFormat="0" applyFill="0" applyBorder="0" applyAlignment="0" applyProtection="0"/>
    <xf numFmtId="0" fontId="8" fillId="0" borderId="0" applyNumberFormat="0" applyFill="0" applyBorder="0" applyAlignment="0" applyProtection="0"/>
    <xf numFmtId="0" fontId="26" fillId="0" borderId="0"/>
    <xf numFmtId="179" fontId="44" fillId="0" borderId="0" applyFont="0" applyFill="0" applyBorder="0" applyAlignment="0" applyProtection="0"/>
    <xf numFmtId="200" fontId="4" fillId="0" borderId="0" applyFill="0" applyBorder="0" applyAlignment="0" applyProtection="0"/>
    <xf numFmtId="201" fontId="45" fillId="0" borderId="0" applyFont="0" applyFill="0" applyBorder="0" applyAlignment="0" applyProtection="0"/>
    <xf numFmtId="202" fontId="45" fillId="0" borderId="0" applyFont="0" applyFill="0" applyBorder="0" applyAlignment="0" applyProtection="0"/>
    <xf numFmtId="0" fontId="46" fillId="0" borderId="0"/>
    <xf numFmtId="0" fontId="47" fillId="0" borderId="0"/>
    <xf numFmtId="0" fontId="46" fillId="0" borderId="0"/>
    <xf numFmtId="1" fontId="48" fillId="0" borderId="1" applyBorder="0" applyAlignment="0">
      <alignment horizontal="center"/>
    </xf>
    <xf numFmtId="203" fontId="49" fillId="0" borderId="0" applyFont="0" applyFill="0" applyBorder="0" applyAlignment="0" applyProtection="0"/>
    <xf numFmtId="3" fontId="28" fillId="0" borderId="1"/>
    <xf numFmtId="204" fontId="49" fillId="0" borderId="0" applyFont="0" applyFill="0" applyBorder="0" applyAlignment="0" applyProtection="0"/>
    <xf numFmtId="3" fontId="28" fillId="0" borderId="1"/>
    <xf numFmtId="10" fontId="49" fillId="0" borderId="0" applyFont="0" applyFill="0" applyBorder="0" applyAlignment="0" applyProtection="0"/>
    <xf numFmtId="1" fontId="50" fillId="0" borderId="1" applyBorder="0" applyAlignment="0">
      <alignment horizontal="center"/>
    </xf>
    <xf numFmtId="1" fontId="48" fillId="0" borderId="1" applyBorder="0" applyAlignment="0">
      <alignment horizontal="center"/>
    </xf>
    <xf numFmtId="1" fontId="48" fillId="0" borderId="1" applyBorder="0" applyAlignment="0">
      <alignment horizontal="center"/>
    </xf>
    <xf numFmtId="0" fontId="14" fillId="2" borderId="0"/>
    <xf numFmtId="200" fontId="4" fillId="0" borderId="0" applyFill="0" applyBorder="0" applyAlignment="0" applyProtection="0"/>
    <xf numFmtId="0" fontId="14" fillId="2" borderId="0"/>
    <xf numFmtId="0" fontId="14" fillId="2" borderId="0"/>
    <xf numFmtId="0" fontId="14" fillId="2" borderId="0"/>
    <xf numFmtId="179" fontId="44" fillId="0" borderId="0" applyFont="0" applyFill="0" applyBorder="0" applyAlignment="0" applyProtection="0"/>
    <xf numFmtId="0" fontId="14" fillId="2" borderId="0"/>
    <xf numFmtId="0" fontId="21" fillId="2" borderId="0"/>
    <xf numFmtId="0" fontId="5" fillId="2" borderId="0"/>
    <xf numFmtId="0" fontId="21" fillId="2" borderId="0"/>
    <xf numFmtId="0" fontId="5" fillId="2" borderId="0"/>
    <xf numFmtId="0" fontId="14" fillId="2" borderId="0"/>
    <xf numFmtId="179" fontId="51" fillId="0" borderId="0" applyFont="0" applyFill="0" applyBorder="0" applyAlignment="0" applyProtection="0"/>
    <xf numFmtId="0" fontId="21" fillId="2" borderId="0"/>
    <xf numFmtId="0" fontId="5" fillId="2" borderId="0"/>
    <xf numFmtId="0" fontId="14" fillId="2" borderId="0"/>
    <xf numFmtId="179" fontId="51" fillId="0" borderId="0" applyFont="0" applyFill="0" applyBorder="0" applyAlignment="0" applyProtection="0"/>
    <xf numFmtId="0" fontId="21" fillId="2" borderId="0"/>
    <xf numFmtId="0" fontId="5" fillId="2" borderId="0"/>
    <xf numFmtId="179" fontId="51" fillId="0" borderId="0" applyFont="0" applyFill="0" applyBorder="0" applyAlignment="0" applyProtection="0"/>
    <xf numFmtId="0" fontId="14" fillId="2" borderId="0"/>
    <xf numFmtId="0" fontId="14" fillId="2" borderId="0"/>
    <xf numFmtId="179" fontId="51" fillId="0" borderId="0" applyFont="0" applyFill="0" applyBorder="0" applyAlignment="0" applyProtection="0"/>
    <xf numFmtId="0" fontId="52" fillId="0" borderId="0" applyFont="0" applyFill="0" applyBorder="0" applyAlignment="0">
      <alignment horizontal="left"/>
    </xf>
    <xf numFmtId="0" fontId="21" fillId="2" borderId="0"/>
    <xf numFmtId="0" fontId="5" fillId="2" borderId="0"/>
    <xf numFmtId="0" fontId="14" fillId="3" borderId="0"/>
    <xf numFmtId="0" fontId="14" fillId="3" borderId="0"/>
    <xf numFmtId="179" fontId="51" fillId="0" borderId="0" applyFont="0" applyFill="0" applyBorder="0" applyAlignment="0" applyProtection="0"/>
    <xf numFmtId="0" fontId="14" fillId="2" borderId="0"/>
    <xf numFmtId="0" fontId="14" fillId="2" borderId="0"/>
    <xf numFmtId="0" fontId="14" fillId="2" borderId="0"/>
    <xf numFmtId="0" fontId="14" fillId="2" borderId="0"/>
    <xf numFmtId="0" fontId="53" fillId="0" borderId="1" applyNumberFormat="0" applyFont="0" applyBorder="0">
      <alignment horizontal="left" indent="2"/>
    </xf>
    <xf numFmtId="0" fontId="52" fillId="0" borderId="0" applyFont="0" applyFill="0" applyBorder="0" applyAlignment="0">
      <alignment horizontal="left"/>
    </xf>
    <xf numFmtId="0" fontId="54" fillId="0" borderId="0"/>
    <xf numFmtId="0" fontId="55" fillId="4" borderId="5" applyFont="0" applyFill="0" applyAlignment="0">
      <alignment vertical="center" wrapText="1"/>
    </xf>
    <xf numFmtId="9" fontId="56" fillId="0" borderId="0" applyBorder="0" applyAlignment="0" applyProtection="0"/>
    <xf numFmtId="0" fontId="15" fillId="2" borderId="0"/>
    <xf numFmtId="0" fontId="15" fillId="2" borderId="0"/>
    <xf numFmtId="0" fontId="15" fillId="2" borderId="0"/>
    <xf numFmtId="0" fontId="15" fillId="2" borderId="0"/>
    <xf numFmtId="0" fontId="21" fillId="2" borderId="0"/>
    <xf numFmtId="0" fontId="5" fillId="2" borderId="0"/>
    <xf numFmtId="0" fontId="21" fillId="2" borderId="0"/>
    <xf numFmtId="0" fontId="5" fillId="2" borderId="0"/>
    <xf numFmtId="0" fontId="15" fillId="2" borderId="0"/>
    <xf numFmtId="0" fontId="15" fillId="3" borderId="0"/>
    <xf numFmtId="0" fontId="21" fillId="2" borderId="0"/>
    <xf numFmtId="0" fontId="5" fillId="2" borderId="0"/>
    <xf numFmtId="0" fontId="15" fillId="2" borderId="0"/>
    <xf numFmtId="0" fontId="21" fillId="2" borderId="0"/>
    <xf numFmtId="0" fontId="5" fillId="2" borderId="0"/>
    <xf numFmtId="0" fontId="15" fillId="3" borderId="0"/>
    <xf numFmtId="0" fontId="21" fillId="2" borderId="0"/>
    <xf numFmtId="0" fontId="5" fillId="2" borderId="0"/>
    <xf numFmtId="0" fontId="15" fillId="3" borderId="0"/>
    <xf numFmtId="0" fontId="15" fillId="2" borderId="0"/>
    <xf numFmtId="0" fontId="15" fillId="2" borderId="0"/>
    <xf numFmtId="0" fontId="15" fillId="2" borderId="0"/>
    <xf numFmtId="0" fontId="53" fillId="0" borderId="1" applyNumberFormat="0" applyFont="0" applyBorder="0" applyAlignment="0">
      <alignment horizontal="center"/>
    </xf>
    <xf numFmtId="0" fontId="4" fillId="0" borderId="0"/>
    <xf numFmtId="0" fontId="6" fillId="0" borderId="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43" fillId="0" borderId="0"/>
    <xf numFmtId="0" fontId="9" fillId="0" borderId="0"/>
    <xf numFmtId="0" fontId="16" fillId="2" borderId="0"/>
    <xf numFmtId="0" fontId="16" fillId="2" borderId="0"/>
    <xf numFmtId="0" fontId="16" fillId="2" borderId="0"/>
    <xf numFmtId="0" fontId="16" fillId="2" borderId="0"/>
    <xf numFmtId="0" fontId="21" fillId="2" borderId="0"/>
    <xf numFmtId="0" fontId="5" fillId="2" borderId="0"/>
    <xf numFmtId="0" fontId="21" fillId="2" borderId="0"/>
    <xf numFmtId="0" fontId="5" fillId="2" borderId="0"/>
    <xf numFmtId="0" fontId="16" fillId="2" borderId="0"/>
    <xf numFmtId="0" fontId="16" fillId="3" borderId="0"/>
    <xf numFmtId="0" fontId="21" fillId="2" borderId="0"/>
    <xf numFmtId="0" fontId="5" fillId="2" borderId="0"/>
    <xf numFmtId="0" fontId="16" fillId="2" borderId="0"/>
    <xf numFmtId="0" fontId="21" fillId="2" borderId="0"/>
    <xf numFmtId="0" fontId="5" fillId="2" borderId="0"/>
    <xf numFmtId="0" fontId="16" fillId="3" borderId="0"/>
    <xf numFmtId="0" fontId="21" fillId="2" borderId="0"/>
    <xf numFmtId="0" fontId="5" fillId="2" borderId="0"/>
    <xf numFmtId="0" fontId="16" fillId="3" borderId="0"/>
    <xf numFmtId="0" fontId="16" fillId="2" borderId="0"/>
    <xf numFmtId="0" fontId="16" fillId="2" borderId="0"/>
    <xf numFmtId="0" fontId="17" fillId="0" borderId="0">
      <alignment wrapText="1"/>
    </xf>
    <xf numFmtId="0" fontId="17" fillId="0" borderId="0">
      <alignment wrapText="1"/>
    </xf>
    <xf numFmtId="0" fontId="21" fillId="0" borderId="0">
      <alignment wrapText="1"/>
    </xf>
    <xf numFmtId="0" fontId="5" fillId="0" borderId="0">
      <alignment wrapText="1"/>
    </xf>
    <xf numFmtId="0" fontId="21" fillId="0" borderId="0">
      <alignment wrapText="1"/>
    </xf>
    <xf numFmtId="0" fontId="5" fillId="0" borderId="0">
      <alignment wrapText="1"/>
    </xf>
    <xf numFmtId="0" fontId="21" fillId="0" borderId="0">
      <alignment wrapText="1"/>
    </xf>
    <xf numFmtId="0" fontId="5" fillId="0" borderId="0">
      <alignment wrapText="1"/>
    </xf>
    <xf numFmtId="0" fontId="21" fillId="0" borderId="0">
      <alignment wrapText="1"/>
    </xf>
    <xf numFmtId="0" fontId="5" fillId="0" borderId="0">
      <alignment wrapText="1"/>
    </xf>
    <xf numFmtId="0" fontId="21" fillId="0" borderId="0">
      <alignment wrapText="1"/>
    </xf>
    <xf numFmtId="0" fontId="5" fillId="0" borderId="0">
      <alignment wrapText="1"/>
    </xf>
    <xf numFmtId="0" fontId="17" fillId="0" borderId="0">
      <alignment wrapText="1"/>
    </xf>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7" fillId="14" borderId="0" applyNumberFormat="0" applyBorder="0" applyAlignment="0" applyProtection="0"/>
    <xf numFmtId="0" fontId="25" fillId="0" borderId="0"/>
    <xf numFmtId="0" fontId="8" fillId="0" borderId="0"/>
    <xf numFmtId="0" fontId="25" fillId="0" borderId="0"/>
    <xf numFmtId="0" fontId="8" fillId="0" borderId="0"/>
    <xf numFmtId="0" fontId="25" fillId="0" borderId="0"/>
    <xf numFmtId="0" fontId="8" fillId="0" borderId="0"/>
    <xf numFmtId="0" fontId="25" fillId="0" borderId="0"/>
    <xf numFmtId="0" fontId="8" fillId="0" borderId="0"/>
    <xf numFmtId="0" fontId="8" fillId="0" borderId="0"/>
    <xf numFmtId="0" fontId="8" fillId="0" borderId="0"/>
    <xf numFmtId="0" fontId="58" fillId="15" borderId="0" applyNumberFormat="0" applyBorder="0" applyAlignment="0" applyProtection="0"/>
    <xf numFmtId="0" fontId="58" fillId="12" borderId="0" applyNumberFormat="0" applyBorder="0" applyAlignment="0" applyProtection="0"/>
    <xf numFmtId="0" fontId="58" fillId="13"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9" fillId="0" borderId="0"/>
    <xf numFmtId="0" fontId="98" fillId="0" borderId="0"/>
    <xf numFmtId="0" fontId="60" fillId="0" borderId="0"/>
    <xf numFmtId="0" fontId="58" fillId="19"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22" borderId="0" applyNumberFormat="0" applyBorder="0" applyAlignment="0" applyProtection="0"/>
    <xf numFmtId="205" fontId="43" fillId="0" borderId="0" applyFont="0" applyFill="0" applyBorder="0" applyAlignment="0" applyProtection="0"/>
    <xf numFmtId="0" fontId="10" fillId="0" borderId="0" applyFont="0" applyFill="0" applyBorder="0" applyAlignment="0" applyProtection="0"/>
    <xf numFmtId="206" fontId="24" fillId="0" borderId="0" applyFont="0" applyFill="0" applyBorder="0" applyAlignment="0" applyProtection="0"/>
    <xf numFmtId="207" fontId="43" fillId="0" borderId="0" applyFont="0" applyFill="0" applyBorder="0" applyAlignment="0" applyProtection="0"/>
    <xf numFmtId="0" fontId="10" fillId="0" borderId="0" applyFont="0" applyFill="0" applyBorder="0" applyAlignment="0" applyProtection="0"/>
    <xf numFmtId="207" fontId="43" fillId="0" borderId="0" applyFont="0" applyFill="0" applyBorder="0" applyAlignment="0" applyProtection="0"/>
    <xf numFmtId="0" fontId="61" fillId="0" borderId="0">
      <alignment horizontal="center" wrapText="1"/>
      <protection locked="0"/>
    </xf>
    <xf numFmtId="0" fontId="19" fillId="0" borderId="0">
      <alignment horizontal="center" wrapText="1"/>
      <protection locked="0"/>
    </xf>
    <xf numFmtId="0" fontId="62" fillId="0" borderId="0" applyNumberFormat="0" applyBorder="0" applyAlignment="0">
      <alignment horizontal="center"/>
    </xf>
    <xf numFmtId="180" fontId="63" fillId="0" borderId="0" applyFont="0" applyFill="0" applyBorder="0" applyAlignment="0" applyProtection="0"/>
    <xf numFmtId="0" fontId="10" fillId="0" borderId="0" applyFont="0" applyFill="0" applyBorder="0" applyAlignment="0" applyProtection="0"/>
    <xf numFmtId="180" fontId="63" fillId="0" borderId="0" applyFont="0" applyFill="0" applyBorder="0" applyAlignment="0" applyProtection="0"/>
    <xf numFmtId="181" fontId="63" fillId="0" borderId="0" applyFont="0" applyFill="0" applyBorder="0" applyAlignment="0" applyProtection="0"/>
    <xf numFmtId="0" fontId="10" fillId="0" borderId="0" applyFont="0" applyFill="0" applyBorder="0" applyAlignment="0" applyProtection="0"/>
    <xf numFmtId="181" fontId="63" fillId="0" borderId="0" applyFont="0" applyFill="0" applyBorder="0" applyAlignment="0" applyProtection="0"/>
    <xf numFmtId="176" fontId="24" fillId="0" borderId="0" applyFont="0" applyFill="0" applyBorder="0" applyAlignment="0" applyProtection="0"/>
    <xf numFmtId="0" fontId="64" fillId="6" borderId="0" applyNumberFormat="0" applyBorder="0" applyAlignment="0" applyProtection="0"/>
    <xf numFmtId="0" fontId="65" fillId="0" borderId="0"/>
    <xf numFmtId="0" fontId="66" fillId="0" borderId="0" applyNumberFormat="0" applyFill="0" applyBorder="0" applyAlignment="0" applyProtection="0"/>
    <xf numFmtId="0" fontId="10" fillId="0" borderId="0"/>
    <xf numFmtId="0" fontId="11" fillId="0" borderId="0"/>
    <xf numFmtId="0" fontId="97" fillId="0" borderId="0"/>
    <xf numFmtId="0" fontId="67" fillId="0" borderId="0"/>
    <xf numFmtId="0" fontId="10" fillId="0" borderId="0"/>
    <xf numFmtId="0" fontId="68" fillId="0" borderId="0"/>
    <xf numFmtId="0" fontId="69" fillId="0" borderId="0"/>
    <xf numFmtId="0" fontId="70" fillId="0" borderId="0"/>
    <xf numFmtId="208" fontId="40" fillId="0" borderId="0" applyFill="0" applyBorder="0" applyAlignment="0"/>
    <xf numFmtId="208" fontId="41" fillId="0" borderId="0" applyFill="0" applyBorder="0" applyAlignment="0"/>
    <xf numFmtId="209" fontId="71" fillId="0" borderId="0" applyFill="0" applyBorder="0" applyAlignment="0"/>
    <xf numFmtId="204" fontId="9" fillId="0" borderId="0" applyFill="0" applyBorder="0" applyAlignment="0"/>
    <xf numFmtId="210" fontId="9" fillId="0" borderId="0" applyFill="0" applyBorder="0" applyAlignment="0"/>
    <xf numFmtId="211" fontId="43" fillId="0" borderId="0" applyFill="0" applyBorder="0" applyAlignment="0"/>
    <xf numFmtId="211" fontId="9" fillId="0" borderId="0" applyFill="0" applyBorder="0" applyAlignment="0"/>
    <xf numFmtId="177" fontId="71" fillId="0" borderId="0" applyFill="0" applyBorder="0" applyAlignment="0"/>
    <xf numFmtId="212" fontId="71" fillId="0" borderId="0" applyFill="0" applyBorder="0" applyAlignment="0"/>
    <xf numFmtId="209" fontId="71" fillId="0" borderId="0" applyFill="0" applyBorder="0" applyAlignment="0"/>
    <xf numFmtId="0" fontId="72" fillId="23" borderId="6" applyNumberFormat="0" applyAlignment="0" applyProtection="0"/>
    <xf numFmtId="0" fontId="73" fillId="0" borderId="0"/>
    <xf numFmtId="213" fontId="74" fillId="0" borderId="4" applyBorder="0"/>
    <xf numFmtId="213" fontId="75" fillId="0" borderId="7">
      <protection locked="0"/>
    </xf>
    <xf numFmtId="214" fontId="39" fillId="0" borderId="0" applyFont="0" applyFill="0" applyBorder="0" applyAlignment="0" applyProtection="0"/>
    <xf numFmtId="3" fontId="76" fillId="24" borderId="1"/>
    <xf numFmtId="215" fontId="77" fillId="0" borderId="7"/>
    <xf numFmtId="0" fontId="78" fillId="25" borderId="8" applyNumberFormat="0" applyAlignment="0" applyProtection="0"/>
    <xf numFmtId="175" fontId="31" fillId="0" borderId="0" applyFont="0" applyFill="0" applyBorder="0" applyAlignment="0" applyProtection="0"/>
    <xf numFmtId="1" fontId="79" fillId="0" borderId="9" applyBorder="0"/>
    <xf numFmtId="0" fontId="80" fillId="0" borderId="10" applyNumberFormat="0" applyFill="0" applyProtection="0">
      <alignment horizontal="center"/>
    </xf>
    <xf numFmtId="216" fontId="81" fillId="0" borderId="0"/>
    <xf numFmtId="216" fontId="81" fillId="0" borderId="0"/>
    <xf numFmtId="216" fontId="81" fillId="0" borderId="0"/>
    <xf numFmtId="216" fontId="81" fillId="0" borderId="0"/>
    <xf numFmtId="216" fontId="81" fillId="0" borderId="0"/>
    <xf numFmtId="216" fontId="81" fillId="0" borderId="0"/>
    <xf numFmtId="216" fontId="81" fillId="0" borderId="0"/>
    <xf numFmtId="216" fontId="81" fillId="0" borderId="0"/>
    <xf numFmtId="0" fontId="82" fillId="0" borderId="1"/>
    <xf numFmtId="177" fontId="71"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83" fillId="0" borderId="0" applyFont="0" applyFill="0" applyBorder="0" applyAlignment="0" applyProtection="0"/>
    <xf numFmtId="172" fontId="84" fillId="0" borderId="0" applyFont="0" applyFill="0" applyBorder="0" applyAlignment="0" applyProtection="0"/>
    <xf numFmtId="172" fontId="83"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9" fillId="0" borderId="0" applyFont="0" applyFill="0" applyBorder="0" applyAlignment="0" applyProtection="0"/>
    <xf numFmtId="172" fontId="6" fillId="0" borderId="0" applyFont="0" applyFill="0" applyBorder="0" applyAlignment="0" applyProtection="0"/>
    <xf numFmtId="185" fontId="7" fillId="0" borderId="0" applyFont="0" applyFill="0" applyBorder="0" applyAlignment="0" applyProtection="0"/>
    <xf numFmtId="172" fontId="6" fillId="0" borderId="0" applyFont="0" applyFill="0" applyBorder="0" applyAlignment="0" applyProtection="0"/>
    <xf numFmtId="172" fontId="9"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6" fontId="9" fillId="0" borderId="0"/>
    <xf numFmtId="37" fontId="49" fillId="0" borderId="0" applyFont="0" applyFill="0" applyBorder="0" applyAlignment="0" applyProtection="0"/>
    <xf numFmtId="209" fontId="49" fillId="0" borderId="0" applyFont="0" applyFill="0" applyBorder="0" applyAlignment="0" applyProtection="0"/>
    <xf numFmtId="39" fontId="49" fillId="0" borderId="0" applyFont="0" applyFill="0" applyBorder="0" applyAlignment="0" applyProtection="0"/>
    <xf numFmtId="3" fontId="9" fillId="0" borderId="0" applyFont="0" applyFill="0" applyBorder="0" applyAlignment="0" applyProtection="0"/>
    <xf numFmtId="0" fontId="85" fillId="0" borderId="0">
      <alignment horizontal="center"/>
    </xf>
    <xf numFmtId="0" fontId="86" fillId="0" borderId="0" applyNumberFormat="0" applyAlignment="0">
      <alignment horizontal="left"/>
    </xf>
    <xf numFmtId="0" fontId="100" fillId="0" borderId="0" applyNumberFormat="0" applyAlignment="0">
      <alignment horizontal="left"/>
    </xf>
    <xf numFmtId="0" fontId="87" fillId="0" borderId="0" applyNumberFormat="0" applyAlignment="0"/>
    <xf numFmtId="217" fontId="11" fillId="0" borderId="0" applyFont="0" applyFill="0" applyBorder="0" applyAlignment="0" applyProtection="0"/>
    <xf numFmtId="218" fontId="88" fillId="0" borderId="0">
      <protection locked="0"/>
    </xf>
    <xf numFmtId="219" fontId="88" fillId="0" borderId="0">
      <protection locked="0"/>
    </xf>
    <xf numFmtId="220" fontId="89" fillId="0" borderId="11">
      <protection locked="0"/>
    </xf>
    <xf numFmtId="221" fontId="88" fillId="0" borderId="0">
      <protection locked="0"/>
    </xf>
    <xf numFmtId="222" fontId="88" fillId="0" borderId="0">
      <protection locked="0"/>
    </xf>
    <xf numFmtId="221" fontId="88" fillId="0" borderId="0" applyNumberFormat="0">
      <protection locked="0"/>
    </xf>
    <xf numFmtId="221" fontId="88" fillId="0" borderId="0">
      <protection locked="0"/>
    </xf>
    <xf numFmtId="213" fontId="90" fillId="0" borderId="2"/>
    <xf numFmtId="223" fontId="90" fillId="0" borderId="2"/>
    <xf numFmtId="209" fontId="71" fillId="0" borderId="0" applyFont="0" applyFill="0" applyBorder="0" applyAlignment="0" applyProtection="0"/>
    <xf numFmtId="5" fontId="49" fillId="0" borderId="0" applyFont="0" applyFill="0" applyBorder="0" applyAlignment="0" applyProtection="0"/>
    <xf numFmtId="7" fontId="49" fillId="0" borderId="0" applyFont="0" applyFill="0" applyBorder="0" applyAlignment="0" applyProtection="0"/>
    <xf numFmtId="178" fontId="9" fillId="0" borderId="0" applyFont="0" applyFill="0" applyBorder="0" applyAlignment="0" applyProtection="0"/>
    <xf numFmtId="224" fontId="9" fillId="0" borderId="0"/>
    <xf numFmtId="213" fontId="29" fillId="0" borderId="2">
      <alignment horizontal="center"/>
      <protection hidden="1"/>
    </xf>
    <xf numFmtId="225" fontId="91" fillId="0" borderId="2">
      <alignment horizontal="center"/>
      <protection hidden="1"/>
    </xf>
    <xf numFmtId="174" fontId="4" fillId="0" borderId="12"/>
    <xf numFmtId="174" fontId="6" fillId="0" borderId="12"/>
    <xf numFmtId="0" fontId="92" fillId="2" borderId="0" applyNumberFormat="0" applyFont="0" applyFill="0" applyBorder="0" applyProtection="0">
      <alignment horizontal="left"/>
    </xf>
    <xf numFmtId="0" fontId="9" fillId="0" borderId="0" applyFont="0" applyFill="0" applyBorder="0" applyAlignment="0" applyProtection="0"/>
    <xf numFmtId="14" fontId="93" fillId="0" borderId="0" applyFill="0" applyBorder="0" applyAlignment="0"/>
    <xf numFmtId="14" fontId="23" fillId="0" borderId="0" applyFill="0" applyBorder="0" applyAlignment="0"/>
    <xf numFmtId="0" fontId="43" fillId="0" borderId="0" applyFont="0" applyFill="0" applyBorder="0" applyAlignment="0" applyProtection="0"/>
    <xf numFmtId="3" fontId="94" fillId="0" borderId="13">
      <alignment horizontal="left" vertical="top" wrapText="1"/>
    </xf>
    <xf numFmtId="16" fontId="43" fillId="0" borderId="0"/>
    <xf numFmtId="16" fontId="9" fillId="0" borderId="0"/>
    <xf numFmtId="16" fontId="43" fillId="0" borderId="0"/>
    <xf numFmtId="16" fontId="9" fillId="0" borderId="0"/>
    <xf numFmtId="226" fontId="9" fillId="0" borderId="14">
      <alignment vertical="center"/>
    </xf>
    <xf numFmtId="0" fontId="9" fillId="0" borderId="0" applyFont="0" applyFill="0" applyBorder="0" applyAlignment="0" applyProtection="0"/>
    <xf numFmtId="0" fontId="9" fillId="0" borderId="0" applyFont="0" applyFill="0" applyBorder="0" applyAlignment="0" applyProtection="0"/>
    <xf numFmtId="227" fontId="6" fillId="0" borderId="0"/>
    <xf numFmtId="228" fontId="8" fillId="0" borderId="1"/>
    <xf numFmtId="182" fontId="9" fillId="0" borderId="0"/>
    <xf numFmtId="229" fontId="8" fillId="0" borderId="0"/>
    <xf numFmtId="171" fontId="95" fillId="0" borderId="0" applyFont="0" applyFill="0" applyBorder="0" applyAlignment="0" applyProtection="0"/>
    <xf numFmtId="230"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171" fontId="95" fillId="0" borderId="0" applyFont="0" applyFill="0" applyBorder="0" applyAlignment="0" applyProtection="0"/>
    <xf numFmtId="233" fontId="4" fillId="0" borderId="0" applyFill="0" applyBorder="0" applyAlignment="0" applyProtection="0"/>
    <xf numFmtId="234" fontId="4"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233" fontId="6" fillId="0" borderId="0" applyFill="0" applyBorder="0" applyAlignment="0" applyProtection="0"/>
    <xf numFmtId="234" fontId="6" fillId="0" borderId="0" applyFill="0" applyBorder="0" applyAlignment="0" applyProtection="0"/>
    <xf numFmtId="41" fontId="95" fillId="0" borderId="0" applyFont="0" applyFill="0" applyBorder="0" applyAlignment="0" applyProtection="0"/>
    <xf numFmtId="233" fontId="6" fillId="0" borderId="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6" fontId="4" fillId="0" borderId="0" applyFill="0" applyBorder="0" applyAlignment="0" applyProtection="0"/>
    <xf numFmtId="236" fontId="4"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6" fontId="4" fillId="0" borderId="0" applyFill="0" applyBorder="0" applyAlignment="0" applyProtection="0"/>
    <xf numFmtId="236" fontId="4"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6" fontId="4" fillId="0" borderId="0" applyFill="0" applyBorder="0" applyAlignment="0" applyProtection="0"/>
    <xf numFmtId="236" fontId="4"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6" fontId="6" fillId="0" borderId="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2" fontId="6" fillId="0" borderId="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43" fillId="0" borderId="0" applyFont="0" applyFill="0" applyBorder="0" applyAlignment="0" applyProtection="0"/>
    <xf numFmtId="231" fontId="43"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7" fontId="6" fillId="0" borderId="0" applyFont="0" applyFill="0" applyBorder="0" applyAlignment="0" applyProtection="0"/>
    <xf numFmtId="238" fontId="4" fillId="0" borderId="0" applyFill="0" applyBorder="0" applyAlignment="0" applyProtection="0"/>
    <xf numFmtId="238" fontId="4"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238" fontId="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4"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250" fontId="11" fillId="0" borderId="0"/>
    <xf numFmtId="251" fontId="11" fillId="0" borderId="15"/>
    <xf numFmtId="240" fontId="127" fillId="0" borderId="10" applyNumberFormat="0" applyFont="0" applyBorder="0" applyAlignment="0">
      <alignment horizontal="center" vertical="center"/>
    </xf>
    <xf numFmtId="43" fontId="119" fillId="0" borderId="0" applyFont="0" applyFill="0" applyBorder="0" applyAlignment="0" applyProtection="0"/>
    <xf numFmtId="254" fontId="9" fillId="0" borderId="0" applyFont="0" applyFill="0" applyBorder="0" applyAlignment="0" applyProtection="0"/>
    <xf numFmtId="253" fontId="4" fillId="0" borderId="0" applyFont="0" applyFill="0" applyBorder="0" applyAlignment="0" applyProtection="0"/>
    <xf numFmtId="253" fontId="4" fillId="0" borderId="0" applyFont="0" applyFill="0" applyBorder="0" applyAlignment="0" applyProtection="0"/>
    <xf numFmtId="43" fontId="57" fillId="0" borderId="0" applyFont="0" applyFill="0" applyBorder="0" applyAlignment="0" applyProtection="0"/>
    <xf numFmtId="253" fontId="4" fillId="0" borderId="0" applyFont="0" applyFill="0" applyBorder="0" applyAlignment="0" applyProtection="0"/>
    <xf numFmtId="172" fontId="9" fillId="0" borderId="0" applyFont="0" applyFill="0" applyBorder="0" applyAlignment="0" applyProtection="0"/>
    <xf numFmtId="0" fontId="4" fillId="0" borderId="0"/>
    <xf numFmtId="2" fontId="9" fillId="0" borderId="0" applyFont="0" applyFill="0" applyBorder="0" applyAlignment="0" applyProtection="0"/>
    <xf numFmtId="0" fontId="122" fillId="0" borderId="28" applyNumberFormat="0" applyAlignment="0" applyProtection="0">
      <alignment horizontal="left" vertical="center"/>
    </xf>
    <xf numFmtId="0" fontId="122" fillId="0" borderId="25">
      <alignment horizontal="left" vertical="center"/>
    </xf>
    <xf numFmtId="0" fontId="123" fillId="0" borderId="0" applyNumberFormat="0" applyFill="0" applyBorder="0" applyAlignment="0" applyProtection="0"/>
    <xf numFmtId="0" fontId="122" fillId="0" borderId="0" applyNumberFormat="0" applyFill="0" applyBorder="0" applyAlignment="0" applyProtection="0"/>
    <xf numFmtId="3" fontId="121" fillId="0" borderId="13" applyNumberFormat="0" applyAlignment="0">
      <alignment horizontal="center" vertical="center"/>
    </xf>
    <xf numFmtId="3" fontId="53" fillId="0" borderId="13" applyNumberFormat="0" applyAlignment="0">
      <alignment horizontal="center" vertical="center"/>
    </xf>
    <xf numFmtId="3" fontId="120" fillId="0" borderId="13" applyNumberFormat="0" applyAlignment="0">
      <alignment horizontal="center" vertical="center"/>
    </xf>
    <xf numFmtId="0" fontId="124" fillId="0" borderId="0" applyNumberFormat="0" applyFont="0" applyFill="0" applyAlignment="0"/>
    <xf numFmtId="249" fontId="125" fillId="0" borderId="0"/>
    <xf numFmtId="255" fontId="128" fillId="0" borderId="0"/>
    <xf numFmtId="0" fontId="9" fillId="0" borderId="0"/>
    <xf numFmtId="0" fontId="7" fillId="0" borderId="0"/>
    <xf numFmtId="0" fontId="9" fillId="0" borderId="0"/>
    <xf numFmtId="0" fontId="3" fillId="0" borderId="0"/>
    <xf numFmtId="0" fontId="4" fillId="0" borderId="0"/>
    <xf numFmtId="0" fontId="9" fillId="0" borderId="0"/>
    <xf numFmtId="0" fontId="7" fillId="0" borderId="0"/>
    <xf numFmtId="0" fontId="7" fillId="0" borderId="0"/>
    <xf numFmtId="0" fontId="67" fillId="0" borderId="0"/>
    <xf numFmtId="0" fontId="131" fillId="0" borderId="0"/>
    <xf numFmtId="0" fontId="119" fillId="0" borderId="0"/>
    <xf numFmtId="252" fontId="125" fillId="0" borderId="21">
      <alignment horizontal="right" vertical="center"/>
    </xf>
    <xf numFmtId="3" fontId="129" fillId="0" borderId="13" applyNumberFormat="0" applyAlignment="0">
      <alignment horizontal="center" vertical="center"/>
    </xf>
    <xf numFmtId="3" fontId="130" fillId="0" borderId="7" applyNumberFormat="0" applyAlignment="0">
      <alignment horizontal="left" wrapText="1"/>
    </xf>
    <xf numFmtId="0" fontId="9" fillId="0" borderId="5" applyNumberFormat="0" applyFont="0" applyFill="0" applyAlignment="0" applyProtection="0"/>
    <xf numFmtId="186" fontId="125" fillId="0" borderId="21">
      <alignment horizontal="center"/>
    </xf>
    <xf numFmtId="250" fontId="125" fillId="0" borderId="0"/>
    <xf numFmtId="251" fontId="125" fillId="0" borderId="15"/>
    <xf numFmtId="0" fontId="126" fillId="0" borderId="0" applyNumberFormat="0" applyFill="0" applyBorder="0" applyAlignment="0" applyProtection="0"/>
    <xf numFmtId="186" fontId="11" fillId="0" borderId="21">
      <alignment horizontal="center"/>
    </xf>
    <xf numFmtId="252" fontId="11" fillId="0" borderId="21">
      <alignment horizontal="right" vertical="center"/>
    </xf>
    <xf numFmtId="43" fontId="119" fillId="0" borderId="0" applyFont="0" applyFill="0" applyBorder="0" applyAlignment="0" applyProtection="0"/>
    <xf numFmtId="0" fontId="7" fillId="0" borderId="0"/>
    <xf numFmtId="249" fontId="11" fillId="0" borderId="0"/>
    <xf numFmtId="186" fontId="125" fillId="0" borderId="21">
      <alignment horizontal="center"/>
    </xf>
    <xf numFmtId="0" fontId="4" fillId="0" borderId="0"/>
    <xf numFmtId="186" fontId="11" fillId="0" borderId="21">
      <alignment horizontal="center"/>
    </xf>
    <xf numFmtId="0" fontId="4" fillId="0" borderId="0"/>
    <xf numFmtId="186" fontId="11" fillId="0" borderId="21">
      <alignment horizont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7" fillId="0" borderId="0"/>
    <xf numFmtId="43" fontId="4" fillId="0" borderId="0" applyFont="0" applyFill="0" applyBorder="0" applyAlignment="0" applyProtection="0"/>
    <xf numFmtId="0" fontId="4" fillId="0" borderId="0"/>
    <xf numFmtId="0" fontId="2" fillId="0" borderId="0"/>
    <xf numFmtId="0" fontId="4" fillId="0" borderId="0"/>
    <xf numFmtId="0" fontId="4" fillId="0" borderId="0"/>
    <xf numFmtId="0" fontId="4" fillId="0" borderId="0"/>
    <xf numFmtId="43" fontId="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59" fontId="24" fillId="0" borderId="0" applyFont="0" applyFill="0" applyBorder="0" applyAlignment="0" applyProtection="0">
      <protection locked="0"/>
    </xf>
    <xf numFmtId="3" fontId="28" fillId="0" borderId="15"/>
    <xf numFmtId="240" fontId="138" fillId="0" borderId="3" applyFont="0" applyBorder="0"/>
    <xf numFmtId="240" fontId="138" fillId="0" borderId="3" applyFont="0" applyBorder="0"/>
    <xf numFmtId="241" fontId="31" fillId="0" borderId="0" applyFont="0" applyFill="0" applyBorder="0" applyAlignment="0" applyProtection="0"/>
    <xf numFmtId="241"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260" fontId="3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261" fontId="140" fillId="0" borderId="0" applyFont="0" applyFill="0" applyBorder="0" applyAlignment="0" applyProtection="0"/>
    <xf numFmtId="0" fontId="101" fillId="0" borderId="0" applyNumberFormat="0" applyFill="0" applyBorder="0" applyProtection="0">
      <alignment horizontal="center" vertical="center"/>
    </xf>
    <xf numFmtId="0" fontId="8"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191" fontId="4" fillId="0" borderId="0" applyFont="0" applyFill="0" applyBorder="0" applyAlignment="0" applyProtection="0"/>
    <xf numFmtId="192" fontId="4" fillId="0" borderId="0" applyFill="0" applyBorder="0" applyAlignment="0" applyProtection="0"/>
    <xf numFmtId="192" fontId="4" fillId="0" borderId="0" applyFill="0" applyBorder="0" applyAlignment="0" applyProtection="0"/>
    <xf numFmtId="192" fontId="4" fillId="0" borderId="0" applyFill="0" applyBorder="0" applyAlignment="0" applyProtection="0"/>
    <xf numFmtId="0" fontId="40" fillId="0" borderId="0"/>
    <xf numFmtId="0" fontId="8" fillId="0" borderId="0" applyNumberFormat="0" applyFill="0" applyBorder="0" applyAlignment="0" applyProtection="0"/>
    <xf numFmtId="42" fontId="39" fillId="0" borderId="0" applyFont="0" applyFill="0" applyBorder="0" applyAlignment="0" applyProtection="0"/>
    <xf numFmtId="0" fontId="26" fillId="0" borderId="0"/>
    <xf numFmtId="0" fontId="2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40" fillId="0" borderId="0"/>
    <xf numFmtId="0" fontId="8" fillId="0" borderId="0" applyNumberFormat="0" applyFill="0" applyBorder="0" applyAlignment="0" applyProtection="0"/>
    <xf numFmtId="0" fontId="40" fillId="0" borderId="0"/>
    <xf numFmtId="0" fontId="40" fillId="0" borderId="0"/>
    <xf numFmtId="0" fontId="40" fillId="0" borderId="0"/>
    <xf numFmtId="0" fontId="4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0" fillId="0" borderId="0"/>
    <xf numFmtId="0" fontId="8" fillId="0" borderId="0" applyNumberFormat="0" applyFill="0" applyBorder="0" applyAlignment="0" applyProtection="0"/>
    <xf numFmtId="0" fontId="40" fillId="0" borderId="0"/>
    <xf numFmtId="0" fontId="8" fillId="0" borderId="0" applyNumberFormat="0" applyFill="0" applyBorder="0" applyAlignment="0" applyProtection="0"/>
    <xf numFmtId="0" fontId="23" fillId="0" borderId="0">
      <alignment vertical="top"/>
    </xf>
    <xf numFmtId="0" fontId="23" fillId="0" borderId="0">
      <alignment vertical="top"/>
    </xf>
    <xf numFmtId="0" fontId="8"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8" fillId="0" borderId="0" applyNumberFormat="0" applyFill="0" applyBorder="0" applyAlignment="0" applyProtection="0"/>
    <xf numFmtId="0" fontId="40" fillId="0" borderId="0"/>
    <xf numFmtId="0" fontId="26" fillId="0" borderId="0"/>
    <xf numFmtId="0" fontId="4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6" fillId="0" borderId="0"/>
    <xf numFmtId="0" fontId="8" fillId="0" borderId="0" applyNumberFormat="0" applyFill="0" applyBorder="0" applyAlignment="0" applyProtection="0"/>
    <xf numFmtId="0" fontId="26" fillId="0" borderId="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8" fillId="0" borderId="0" applyNumberFormat="0" applyFill="0" applyBorder="0" applyAlignment="0" applyProtection="0"/>
    <xf numFmtId="0" fontId="26" fillId="0" borderId="0"/>
    <xf numFmtId="168" fontId="24" fillId="0" borderId="0" applyFont="0" applyFill="0" applyBorder="0" applyAlignment="0" applyProtection="0"/>
    <xf numFmtId="43"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262" fontId="39" fillId="0" borderId="0" applyFont="0" applyFill="0" applyBorder="0" applyAlignment="0" applyProtection="0"/>
    <xf numFmtId="263"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262" fontId="39" fillId="0" borderId="0" applyFont="0" applyFill="0" applyBorder="0" applyAlignment="0" applyProtection="0"/>
    <xf numFmtId="263"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24" fillId="0" borderId="0" applyFont="0" applyFill="0" applyBorder="0" applyAlignment="0" applyProtection="0"/>
    <xf numFmtId="43" fontId="39" fillId="0" borderId="0" applyFont="0" applyFill="0" applyBorder="0" applyAlignment="0" applyProtection="0"/>
    <xf numFmtId="198" fontId="39" fillId="0" borderId="0" applyFont="0" applyFill="0" applyBorder="0" applyAlignment="0" applyProtection="0"/>
    <xf numFmtId="168" fontId="24" fillId="0" borderId="0" applyFont="0" applyFill="0" applyBorder="0" applyAlignment="0" applyProtection="0"/>
    <xf numFmtId="198" fontId="39" fillId="0" borderId="0" applyFont="0" applyFill="0" applyBorder="0" applyAlignment="0" applyProtection="0"/>
    <xf numFmtId="43"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262" fontId="39" fillId="0" borderId="0" applyFont="0" applyFill="0" applyBorder="0" applyAlignment="0" applyProtection="0"/>
    <xf numFmtId="263"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6" fillId="0" borderId="0"/>
    <xf numFmtId="0" fontId="26" fillId="0" borderId="0"/>
    <xf numFmtId="0" fontId="26" fillId="0" borderId="0"/>
    <xf numFmtId="0" fontId="40" fillId="0" borderId="0"/>
    <xf numFmtId="0" fontId="8" fillId="0" borderId="0" applyNumberFormat="0" applyFill="0" applyBorder="0" applyAlignment="0" applyProtection="0"/>
    <xf numFmtId="42" fontId="39" fillId="0" borderId="0" applyFont="0" applyFill="0" applyBorder="0" applyAlignment="0" applyProtection="0"/>
    <xf numFmtId="198" fontId="39" fillId="0" borderId="0" applyFont="0" applyFill="0" applyBorder="0" applyAlignment="0" applyProtection="0"/>
    <xf numFmtId="43"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262" fontId="39" fillId="0" borderId="0" applyFont="0" applyFill="0" applyBorder="0" applyAlignment="0" applyProtection="0"/>
    <xf numFmtId="263"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24" fillId="0" borderId="0" applyFont="0" applyFill="0" applyBorder="0" applyAlignment="0" applyProtection="0"/>
    <xf numFmtId="0" fontId="26" fillId="0" borderId="0"/>
    <xf numFmtId="0" fontId="26" fillId="0" borderId="0"/>
    <xf numFmtId="0" fontId="40" fillId="0" borderId="0"/>
    <xf numFmtId="0" fontId="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0" fillId="0" borderId="0"/>
    <xf numFmtId="0" fontId="40" fillId="0" borderId="0"/>
    <xf numFmtId="0" fontId="40" fillId="0" borderId="0"/>
    <xf numFmtId="0" fontId="8" fillId="0" borderId="0" applyNumberFormat="0" applyFill="0" applyBorder="0" applyAlignment="0" applyProtection="0"/>
    <xf numFmtId="0" fontId="40" fillId="0" borderId="0"/>
    <xf numFmtId="0" fontId="8" fillId="0" borderId="0" applyNumberFormat="0" applyFill="0" applyBorder="0" applyAlignment="0" applyProtection="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40" fillId="0" borderId="0"/>
    <xf numFmtId="0" fontId="40" fillId="0" borderId="0"/>
    <xf numFmtId="0" fontId="9" fillId="0" borderId="0"/>
    <xf numFmtId="0" fontId="9" fillId="0" borderId="0"/>
    <xf numFmtId="0" fontId="9" fillId="0" borderId="0"/>
    <xf numFmtId="0" fontId="8" fillId="0" borderId="0" applyNumberFormat="0" applyFill="0" applyBorder="0" applyAlignment="0" applyProtection="0"/>
    <xf numFmtId="179" fontId="51" fillId="0" borderId="0" applyFont="0" applyFill="0" applyBorder="0" applyAlignment="0" applyProtection="0"/>
    <xf numFmtId="179" fontId="44" fillId="0" borderId="0" applyFont="0" applyFill="0" applyBorder="0" applyAlignment="0" applyProtection="0"/>
    <xf numFmtId="0" fontId="9" fillId="0" borderId="0" applyNumberFormat="0" applyFill="0" applyBorder="0" applyAlignment="0" applyProtection="0"/>
    <xf numFmtId="264" fontId="9" fillId="0" borderId="0" applyFont="0" applyFill="0" applyBorder="0" applyAlignment="0" applyProtection="0"/>
    <xf numFmtId="265" fontId="9" fillId="0" borderId="0" applyFont="0" applyFill="0" applyBorder="0" applyAlignment="0" applyProtection="0"/>
    <xf numFmtId="1" fontId="50" fillId="0" borderId="15" applyBorder="0" applyAlignment="0">
      <alignment horizontal="center"/>
    </xf>
    <xf numFmtId="1" fontId="48" fillId="0" borderId="15" applyBorder="0" applyAlignment="0">
      <alignment horizontal="center"/>
    </xf>
    <xf numFmtId="3" fontId="28" fillId="0" borderId="15"/>
    <xf numFmtId="0" fontId="24" fillId="0" borderId="0" applyFont="0" applyFill="0" applyBorder="0" applyAlignment="0"/>
    <xf numFmtId="3" fontId="28" fillId="0" borderId="15"/>
    <xf numFmtId="1" fontId="50" fillId="0" borderId="15" applyBorder="0" applyAlignment="0">
      <alignment horizontal="center"/>
    </xf>
    <xf numFmtId="1" fontId="50" fillId="0" borderId="15" applyBorder="0" applyAlignment="0">
      <alignment horizontal="center"/>
    </xf>
    <xf numFmtId="1" fontId="48" fillId="0" borderId="15" applyBorder="0" applyAlignment="0">
      <alignment horizontal="center"/>
    </xf>
    <xf numFmtId="1" fontId="50" fillId="0" borderId="15" applyBorder="0" applyAlignment="0">
      <alignment horizontal="center"/>
    </xf>
    <xf numFmtId="1" fontId="48" fillId="0" borderId="15" applyBorder="0" applyAlignment="0">
      <alignment horizontal="center"/>
    </xf>
    <xf numFmtId="1" fontId="50" fillId="0" borderId="15" applyBorder="0" applyAlignment="0">
      <alignment horizontal="center"/>
    </xf>
    <xf numFmtId="266" fontId="24" fillId="0" borderId="0" applyFont="0" applyFill="0" applyBorder="0" applyAlignment="0" applyProtection="0"/>
    <xf numFmtId="179" fontId="44" fillId="0" borderId="0" applyFont="0" applyFill="0" applyBorder="0" applyAlignment="0" applyProtection="0"/>
    <xf numFmtId="0" fontId="14" fillId="2" borderId="0"/>
    <xf numFmtId="179" fontId="51" fillId="0" borderId="0" applyFont="0" applyFill="0" applyBorder="0" applyAlignment="0" applyProtection="0"/>
    <xf numFmtId="0" fontId="14" fillId="2" borderId="0"/>
    <xf numFmtId="0" fontId="14" fillId="2" borderId="0"/>
    <xf numFmtId="0" fontId="14" fillId="2" borderId="0"/>
    <xf numFmtId="179" fontId="44" fillId="0" borderId="0" applyFont="0" applyFill="0" applyBorder="0" applyAlignment="0" applyProtection="0"/>
    <xf numFmtId="0" fontId="5" fillId="2" borderId="0"/>
    <xf numFmtId="0" fontId="5" fillId="2" borderId="0"/>
    <xf numFmtId="179" fontId="51" fillId="0" borderId="0" applyFont="0" applyFill="0" applyBorder="0" applyAlignment="0" applyProtection="0"/>
    <xf numFmtId="0" fontId="5" fillId="2" borderId="0"/>
    <xf numFmtId="179" fontId="44" fillId="0" borderId="0" applyFont="0" applyFill="0" applyBorder="0" applyAlignment="0" applyProtection="0"/>
    <xf numFmtId="0" fontId="5" fillId="2" borderId="0"/>
    <xf numFmtId="0" fontId="5" fillId="2" borderId="0"/>
    <xf numFmtId="179"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0" fontId="14" fillId="2" borderId="0"/>
    <xf numFmtId="0" fontId="14" fillId="2" borderId="0"/>
    <xf numFmtId="0" fontId="53" fillId="0" borderId="15" applyNumberFormat="0" applyFont="0" applyBorder="0">
      <alignment horizontal="left" indent="2"/>
    </xf>
    <xf numFmtId="0" fontId="5" fillId="2" borderId="0"/>
    <xf numFmtId="0" fontId="5" fillId="2" borderId="0"/>
    <xf numFmtId="0" fontId="5" fillId="2" borderId="0"/>
    <xf numFmtId="0" fontId="5" fillId="2" borderId="0"/>
    <xf numFmtId="0" fontId="5" fillId="2" borderId="0"/>
    <xf numFmtId="0" fontId="53" fillId="0" borderId="15" applyNumberFormat="0" applyFont="0" applyBorder="0" applyAlignment="0">
      <alignment horizontal="center"/>
    </xf>
    <xf numFmtId="0" fontId="4" fillId="0" borderId="0"/>
    <xf numFmtId="0" fontId="4" fillId="0" borderId="0"/>
    <xf numFmtId="0" fontId="141" fillId="5" borderId="0" applyNumberFormat="0" applyBorder="0" applyAlignment="0" applyProtection="0">
      <alignment vertical="center"/>
    </xf>
    <xf numFmtId="0" fontId="57" fillId="5" borderId="0" applyNumberFormat="0" applyBorder="0" applyAlignment="0" applyProtection="0"/>
    <xf numFmtId="0" fontId="57" fillId="5" borderId="0" applyNumberFormat="0" applyBorder="0" applyAlignment="0" applyProtection="0"/>
    <xf numFmtId="0" fontId="142" fillId="5" borderId="0" applyNumberFormat="0" applyBorder="0" applyAlignment="0" applyProtection="0"/>
    <xf numFmtId="0" fontId="141" fillId="6" borderId="0" applyNumberFormat="0" applyBorder="0" applyAlignment="0" applyProtection="0">
      <alignment vertical="center"/>
    </xf>
    <xf numFmtId="0" fontId="57" fillId="6" borderId="0" applyNumberFormat="0" applyBorder="0" applyAlignment="0" applyProtection="0"/>
    <xf numFmtId="0" fontId="57" fillId="6" borderId="0" applyNumberFormat="0" applyBorder="0" applyAlignment="0" applyProtection="0"/>
    <xf numFmtId="0" fontId="142" fillId="6" borderId="0" applyNumberFormat="0" applyBorder="0" applyAlignment="0" applyProtection="0"/>
    <xf numFmtId="0" fontId="141" fillId="7" borderId="0" applyNumberFormat="0" applyBorder="0" applyAlignment="0" applyProtection="0">
      <alignment vertical="center"/>
    </xf>
    <xf numFmtId="0" fontId="57" fillId="7" borderId="0" applyNumberFormat="0" applyBorder="0" applyAlignment="0" applyProtection="0"/>
    <xf numFmtId="0" fontId="57" fillId="7" borderId="0" applyNumberFormat="0" applyBorder="0" applyAlignment="0" applyProtection="0"/>
    <xf numFmtId="0" fontId="142" fillId="7" borderId="0" applyNumberFormat="0" applyBorder="0" applyAlignment="0" applyProtection="0"/>
    <xf numFmtId="0" fontId="141" fillId="8" borderId="0" applyNumberFormat="0" applyBorder="0" applyAlignment="0" applyProtection="0">
      <alignment vertical="center"/>
    </xf>
    <xf numFmtId="0" fontId="57" fillId="8" borderId="0" applyNumberFormat="0" applyBorder="0" applyAlignment="0" applyProtection="0"/>
    <xf numFmtId="0" fontId="57" fillId="8" borderId="0" applyNumberFormat="0" applyBorder="0" applyAlignment="0" applyProtection="0"/>
    <xf numFmtId="0" fontId="142" fillId="8" borderId="0" applyNumberFormat="0" applyBorder="0" applyAlignment="0" applyProtection="0"/>
    <xf numFmtId="0" fontId="141" fillId="9" borderId="0" applyNumberFormat="0" applyBorder="0" applyAlignment="0" applyProtection="0">
      <alignment vertical="center"/>
    </xf>
    <xf numFmtId="0" fontId="57" fillId="9" borderId="0" applyNumberFormat="0" applyBorder="0" applyAlignment="0" applyProtection="0"/>
    <xf numFmtId="0" fontId="57" fillId="9" borderId="0" applyNumberFormat="0" applyBorder="0" applyAlignment="0" applyProtection="0"/>
    <xf numFmtId="0" fontId="142" fillId="9" borderId="0" applyNumberFormat="0" applyBorder="0" applyAlignment="0" applyProtection="0"/>
    <xf numFmtId="0" fontId="141" fillId="10" borderId="0" applyNumberFormat="0" applyBorder="0" applyAlignment="0" applyProtection="0">
      <alignment vertical="center"/>
    </xf>
    <xf numFmtId="0" fontId="57" fillId="10" borderId="0" applyNumberFormat="0" applyBorder="0" applyAlignment="0" applyProtection="0"/>
    <xf numFmtId="0" fontId="57" fillId="10" borderId="0" applyNumberFormat="0" applyBorder="0" applyAlignment="0" applyProtection="0"/>
    <xf numFmtId="0" fontId="142" fillId="10" borderId="0" applyNumberFormat="0" applyBorder="0" applyAlignment="0" applyProtection="0"/>
    <xf numFmtId="0" fontId="9" fillId="0" borderId="0"/>
    <xf numFmtId="0" fontId="5" fillId="2" borderId="0"/>
    <xf numFmtId="0" fontId="5" fillId="2" borderId="0"/>
    <xf numFmtId="0" fontId="5" fillId="2" borderId="0"/>
    <xf numFmtId="0" fontId="5" fillId="2" borderId="0"/>
    <xf numFmtId="0" fontId="5" fillId="2" borderId="0"/>
    <xf numFmtId="0" fontId="7"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41" fillId="11" borderId="0" applyNumberFormat="0" applyBorder="0" applyAlignment="0" applyProtection="0">
      <alignment vertical="center"/>
    </xf>
    <xf numFmtId="0" fontId="57" fillId="11" borderId="0" applyNumberFormat="0" applyBorder="0" applyAlignment="0" applyProtection="0"/>
    <xf numFmtId="0" fontId="57" fillId="11" borderId="0" applyNumberFormat="0" applyBorder="0" applyAlignment="0" applyProtection="0"/>
    <xf numFmtId="0" fontId="142" fillId="11" borderId="0" applyNumberFormat="0" applyBorder="0" applyAlignment="0" applyProtection="0"/>
    <xf numFmtId="0" fontId="141" fillId="12" borderId="0" applyNumberFormat="0" applyBorder="0" applyAlignment="0" applyProtection="0">
      <alignment vertical="center"/>
    </xf>
    <xf numFmtId="0" fontId="57" fillId="12" borderId="0" applyNumberFormat="0" applyBorder="0" applyAlignment="0" applyProtection="0"/>
    <xf numFmtId="0" fontId="57" fillId="12" borderId="0" applyNumberFormat="0" applyBorder="0" applyAlignment="0" applyProtection="0"/>
    <xf numFmtId="0" fontId="142" fillId="12" borderId="0" applyNumberFormat="0" applyBorder="0" applyAlignment="0" applyProtection="0"/>
    <xf numFmtId="0" fontId="141" fillId="13" borderId="0" applyNumberFormat="0" applyBorder="0" applyAlignment="0" applyProtection="0">
      <alignment vertical="center"/>
    </xf>
    <xf numFmtId="0" fontId="57" fillId="13" borderId="0" applyNumberFormat="0" applyBorder="0" applyAlignment="0" applyProtection="0"/>
    <xf numFmtId="0" fontId="57" fillId="13" borderId="0" applyNumberFormat="0" applyBorder="0" applyAlignment="0" applyProtection="0"/>
    <xf numFmtId="0" fontId="142" fillId="13" borderId="0" applyNumberFormat="0" applyBorder="0" applyAlignment="0" applyProtection="0"/>
    <xf numFmtId="0" fontId="141" fillId="8" borderId="0" applyNumberFormat="0" applyBorder="0" applyAlignment="0" applyProtection="0">
      <alignment vertical="center"/>
    </xf>
    <xf numFmtId="0" fontId="57" fillId="8" borderId="0" applyNumberFormat="0" applyBorder="0" applyAlignment="0" applyProtection="0"/>
    <xf numFmtId="0" fontId="57" fillId="8" borderId="0" applyNumberFormat="0" applyBorder="0" applyAlignment="0" applyProtection="0"/>
    <xf numFmtId="0" fontId="142" fillId="8" borderId="0" applyNumberFormat="0" applyBorder="0" applyAlignment="0" applyProtection="0"/>
    <xf numFmtId="0" fontId="141" fillId="11" borderId="0" applyNumberFormat="0" applyBorder="0" applyAlignment="0" applyProtection="0">
      <alignment vertical="center"/>
    </xf>
    <xf numFmtId="0" fontId="57" fillId="11" borderId="0" applyNumberFormat="0" applyBorder="0" applyAlignment="0" applyProtection="0"/>
    <xf numFmtId="0" fontId="57" fillId="11" borderId="0" applyNumberFormat="0" applyBorder="0" applyAlignment="0" applyProtection="0"/>
    <xf numFmtId="0" fontId="142" fillId="11" borderId="0" applyNumberFormat="0" applyBorder="0" applyAlignment="0" applyProtection="0"/>
    <xf numFmtId="0" fontId="141" fillId="14" borderId="0" applyNumberFormat="0" applyBorder="0" applyAlignment="0" applyProtection="0">
      <alignment vertical="center"/>
    </xf>
    <xf numFmtId="0" fontId="57" fillId="14" borderId="0" applyNumberFormat="0" applyBorder="0" applyAlignment="0" applyProtection="0"/>
    <xf numFmtId="0" fontId="57" fillId="14" borderId="0" applyNumberFormat="0" applyBorder="0" applyAlignment="0" applyProtection="0"/>
    <xf numFmtId="0" fontId="142" fillId="14" borderId="0" applyNumberFormat="0" applyBorder="0" applyAlignment="0" applyProtection="0"/>
    <xf numFmtId="0" fontId="8" fillId="0" borderId="0"/>
    <xf numFmtId="0" fontId="8" fillId="0" borderId="0"/>
    <xf numFmtId="0" fontId="8" fillId="0" borderId="0"/>
    <xf numFmtId="0" fontId="8" fillId="0" borderId="0"/>
    <xf numFmtId="0" fontId="143" fillId="15" borderId="0" applyNumberFormat="0" applyBorder="0" applyAlignment="0" applyProtection="0">
      <alignment vertical="center"/>
    </xf>
    <xf numFmtId="0" fontId="58" fillId="15" borderId="0" applyNumberFormat="0" applyBorder="0" applyAlignment="0" applyProtection="0"/>
    <xf numFmtId="0" fontId="58" fillId="15" borderId="0" applyNumberFormat="0" applyBorder="0" applyAlignment="0" applyProtection="0"/>
    <xf numFmtId="0" fontId="144" fillId="15" borderId="0" applyNumberFormat="0" applyBorder="0" applyAlignment="0" applyProtection="0"/>
    <xf numFmtId="0" fontId="143" fillId="12" borderId="0" applyNumberFormat="0" applyBorder="0" applyAlignment="0" applyProtection="0">
      <alignment vertical="center"/>
    </xf>
    <xf numFmtId="0" fontId="58" fillId="12" borderId="0" applyNumberFormat="0" applyBorder="0" applyAlignment="0" applyProtection="0"/>
    <xf numFmtId="0" fontId="58" fillId="12" borderId="0" applyNumberFormat="0" applyBorder="0" applyAlignment="0" applyProtection="0"/>
    <xf numFmtId="0" fontId="144" fillId="12" borderId="0" applyNumberFormat="0" applyBorder="0" applyAlignment="0" applyProtection="0"/>
    <xf numFmtId="0" fontId="143" fillId="13" borderId="0" applyNumberFormat="0" applyBorder="0" applyAlignment="0" applyProtection="0">
      <alignment vertical="center"/>
    </xf>
    <xf numFmtId="0" fontId="58" fillId="13" borderId="0" applyNumberFormat="0" applyBorder="0" applyAlignment="0" applyProtection="0"/>
    <xf numFmtId="0" fontId="58" fillId="13" borderId="0" applyNumberFormat="0" applyBorder="0" applyAlignment="0" applyProtection="0"/>
    <xf numFmtId="0" fontId="144" fillId="13" borderId="0" applyNumberFormat="0" applyBorder="0" applyAlignment="0" applyProtection="0"/>
    <xf numFmtId="0" fontId="143" fillId="16" borderId="0" applyNumberFormat="0" applyBorder="0" applyAlignment="0" applyProtection="0">
      <alignment vertical="center"/>
    </xf>
    <xf numFmtId="0" fontId="58" fillId="16" borderId="0" applyNumberFormat="0" applyBorder="0" applyAlignment="0" applyProtection="0"/>
    <xf numFmtId="0" fontId="58" fillId="16" borderId="0" applyNumberFormat="0" applyBorder="0" applyAlignment="0" applyProtection="0"/>
    <xf numFmtId="0" fontId="144" fillId="16" borderId="0" applyNumberFormat="0" applyBorder="0" applyAlignment="0" applyProtection="0"/>
    <xf numFmtId="0" fontId="143" fillId="17" borderId="0" applyNumberFormat="0" applyBorder="0" applyAlignment="0" applyProtection="0">
      <alignment vertical="center"/>
    </xf>
    <xf numFmtId="0" fontId="58" fillId="17" borderId="0" applyNumberFormat="0" applyBorder="0" applyAlignment="0" applyProtection="0"/>
    <xf numFmtId="0" fontId="58" fillId="17" borderId="0" applyNumberFormat="0" applyBorder="0" applyAlignment="0" applyProtection="0"/>
    <xf numFmtId="0" fontId="144" fillId="17" borderId="0" applyNumberFormat="0" applyBorder="0" applyAlignment="0" applyProtection="0"/>
    <xf numFmtId="0" fontId="143" fillId="18" borderId="0" applyNumberFormat="0" applyBorder="0" applyAlignment="0" applyProtection="0">
      <alignment vertical="center"/>
    </xf>
    <xf numFmtId="0" fontId="58" fillId="18" borderId="0" applyNumberFormat="0" applyBorder="0" applyAlignment="0" applyProtection="0"/>
    <xf numFmtId="0" fontId="58" fillId="18" borderId="0" applyNumberFormat="0" applyBorder="0" applyAlignment="0" applyProtection="0"/>
    <xf numFmtId="0" fontId="144" fillId="18" borderId="0" applyNumberFormat="0" applyBorder="0" applyAlignment="0" applyProtection="0"/>
    <xf numFmtId="0" fontId="59" fillId="0" borderId="0"/>
    <xf numFmtId="0" fontId="59" fillId="0" borderId="0"/>
    <xf numFmtId="0" fontId="145" fillId="29" borderId="0" applyNumberFormat="0" applyBorder="0" applyAlignment="0" applyProtection="0"/>
    <xf numFmtId="0" fontId="145" fillId="29" borderId="0" applyNumberFormat="0" applyBorder="0" applyAlignment="0" applyProtection="0"/>
    <xf numFmtId="0" fontId="146"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143" fillId="19" borderId="0" applyNumberFormat="0" applyBorder="0" applyAlignment="0" applyProtection="0">
      <alignment vertical="center"/>
    </xf>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143" fillId="19" borderId="0" applyNumberFormat="0" applyBorder="0" applyAlignment="0" applyProtection="0">
      <alignment vertical="center"/>
    </xf>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58" fillId="19" borderId="0" applyNumberFormat="0" applyBorder="0" applyAlignment="0" applyProtection="0"/>
    <xf numFmtId="0" fontId="144"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145" fillId="31" borderId="0" applyNumberFormat="0" applyBorder="0" applyAlignment="0" applyProtection="0"/>
    <xf numFmtId="0" fontId="145" fillId="32" borderId="0" applyNumberFormat="0" applyBorder="0" applyAlignment="0" applyProtection="0"/>
    <xf numFmtId="0" fontId="146" fillId="33"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143" fillId="20" borderId="0" applyNumberFormat="0" applyBorder="0" applyAlignment="0" applyProtection="0">
      <alignment vertical="center"/>
    </xf>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143" fillId="20" borderId="0" applyNumberFormat="0" applyBorder="0" applyAlignment="0" applyProtection="0">
      <alignment vertical="center"/>
    </xf>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58" fillId="20" borderId="0" applyNumberFormat="0" applyBorder="0" applyAlignment="0" applyProtection="0"/>
    <xf numFmtId="0" fontId="144"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145" fillId="31" borderId="0" applyNumberFormat="0" applyBorder="0" applyAlignment="0" applyProtection="0"/>
    <xf numFmtId="0" fontId="145" fillId="34" borderId="0" applyNumberFormat="0" applyBorder="0" applyAlignment="0" applyProtection="0"/>
    <xf numFmtId="0" fontId="146" fillId="32"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143" fillId="21" borderId="0" applyNumberFormat="0" applyBorder="0" applyAlignment="0" applyProtection="0">
      <alignment vertical="center"/>
    </xf>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143" fillId="21" borderId="0" applyNumberFormat="0" applyBorder="0" applyAlignment="0" applyProtection="0">
      <alignment vertical="center"/>
    </xf>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58" fillId="21" borderId="0" applyNumberFormat="0" applyBorder="0" applyAlignment="0" applyProtection="0"/>
    <xf numFmtId="0" fontId="144"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145" fillId="29"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143" fillId="16" borderId="0" applyNumberFormat="0" applyBorder="0" applyAlignment="0" applyProtection="0">
      <alignment vertical="center"/>
    </xf>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143" fillId="16" borderId="0" applyNumberFormat="0" applyBorder="0" applyAlignment="0" applyProtection="0">
      <alignment vertical="center"/>
    </xf>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144" fillId="16" borderId="0" applyNumberFormat="0" applyBorder="0" applyAlignment="0" applyProtection="0"/>
    <xf numFmtId="0" fontId="144" fillId="16" borderId="0" applyNumberFormat="0" applyBorder="0" applyAlignment="0" applyProtection="0"/>
    <xf numFmtId="0" fontId="58" fillId="16" borderId="0" applyNumberFormat="0" applyBorder="0" applyAlignment="0" applyProtection="0"/>
    <xf numFmtId="0" fontId="144"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145" fillId="35" borderId="0" applyNumberFormat="0" applyBorder="0" applyAlignment="0" applyProtection="0"/>
    <xf numFmtId="0" fontId="145" fillId="29" borderId="0" applyNumberFormat="0" applyBorder="0" applyAlignment="0" applyProtection="0"/>
    <xf numFmtId="0" fontId="146" fillId="30"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143" fillId="17" borderId="0" applyNumberFormat="0" applyBorder="0" applyAlignment="0" applyProtection="0">
      <alignment vertical="center"/>
    </xf>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143" fillId="17" borderId="0" applyNumberFormat="0" applyBorder="0" applyAlignment="0" applyProtection="0">
      <alignment vertical="center"/>
    </xf>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58" fillId="17" borderId="0" applyNumberFormat="0" applyBorder="0" applyAlignment="0" applyProtection="0"/>
    <xf numFmtId="0" fontId="144"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145" fillId="31" borderId="0" applyNumberFormat="0" applyBorder="0" applyAlignment="0" applyProtection="0"/>
    <xf numFmtId="0" fontId="145" fillId="36" borderId="0" applyNumberFormat="0" applyBorder="0" applyAlignment="0" applyProtection="0"/>
    <xf numFmtId="0" fontId="146" fillId="36"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143" fillId="22" borderId="0" applyNumberFormat="0" applyBorder="0" applyAlignment="0" applyProtection="0">
      <alignment vertical="center"/>
    </xf>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143" fillId="22" borderId="0" applyNumberFormat="0" applyBorder="0" applyAlignment="0" applyProtection="0">
      <alignment vertical="center"/>
    </xf>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58" fillId="22" borderId="0" applyNumberFormat="0" applyBorder="0" applyAlignment="0" applyProtection="0"/>
    <xf numFmtId="0" fontId="144"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139" fillId="0" borderId="0" applyNumberFormat="0" applyAlignment="0"/>
    <xf numFmtId="0" fontId="147" fillId="6" borderId="0" applyNumberFormat="0" applyBorder="0" applyAlignment="0" applyProtection="0">
      <alignment vertical="center"/>
    </xf>
    <xf numFmtId="0" fontId="64" fillId="6" borderId="0" applyNumberFormat="0" applyBorder="0" applyAlignment="0" applyProtection="0"/>
    <xf numFmtId="0" fontId="64" fillId="6" borderId="0" applyNumberFormat="0" applyBorder="0" applyAlignment="0" applyProtection="0"/>
    <xf numFmtId="0" fontId="148" fillId="6" borderId="0" applyNumberFormat="0" applyBorder="0" applyAlignment="0" applyProtection="0"/>
    <xf numFmtId="0" fontId="9" fillId="0" borderId="0"/>
    <xf numFmtId="0" fontId="149" fillId="0" borderId="0" applyNumberFormat="0" applyFill="0" applyBorder="0" applyAlignment="0" applyProtection="0"/>
    <xf numFmtId="0" fontId="66" fillId="0" borderId="0" applyNumberFormat="0" applyFill="0" applyBorder="0" applyAlignment="0" applyProtection="0"/>
    <xf numFmtId="0" fontId="11" fillId="0" borderId="0"/>
    <xf numFmtId="261" fontId="9" fillId="0" borderId="0" applyFont="0" applyFill="0" applyBorder="0" applyAlignment="0" applyProtection="0"/>
    <xf numFmtId="267" fontId="9" fillId="0" borderId="0" applyFont="0" applyFill="0" applyBorder="0" applyAlignment="0" applyProtection="0"/>
    <xf numFmtId="0" fontId="9" fillId="0" borderId="0" applyFill="0" applyBorder="0" applyAlignment="0"/>
    <xf numFmtId="268" fontId="9" fillId="0" borderId="0" applyFill="0" applyBorder="0" applyAlignment="0"/>
    <xf numFmtId="268" fontId="9" fillId="0" borderId="0" applyFill="0" applyBorder="0" applyAlignment="0"/>
    <xf numFmtId="268" fontId="9" fillId="0" borderId="0" applyFill="0" applyBorder="0" applyAlignment="0"/>
    <xf numFmtId="258" fontId="71" fillId="0" borderId="0" applyFill="0" applyBorder="0" applyAlignment="0"/>
    <xf numFmtId="0" fontId="150" fillId="23" borderId="6" applyNumberFormat="0" applyAlignment="0" applyProtection="0">
      <alignment vertical="center"/>
    </xf>
    <xf numFmtId="0" fontId="72" fillId="23" borderId="6" applyNumberFormat="0" applyAlignment="0" applyProtection="0"/>
    <xf numFmtId="0" fontId="72" fillId="23" borderId="6" applyNumberFormat="0" applyAlignment="0" applyProtection="0"/>
    <xf numFmtId="0" fontId="151" fillId="23" borderId="6" applyNumberFormat="0" applyAlignment="0" applyProtection="0"/>
    <xf numFmtId="0" fontId="152" fillId="0" borderId="0"/>
    <xf numFmtId="0" fontId="73" fillId="0" borderId="0"/>
    <xf numFmtId="3" fontId="76" fillId="24" borderId="15"/>
    <xf numFmtId="0" fontId="92" fillId="0" borderId="0" applyNumberFormat="0" applyFill="0" applyBorder="0" applyAlignment="0" applyProtection="0"/>
    <xf numFmtId="216" fontId="153" fillId="0" borderId="0"/>
    <xf numFmtId="216" fontId="81" fillId="0" borderId="0"/>
    <xf numFmtId="216" fontId="153" fillId="0" borderId="0"/>
    <xf numFmtId="216" fontId="81" fillId="0" borderId="0"/>
    <xf numFmtId="216" fontId="153" fillId="0" borderId="0"/>
    <xf numFmtId="216" fontId="81" fillId="0" borderId="0"/>
    <xf numFmtId="216" fontId="153" fillId="0" borderId="0"/>
    <xf numFmtId="216" fontId="81" fillId="0" borderId="0"/>
    <xf numFmtId="216" fontId="153" fillId="0" borderId="0"/>
    <xf numFmtId="216" fontId="81" fillId="0" borderId="0"/>
    <xf numFmtId="216" fontId="153" fillId="0" borderId="0"/>
    <xf numFmtId="216" fontId="81" fillId="0" borderId="0"/>
    <xf numFmtId="216" fontId="153" fillId="0" borderId="0"/>
    <xf numFmtId="216" fontId="81" fillId="0" borderId="0"/>
    <xf numFmtId="216" fontId="153" fillId="0" borderId="0"/>
    <xf numFmtId="216" fontId="81" fillId="0" borderId="0"/>
    <xf numFmtId="0" fontId="82" fillId="0" borderId="15"/>
    <xf numFmtId="41" fontId="7" fillId="0" borderId="0" applyFont="0" applyFill="0" applyBorder="0" applyAlignment="0" applyProtection="0"/>
    <xf numFmtId="41" fontId="4" fillId="0" borderId="0" applyFont="0" applyFill="0" applyBorder="0" applyAlignment="0" applyProtection="0"/>
    <xf numFmtId="41" fontId="57" fillId="0" borderId="0" applyFont="0" applyFill="0" applyBorder="0" applyAlignment="0" applyProtection="0"/>
    <xf numFmtId="41" fontId="7" fillId="0" borderId="0" applyFont="0" applyFill="0" applyBorder="0" applyAlignment="0" applyProtection="0"/>
    <xf numFmtId="258" fontId="7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4" fillId="0" borderId="0" applyFont="0" applyFill="0" applyBorder="0" applyAlignment="0" applyProtection="0"/>
    <xf numFmtId="43" fontId="154"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84" fillId="0" borderId="0" applyFont="0" applyFill="0" applyBorder="0" applyAlignment="0" applyProtection="0"/>
    <xf numFmtId="43" fontId="57" fillId="0" borderId="0" applyFont="0" applyFill="0" applyBorder="0" applyAlignment="0" applyProtection="0"/>
    <xf numFmtId="254"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25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5" fontId="7" fillId="0" borderId="0" applyFont="0" applyFill="0" applyBorder="0" applyAlignment="0" applyProtection="0"/>
    <xf numFmtId="253" fontId="4" fillId="0" borderId="0" applyFont="0" applyFill="0" applyBorder="0" applyAlignment="0" applyProtection="0"/>
    <xf numFmtId="18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15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15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7" fillId="0" borderId="0" applyFont="0" applyFill="0" applyBorder="0" applyAlignment="0" applyProtection="0"/>
    <xf numFmtId="269" fontId="67" fillId="0" borderId="0"/>
    <xf numFmtId="43" fontId="4" fillId="0" borderId="19">
      <alignment vertical="center" wrapText="1"/>
    </xf>
    <xf numFmtId="218" fontId="157" fillId="0" borderId="0">
      <protection locked="0"/>
    </xf>
    <xf numFmtId="219" fontId="157" fillId="0" borderId="0">
      <protection locked="0"/>
    </xf>
    <xf numFmtId="220" fontId="158" fillId="0" borderId="11">
      <protection locked="0"/>
    </xf>
    <xf numFmtId="221" fontId="157" fillId="0" borderId="0">
      <protection locked="0"/>
    </xf>
    <xf numFmtId="222" fontId="157" fillId="0" borderId="0">
      <protection locked="0"/>
    </xf>
    <xf numFmtId="221" fontId="157" fillId="0" borderId="0" applyNumberFormat="0">
      <protection locked="0"/>
    </xf>
    <xf numFmtId="221" fontId="157" fillId="0" borderId="0">
      <protection locked="0"/>
    </xf>
    <xf numFmtId="270" fontId="9" fillId="0" borderId="0"/>
    <xf numFmtId="0" fontId="159" fillId="25" borderId="8" applyNumberFormat="0" applyAlignment="0" applyProtection="0">
      <alignment vertical="center"/>
    </xf>
    <xf numFmtId="0" fontId="78" fillId="25" borderId="8" applyNumberFormat="0" applyAlignment="0" applyProtection="0"/>
    <xf numFmtId="0" fontId="78" fillId="25" borderId="8" applyNumberFormat="0" applyAlignment="0" applyProtection="0"/>
    <xf numFmtId="0" fontId="160" fillId="25" borderId="8" applyNumberFormat="0" applyAlignment="0" applyProtection="0"/>
    <xf numFmtId="225" fontId="161" fillId="0" borderId="2">
      <alignment horizontal="center"/>
      <protection hidden="1"/>
    </xf>
    <xf numFmtId="225" fontId="161" fillId="0" borderId="2">
      <alignment horizontal="center"/>
      <protection hidden="1"/>
    </xf>
    <xf numFmtId="174" fontId="4" fillId="0" borderId="12"/>
    <xf numFmtId="174" fontId="4" fillId="0" borderId="12"/>
    <xf numFmtId="0" fontId="92" fillId="2" borderId="0" applyNumberFormat="0" applyFont="0" applyFill="0" applyBorder="0" applyProtection="0">
      <alignment horizontal="left"/>
    </xf>
    <xf numFmtId="14" fontId="23" fillId="0" borderId="0" applyFill="0" applyBorder="0" applyAlignment="0"/>
    <xf numFmtId="16" fontId="9" fillId="0" borderId="0"/>
    <xf numFmtId="16" fontId="9" fillId="0" borderId="0"/>
    <xf numFmtId="14" fontId="24" fillId="0" borderId="0" applyFont="0" applyFill="0" applyBorder="0" applyAlignment="0" applyProtection="0"/>
    <xf numFmtId="271" fontId="4" fillId="0" borderId="0"/>
    <xf numFmtId="271" fontId="4" fillId="0" borderId="0"/>
    <xf numFmtId="228" fontId="8" fillId="0" borderId="15"/>
    <xf numFmtId="272" fontId="9" fillId="0" borderId="0"/>
    <xf numFmtId="166" fontId="96" fillId="0" borderId="0" applyFont="0" applyFill="0" applyBorder="0" applyAlignment="0" applyProtection="0"/>
    <xf numFmtId="41" fontId="96" fillId="0" borderId="0" applyFont="0" applyFill="0" applyBorder="0" applyAlignment="0" applyProtection="0"/>
    <xf numFmtId="166" fontId="96" fillId="0" borderId="0" applyFont="0" applyFill="0" applyBorder="0" applyAlignment="0" applyProtection="0"/>
    <xf numFmtId="41" fontId="96" fillId="0" borderId="0" applyFont="0" applyFill="0" applyBorder="0" applyAlignment="0" applyProtection="0"/>
    <xf numFmtId="166" fontId="96" fillId="0" borderId="0" applyFont="0" applyFill="0" applyBorder="0" applyAlignment="0" applyProtection="0"/>
    <xf numFmtId="41" fontId="96"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41" fontId="96" fillId="0" borderId="0" applyFont="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166" fontId="96"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4" fontId="4" fillId="0" borderId="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3" fontId="4" fillId="0" borderId="0" applyFill="0" applyBorder="0" applyAlignment="0" applyProtection="0"/>
    <xf numFmtId="231" fontId="9" fillId="0" borderId="0" applyFont="0" applyFill="0" applyBorder="0" applyAlignment="0" applyProtection="0"/>
    <xf numFmtId="166"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166" fontId="96" fillId="0" borderId="0" applyFont="0" applyFill="0" applyBorder="0" applyAlignment="0" applyProtection="0"/>
    <xf numFmtId="41" fontId="96" fillId="0" borderId="0" applyFont="0" applyFill="0" applyBorder="0" applyAlignment="0" applyProtection="0"/>
    <xf numFmtId="166" fontId="96" fillId="0" borderId="0" applyFont="0" applyFill="0" applyBorder="0" applyAlignment="0" applyProtection="0"/>
    <xf numFmtId="41"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6" fontId="96" fillId="0" borderId="0" applyFont="0" applyFill="0" applyBorder="0" applyAlignment="0" applyProtection="0"/>
    <xf numFmtId="41" fontId="96" fillId="0" borderId="0" applyFont="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166" fontId="96" fillId="0" borderId="0" applyFont="0" applyFill="0" applyBorder="0" applyAlignment="0" applyProtection="0"/>
    <xf numFmtId="169" fontId="96" fillId="0" borderId="0" applyFont="0" applyFill="0" applyBorder="0" applyAlignment="0" applyProtection="0"/>
    <xf numFmtId="166" fontId="96" fillId="0" borderId="0" applyFont="0" applyFill="0" applyBorder="0" applyAlignment="0" applyProtection="0"/>
    <xf numFmtId="169" fontId="96" fillId="0" borderId="0" applyFont="0" applyFill="0" applyBorder="0" applyAlignment="0" applyProtection="0"/>
    <xf numFmtId="166" fontId="96" fillId="0" borderId="0" applyFont="0" applyFill="0" applyBorder="0" applyAlignment="0" applyProtection="0"/>
    <xf numFmtId="41" fontId="96" fillId="0" borderId="0" applyFont="0" applyFill="0" applyBorder="0" applyAlignment="0" applyProtection="0"/>
    <xf numFmtId="166" fontId="96" fillId="0" borderId="0" applyFont="0" applyFill="0" applyBorder="0" applyAlignment="0" applyProtection="0"/>
    <xf numFmtId="41"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276" fontId="96" fillId="0" borderId="0" applyFont="0" applyFill="0" applyBorder="0" applyAlignment="0" applyProtection="0"/>
    <xf numFmtId="27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6" fontId="96" fillId="0" borderId="0" applyFont="0" applyFill="0" applyBorder="0" applyAlignment="0" applyProtection="0"/>
    <xf numFmtId="276" fontId="96" fillId="0" borderId="0" applyFont="0" applyFill="0" applyBorder="0" applyAlignment="0" applyProtection="0"/>
    <xf numFmtId="276" fontId="96" fillId="0" borderId="0" applyFont="0" applyFill="0" applyBorder="0" applyAlignment="0" applyProtection="0"/>
    <xf numFmtId="276" fontId="96" fillId="0" borderId="0" applyFont="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275" fontId="4" fillId="0" borderId="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6" fontId="96" fillId="0" borderId="0" applyFont="0" applyFill="0" applyBorder="0" applyAlignment="0" applyProtection="0"/>
    <xf numFmtId="169" fontId="96" fillId="0" borderId="0" applyFont="0" applyFill="0" applyBorder="0" applyAlignment="0" applyProtection="0"/>
    <xf numFmtId="166" fontId="96" fillId="0" borderId="0" applyFont="0" applyFill="0" applyBorder="0" applyAlignment="0" applyProtection="0"/>
    <xf numFmtId="41" fontId="96"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8" fontId="96" fillId="0" borderId="0" applyFont="0" applyFill="0" applyBorder="0" applyAlignment="0" applyProtection="0"/>
    <xf numFmtId="43" fontId="96" fillId="0" borderId="0" applyFont="0" applyFill="0" applyBorder="0" applyAlignment="0" applyProtection="0"/>
    <xf numFmtId="168" fontId="96" fillId="0" borderId="0" applyFont="0" applyFill="0" applyBorder="0" applyAlignment="0" applyProtection="0"/>
    <xf numFmtId="43" fontId="96" fillId="0" borderId="0" applyFont="0" applyFill="0" applyBorder="0" applyAlignment="0" applyProtection="0"/>
    <xf numFmtId="168" fontId="96" fillId="0" borderId="0" applyFont="0" applyFill="0" applyBorder="0" applyAlignment="0" applyProtection="0"/>
    <xf numFmtId="43" fontId="96"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8" fontId="9" fillId="0" borderId="0" applyFont="0" applyFill="0" applyBorder="0" applyAlignment="0" applyProtection="0"/>
    <xf numFmtId="278"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8" fontId="9" fillId="0" borderId="0" applyFont="0" applyFill="0" applyBorder="0" applyAlignment="0" applyProtection="0"/>
    <xf numFmtId="278"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43" fontId="96" fillId="0" borderId="0" applyFont="0" applyFill="0" applyBorder="0" applyAlignment="0" applyProtection="0"/>
    <xf numFmtId="281" fontId="4" fillId="0" borderId="0" applyFill="0" applyBorder="0" applyAlignment="0" applyProtection="0"/>
    <xf numFmtId="282" fontId="4" fillId="0" borderId="0" applyFill="0" applyBorder="0" applyAlignment="0" applyProtection="0"/>
    <xf numFmtId="281" fontId="4" fillId="0" borderId="0" applyFill="0" applyBorder="0" applyAlignment="0" applyProtection="0"/>
    <xf numFmtId="282" fontId="4" fillId="0" borderId="0" applyFill="0" applyBorder="0" applyAlignment="0" applyProtection="0"/>
    <xf numFmtId="281" fontId="4" fillId="0" borderId="0" applyFill="0" applyBorder="0" applyAlignment="0" applyProtection="0"/>
    <xf numFmtId="282" fontId="4" fillId="0" borderId="0" applyFill="0" applyBorder="0" applyAlignment="0" applyProtection="0"/>
    <xf numFmtId="281" fontId="4" fillId="0" borderId="0" applyFill="0" applyBorder="0" applyAlignment="0" applyProtection="0"/>
    <xf numFmtId="282" fontId="4" fillId="0" borderId="0" applyFill="0" applyBorder="0" applyAlignment="0" applyProtection="0"/>
    <xf numFmtId="281" fontId="4" fillId="0" borderId="0" applyFill="0" applyBorder="0" applyAlignment="0" applyProtection="0"/>
    <xf numFmtId="282" fontId="4" fillId="0" borderId="0" applyFill="0" applyBorder="0" applyAlignment="0" applyProtection="0"/>
    <xf numFmtId="281" fontId="4" fillId="0" borderId="0" applyFill="0" applyBorder="0" applyAlignment="0" applyProtection="0"/>
    <xf numFmtId="282" fontId="4" fillId="0" borderId="0" applyFill="0" applyBorder="0" applyAlignment="0" applyProtection="0"/>
    <xf numFmtId="168" fontId="96" fillId="0" borderId="0" applyFont="0" applyFill="0" applyBorder="0" applyAlignment="0" applyProtection="0"/>
    <xf numFmtId="43" fontId="95"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278" fontId="9" fillId="0" borderId="0" applyFont="0" applyFill="0" applyBorder="0" applyAlignment="0" applyProtection="0"/>
    <xf numFmtId="278"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280" fontId="9"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284" fontId="4" fillId="0" borderId="0" applyFont="0" applyFill="0" applyBorder="0" applyAlignment="0" applyProtection="0"/>
    <xf numFmtId="284"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5" fontId="4" fillId="0" borderId="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9" fontId="4" fillId="0" borderId="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8" fontId="4" fillId="0" borderId="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1" fontId="4" fillId="0" borderId="0" applyFill="0" applyBorder="0" applyAlignment="0" applyProtection="0"/>
    <xf numFmtId="277" fontId="9" fillId="0" borderId="0" applyFont="0" applyFill="0" applyBorder="0" applyAlignment="0" applyProtection="0"/>
    <xf numFmtId="168"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281" fontId="4" fillId="0" borderId="0" applyFill="0" applyBorder="0" applyAlignment="0" applyProtection="0"/>
    <xf numFmtId="282" fontId="4" fillId="0" borderId="0" applyFill="0" applyBorder="0" applyAlignment="0" applyProtection="0"/>
    <xf numFmtId="281" fontId="4" fillId="0" borderId="0" applyFill="0" applyBorder="0" applyAlignment="0" applyProtection="0"/>
    <xf numFmtId="282" fontId="4" fillId="0" borderId="0" applyFill="0" applyBorder="0" applyAlignment="0" applyProtection="0"/>
    <xf numFmtId="281" fontId="4" fillId="0" borderId="0" applyFill="0" applyBorder="0" applyAlignment="0" applyProtection="0"/>
    <xf numFmtId="282" fontId="4" fillId="0" borderId="0" applyFill="0" applyBorder="0" applyAlignment="0" applyProtection="0"/>
    <xf numFmtId="281" fontId="4" fillId="0" borderId="0" applyFill="0" applyBorder="0" applyAlignment="0" applyProtection="0"/>
    <xf numFmtId="282" fontId="4" fillId="0" borderId="0" applyFill="0" applyBorder="0" applyAlignment="0" applyProtection="0"/>
    <xf numFmtId="281" fontId="4" fillId="0" borderId="0" applyFill="0" applyBorder="0" applyAlignment="0" applyProtection="0"/>
    <xf numFmtId="282" fontId="4" fillId="0" borderId="0" applyFill="0" applyBorder="0" applyAlignment="0" applyProtection="0"/>
    <xf numFmtId="281" fontId="4" fillId="0" borderId="0" applyFill="0" applyBorder="0" applyAlignment="0" applyProtection="0"/>
    <xf numFmtId="282" fontId="4" fillId="0" borderId="0" applyFill="0" applyBorder="0" applyAlignment="0" applyProtection="0"/>
    <xf numFmtId="168" fontId="96" fillId="0" borderId="0" applyFont="0" applyFill="0" applyBorder="0" applyAlignment="0" applyProtection="0"/>
    <xf numFmtId="43" fontId="96" fillId="0" borderId="0" applyFont="0" applyFill="0" applyBorder="0" applyAlignment="0" applyProtection="0"/>
    <xf numFmtId="168" fontId="96" fillId="0" borderId="0" applyFont="0" applyFill="0" applyBorder="0" applyAlignment="0" applyProtection="0"/>
    <xf numFmtId="43"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68" fontId="96" fillId="0" borderId="0" applyFont="0" applyFill="0" applyBorder="0" applyAlignment="0" applyProtection="0"/>
    <xf numFmtId="43" fontId="96" fillId="0" borderId="0" applyFont="0" applyFill="0" applyBorder="0" applyAlignment="0" applyProtection="0"/>
    <xf numFmtId="281" fontId="4" fillId="0" borderId="0" applyFill="0" applyBorder="0" applyAlignment="0" applyProtection="0"/>
    <xf numFmtId="282" fontId="4" fillId="0" borderId="0" applyFill="0" applyBorder="0" applyAlignment="0" applyProtection="0"/>
    <xf numFmtId="281" fontId="4" fillId="0" borderId="0" applyFill="0" applyBorder="0" applyAlignment="0" applyProtection="0"/>
    <xf numFmtId="282" fontId="4" fillId="0" borderId="0" applyFill="0" applyBorder="0" applyAlignment="0" applyProtection="0"/>
    <xf numFmtId="281" fontId="4" fillId="0" borderId="0" applyFill="0" applyBorder="0" applyAlignment="0" applyProtection="0"/>
    <xf numFmtId="282" fontId="4" fillId="0" borderId="0" applyFill="0" applyBorder="0" applyAlignment="0" applyProtection="0"/>
    <xf numFmtId="281" fontId="4" fillId="0" borderId="0" applyFill="0" applyBorder="0" applyAlignment="0" applyProtection="0"/>
    <xf numFmtId="282" fontId="4" fillId="0" borderId="0" applyFill="0" applyBorder="0" applyAlignment="0" applyProtection="0"/>
    <xf numFmtId="281" fontId="4" fillId="0" borderId="0" applyFill="0" applyBorder="0" applyAlignment="0" applyProtection="0"/>
    <xf numFmtId="282" fontId="4" fillId="0" borderId="0" applyFill="0" applyBorder="0" applyAlignment="0" applyProtection="0"/>
    <xf numFmtId="281" fontId="4" fillId="0" borderId="0" applyFill="0" applyBorder="0" applyAlignment="0" applyProtection="0"/>
    <xf numFmtId="282" fontId="4" fillId="0" borderId="0" applyFill="0" applyBorder="0" applyAlignment="0" applyProtection="0"/>
    <xf numFmtId="168" fontId="96" fillId="0" borderId="0" applyFont="0" applyFill="0" applyBorder="0" applyAlignment="0" applyProtection="0"/>
    <xf numFmtId="170" fontId="96" fillId="0" borderId="0" applyFont="0" applyFill="0" applyBorder="0" applyAlignment="0" applyProtection="0"/>
    <xf numFmtId="168" fontId="96" fillId="0" borderId="0" applyFont="0" applyFill="0" applyBorder="0" applyAlignment="0" applyProtection="0"/>
    <xf numFmtId="170" fontId="96" fillId="0" borderId="0" applyFont="0" applyFill="0" applyBorder="0" applyAlignment="0" applyProtection="0"/>
    <xf numFmtId="168" fontId="96" fillId="0" borderId="0" applyFont="0" applyFill="0" applyBorder="0" applyAlignment="0" applyProtection="0"/>
    <xf numFmtId="43" fontId="96" fillId="0" borderId="0" applyFont="0" applyFill="0" applyBorder="0" applyAlignment="0" applyProtection="0"/>
    <xf numFmtId="168" fontId="96" fillId="0" borderId="0" applyFont="0" applyFill="0" applyBorder="0" applyAlignment="0" applyProtection="0"/>
    <xf numFmtId="43"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290" fontId="96" fillId="0" borderId="0" applyFont="0" applyFill="0" applyBorder="0" applyAlignment="0" applyProtection="0"/>
    <xf numFmtId="290"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90" fontId="96" fillId="0" borderId="0" applyFont="0" applyFill="0" applyBorder="0" applyAlignment="0" applyProtection="0"/>
    <xf numFmtId="290" fontId="96" fillId="0" borderId="0" applyFont="0" applyFill="0" applyBorder="0" applyAlignment="0" applyProtection="0"/>
    <xf numFmtId="290" fontId="96" fillId="0" borderId="0" applyFont="0" applyFill="0" applyBorder="0" applyAlignment="0" applyProtection="0"/>
    <xf numFmtId="290" fontId="96" fillId="0" borderId="0" applyFont="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289" fontId="4" fillId="0" borderId="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68" fontId="96" fillId="0" borderId="0" applyFont="0" applyFill="0" applyBorder="0" applyAlignment="0" applyProtection="0"/>
    <xf numFmtId="170" fontId="96" fillId="0" borderId="0" applyFont="0" applyFill="0" applyBorder="0" applyAlignment="0" applyProtection="0"/>
    <xf numFmtId="168" fontId="96" fillId="0" borderId="0" applyFont="0" applyFill="0" applyBorder="0" applyAlignment="0" applyProtection="0"/>
    <xf numFmtId="43" fontId="96"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3" fontId="4" fillId="0" borderId="0" applyFont="0" applyBorder="0" applyAlignment="0"/>
    <xf numFmtId="3" fontId="4" fillId="0" borderId="0" applyFont="0" applyBorder="0" applyAlignment="0"/>
    <xf numFmtId="0" fontId="149" fillId="0" borderId="0" applyNumberFormat="0" applyFill="0" applyBorder="0" applyAlignment="0" applyProtection="0"/>
    <xf numFmtId="3" fontId="4" fillId="0" borderId="0" applyFont="0" applyBorder="0" applyAlignment="0"/>
    <xf numFmtId="3" fontId="4" fillId="0" borderId="0" applyFont="0" applyBorder="0" applyAlignment="0"/>
    <xf numFmtId="3" fontId="4" fillId="0" borderId="0" applyFont="0" applyBorder="0" applyAlignment="0"/>
    <xf numFmtId="3" fontId="4" fillId="0" borderId="0" applyFont="0" applyBorder="0" applyAlignment="0"/>
    <xf numFmtId="3" fontId="4" fillId="0" borderId="0" applyFont="0" applyBorder="0" applyAlignment="0"/>
    <xf numFmtId="3" fontId="4" fillId="0" borderId="0" applyFont="0" applyBorder="0" applyAlignment="0"/>
    <xf numFmtId="3" fontId="4" fillId="0" borderId="0" applyFont="0" applyBorder="0" applyAlignment="0"/>
    <xf numFmtId="3" fontId="4" fillId="0" borderId="0" applyFont="0" applyBorder="0" applyAlignment="0"/>
    <xf numFmtId="3" fontId="4" fillId="0" borderId="0" applyBorder="0" applyAlignment="0"/>
    <xf numFmtId="3" fontId="4" fillId="0" borderId="0" applyBorder="0" applyAlignment="0"/>
    <xf numFmtId="3" fontId="4" fillId="0" borderId="0" applyBorder="0" applyAlignment="0"/>
    <xf numFmtId="3" fontId="4" fillId="0" borderId="0" applyFont="0" applyBorder="0" applyAlignment="0"/>
    <xf numFmtId="3" fontId="4" fillId="0" borderId="0" applyFont="0" applyBorder="0" applyAlignment="0"/>
    <xf numFmtId="3" fontId="4" fillId="0" borderId="0" applyBorder="0" applyAlignment="0"/>
    <xf numFmtId="3" fontId="4" fillId="0" borderId="0" applyBorder="0" applyAlignment="0"/>
    <xf numFmtId="3" fontId="4" fillId="0" borderId="0" applyBorder="0" applyAlignment="0"/>
    <xf numFmtId="3" fontId="4" fillId="0" borderId="0" applyBorder="0" applyAlignment="0"/>
    <xf numFmtId="3" fontId="4" fillId="0" borderId="0" applyBorder="0" applyAlignment="0"/>
    <xf numFmtId="3" fontId="4" fillId="0" borderId="0" applyBorder="0" applyAlignment="0"/>
    <xf numFmtId="3" fontId="4" fillId="0" borderId="0" applyBorder="0" applyAlignment="0"/>
    <xf numFmtId="3" fontId="4" fillId="0" borderId="0" applyBorder="0" applyAlignment="0"/>
    <xf numFmtId="3" fontId="4" fillId="0" borderId="0" applyBorder="0" applyAlignment="0"/>
    <xf numFmtId="3" fontId="4" fillId="0" borderId="0" applyFont="0" applyBorder="0" applyAlignment="0"/>
    <xf numFmtId="3" fontId="4" fillId="0" borderId="0" applyFont="0" applyBorder="0" applyAlignment="0"/>
    <xf numFmtId="0" fontId="39" fillId="0" borderId="7">
      <alignment horizontal="left"/>
    </xf>
    <xf numFmtId="0" fontId="162" fillId="37" borderId="0" applyNumberFormat="0" applyBorder="0" applyAlignment="0" applyProtection="0"/>
    <xf numFmtId="0" fontId="162" fillId="38" borderId="0" applyNumberFormat="0" applyBorder="0" applyAlignment="0" applyProtection="0"/>
    <xf numFmtId="0" fontId="162" fillId="3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209" fontId="71" fillId="0" borderId="0" applyFill="0" applyBorder="0" applyAlignment="0"/>
    <xf numFmtId="258" fontId="71" fillId="0" borderId="0" applyFill="0" applyBorder="0" applyAlignment="0"/>
    <xf numFmtId="212" fontId="71" fillId="0" borderId="0" applyFill="0" applyBorder="0" applyAlignment="0"/>
    <xf numFmtId="209" fontId="71" fillId="0" borderId="0" applyFill="0" applyBorder="0" applyAlignment="0"/>
    <xf numFmtId="0" fontId="163" fillId="0" borderId="0" applyNumberFormat="0" applyAlignment="0">
      <alignment horizontal="left"/>
    </xf>
    <xf numFmtId="0" fontId="164" fillId="0" borderId="0"/>
    <xf numFmtId="0" fontId="57" fillId="0" borderId="0"/>
    <xf numFmtId="0" fontId="165" fillId="0" borderId="0" applyNumberFormat="0" applyFill="0" applyBorder="0" applyAlignment="0" applyProtection="0">
      <alignment vertical="center"/>
    </xf>
    <xf numFmtId="0" fontId="166"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3" fontId="4" fillId="0" borderId="0" applyFont="0" applyBorder="0" applyAlignment="0"/>
    <xf numFmtId="3" fontId="4" fillId="0" borderId="0" applyFont="0" applyBorder="0" applyAlignment="0"/>
    <xf numFmtId="3" fontId="4" fillId="0" borderId="0" applyFont="0" applyBorder="0" applyAlignment="0"/>
    <xf numFmtId="3" fontId="4" fillId="0" borderId="0" applyFont="0" applyBorder="0" applyAlignment="0"/>
    <xf numFmtId="3" fontId="4" fillId="0" borderId="0" applyFont="0" applyBorder="0" applyAlignment="0"/>
    <xf numFmtId="3" fontId="4" fillId="0" borderId="0" applyFont="0" applyBorder="0" applyAlignment="0"/>
    <xf numFmtId="3" fontId="4" fillId="0" borderId="0" applyFont="0" applyBorder="0" applyAlignment="0"/>
    <xf numFmtId="3" fontId="4" fillId="0" borderId="0" applyFont="0" applyBorder="0" applyAlignment="0"/>
    <xf numFmtId="3" fontId="4" fillId="0" borderId="0" applyFont="0" applyBorder="0" applyAlignment="0"/>
    <xf numFmtId="3" fontId="4" fillId="0" borderId="0" applyFont="0" applyBorder="0" applyAlignment="0"/>
    <xf numFmtId="3" fontId="4" fillId="0" borderId="0" applyBorder="0" applyAlignment="0"/>
    <xf numFmtId="3" fontId="4" fillId="0" borderId="0" applyBorder="0" applyAlignment="0"/>
    <xf numFmtId="3" fontId="4" fillId="0" borderId="0" applyBorder="0" applyAlignment="0"/>
    <xf numFmtId="3" fontId="4" fillId="0" borderId="0" applyFont="0" applyBorder="0" applyAlignment="0"/>
    <xf numFmtId="3" fontId="4" fillId="0" borderId="0" applyFont="0" applyBorder="0" applyAlignment="0"/>
    <xf numFmtId="3" fontId="4" fillId="0" borderId="0" applyBorder="0" applyAlignment="0"/>
    <xf numFmtId="3" fontId="4" fillId="0" borderId="0" applyBorder="0" applyAlignment="0"/>
    <xf numFmtId="3" fontId="4" fillId="0" borderId="0" applyBorder="0" applyAlignment="0"/>
    <xf numFmtId="3" fontId="4" fillId="0" borderId="0" applyBorder="0" applyAlignment="0"/>
    <xf numFmtId="3" fontId="4" fillId="0" borderId="0" applyBorder="0" applyAlignment="0"/>
    <xf numFmtId="3" fontId="4" fillId="0" borderId="0" applyBorder="0" applyAlignment="0"/>
    <xf numFmtId="3" fontId="4" fillId="0" borderId="0" applyBorder="0" applyAlignment="0"/>
    <xf numFmtId="3" fontId="4" fillId="0" borderId="0" applyBorder="0" applyAlignment="0"/>
    <xf numFmtId="3" fontId="4" fillId="0" borderId="0" applyBorder="0" applyAlignment="0"/>
    <xf numFmtId="3" fontId="4" fillId="0" borderId="0" applyFont="0" applyBorder="0" applyAlignment="0"/>
    <xf numFmtId="3" fontId="4" fillId="0" borderId="0" applyFont="0" applyBorder="0" applyAlignment="0"/>
    <xf numFmtId="0" fontId="76" fillId="24" borderId="15">
      <alignment horizontal="centerContinuous" vertical="center"/>
    </xf>
    <xf numFmtId="3" fontId="76" fillId="24" borderId="15">
      <alignment horizontal="center" vertical="center" wrapText="1"/>
    </xf>
    <xf numFmtId="0" fontId="168" fillId="0" borderId="0" applyProtection="0"/>
    <xf numFmtId="0" fontId="169" fillId="0" borderId="0" applyProtection="0"/>
    <xf numFmtId="0" fontId="170" fillId="0" borderId="0" applyProtection="0"/>
    <xf numFmtId="0" fontId="171" fillId="0" borderId="0" applyNumberFormat="0" applyFont="0" applyFill="0" applyBorder="0" applyAlignment="0" applyProtection="0"/>
    <xf numFmtId="0" fontId="172" fillId="0" borderId="0" applyProtection="0"/>
    <xf numFmtId="0" fontId="173" fillId="0" borderId="0" applyProtection="0"/>
    <xf numFmtId="0" fontId="174" fillId="7" borderId="0" applyNumberFormat="0" applyBorder="0" applyAlignment="0" applyProtection="0">
      <alignment vertical="center"/>
    </xf>
    <xf numFmtId="0" fontId="175" fillId="7" borderId="0" applyNumberFormat="0" applyBorder="0" applyAlignment="0" applyProtection="0"/>
    <xf numFmtId="0" fontId="175" fillId="7" borderId="0" applyNumberFormat="0" applyBorder="0" applyAlignment="0" applyProtection="0"/>
    <xf numFmtId="0" fontId="176" fillId="7" borderId="0" applyNumberFormat="0" applyBorder="0" applyAlignment="0" applyProtection="0"/>
    <xf numFmtId="38" fontId="139" fillId="2" borderId="0" applyNumberFormat="0" applyBorder="0" applyAlignment="0" applyProtection="0"/>
    <xf numFmtId="38" fontId="139" fillId="27" borderId="0" applyNumberFormat="0" applyBorder="0" applyAlignment="0" applyProtection="0"/>
    <xf numFmtId="38" fontId="139" fillId="27" borderId="0" applyNumberFormat="0" applyBorder="0" applyAlignment="0" applyProtection="0"/>
    <xf numFmtId="38" fontId="139" fillId="27" borderId="0" applyNumberFormat="0" applyBorder="0" applyAlignment="0" applyProtection="0"/>
    <xf numFmtId="291" fontId="114" fillId="2" borderId="0" applyBorder="0" applyProtection="0"/>
    <xf numFmtId="0" fontId="177" fillId="0" borderId="0">
      <alignment vertical="top" wrapText="1"/>
    </xf>
    <xf numFmtId="0" fontId="178" fillId="0" borderId="19" applyNumberFormat="0" applyFill="0" applyBorder="0" applyAlignment="0" applyProtection="0">
      <alignment horizontal="center" vertical="center"/>
    </xf>
    <xf numFmtId="292" fontId="8" fillId="40" borderId="19" applyBorder="0">
      <alignment horizontal="center"/>
    </xf>
    <xf numFmtId="292" fontId="8" fillId="40" borderId="19" applyBorder="0">
      <alignment horizontal="center"/>
    </xf>
    <xf numFmtId="292" fontId="8" fillId="40" borderId="19" applyBorder="0">
      <alignment horizontal="center"/>
    </xf>
    <xf numFmtId="292" fontId="8" fillId="40" borderId="19" applyBorder="0">
      <alignment horizontal="center"/>
    </xf>
    <xf numFmtId="292" fontId="8" fillId="40" borderId="19" applyBorder="0">
      <alignment horizontal="center"/>
    </xf>
    <xf numFmtId="292" fontId="8" fillId="40" borderId="19" applyBorder="0">
      <alignment horizontal="center"/>
    </xf>
    <xf numFmtId="0" fontId="178" fillId="0" borderId="19" applyNumberFormat="0" applyFill="0" applyBorder="0" applyAlignment="0" applyProtection="0">
      <alignment horizontal="center" vertical="center"/>
    </xf>
    <xf numFmtId="292" fontId="8" fillId="40" borderId="19" applyBorder="0">
      <alignment horizontal="center"/>
    </xf>
    <xf numFmtId="292" fontId="8" fillId="40" borderId="19" applyBorder="0">
      <alignment horizontal="center"/>
    </xf>
    <xf numFmtId="292" fontId="8" fillId="40" borderId="19" applyBorder="0">
      <alignment horizontal="center"/>
    </xf>
    <xf numFmtId="292" fontId="8" fillId="40" borderId="19" applyBorder="0">
      <alignment horizontal="center"/>
    </xf>
    <xf numFmtId="292" fontId="8" fillId="40" borderId="19" applyBorder="0">
      <alignment horizontal="center"/>
    </xf>
    <xf numFmtId="292" fontId="8" fillId="40" borderId="19" applyBorder="0">
      <alignment horizontal="center"/>
    </xf>
    <xf numFmtId="0" fontId="179" fillId="0" borderId="0" applyNumberFormat="0" applyFont="0" applyBorder="0" applyAlignment="0">
      <alignment horizontal="left" vertical="center"/>
    </xf>
    <xf numFmtId="0" fontId="180" fillId="41" borderId="0"/>
    <xf numFmtId="0" fontId="181" fillId="41" borderId="0"/>
    <xf numFmtId="0" fontId="182" fillId="0" borderId="0">
      <alignment horizontal="left"/>
    </xf>
    <xf numFmtId="0" fontId="183" fillId="0" borderId="0">
      <alignment horizontal="left"/>
    </xf>
    <xf numFmtId="293" fontId="184" fillId="42" borderId="0">
      <alignment horizontal="left" vertical="top"/>
    </xf>
    <xf numFmtId="0" fontId="185" fillId="0" borderId="33" applyNumberFormat="0" applyFill="0" applyAlignment="0" applyProtection="0">
      <alignment vertical="center"/>
    </xf>
    <xf numFmtId="0" fontId="186" fillId="0" borderId="33" applyNumberFormat="0" applyFill="0" applyAlignment="0" applyProtection="0"/>
    <xf numFmtId="0" fontId="187" fillId="0" borderId="34" applyNumberFormat="0" applyFill="0" applyAlignment="0" applyProtection="0">
      <alignment vertical="center"/>
    </xf>
    <xf numFmtId="0" fontId="188" fillId="0" borderId="34" applyNumberFormat="0" applyFill="0" applyAlignment="0" applyProtection="0"/>
    <xf numFmtId="0" fontId="189" fillId="0" borderId="35" applyNumberFormat="0" applyFill="0" applyAlignment="0" applyProtection="0">
      <alignment vertical="center"/>
    </xf>
    <xf numFmtId="0" fontId="190" fillId="0" borderId="35" applyNumberFormat="0" applyFill="0" applyAlignment="0" applyProtection="0"/>
    <xf numFmtId="0" fontId="190" fillId="0" borderId="35" applyNumberFormat="0" applyFill="0" applyAlignment="0" applyProtection="0"/>
    <xf numFmtId="0" fontId="191" fillId="0" borderId="35" applyNumberFormat="0" applyFill="0" applyAlignment="0" applyProtection="0"/>
    <xf numFmtId="0" fontId="189" fillId="0" borderId="0" applyNumberFormat="0" applyFill="0" applyBorder="0" applyAlignment="0" applyProtection="0">
      <alignment vertical="center"/>
    </xf>
    <xf numFmtId="0" fontId="190" fillId="0" borderId="0" applyNumberFormat="0" applyFill="0" applyBorder="0" applyAlignment="0" applyProtection="0"/>
    <xf numFmtId="0" fontId="190" fillId="0" borderId="0" applyNumberFormat="0" applyFill="0" applyBorder="0" applyAlignment="0" applyProtection="0"/>
    <xf numFmtId="0" fontId="191" fillId="0" borderId="0" applyNumberFormat="0" applyFill="0" applyBorder="0" applyAlignment="0" applyProtection="0"/>
    <xf numFmtId="0" fontId="123" fillId="0" borderId="0" applyProtection="0"/>
    <xf numFmtId="294" fontId="59" fillId="0" borderId="0">
      <protection locked="0"/>
    </xf>
    <xf numFmtId="294" fontId="59" fillId="0" borderId="0">
      <protection locked="0"/>
    </xf>
    <xf numFmtId="0" fontId="122" fillId="0" borderId="0" applyProtection="0"/>
    <xf numFmtId="294" fontId="59" fillId="0" borderId="0">
      <protection locked="0"/>
    </xf>
    <xf numFmtId="294" fontId="59" fillId="0" borderId="0">
      <protection locked="0"/>
    </xf>
    <xf numFmtId="0" fontId="192" fillId="0" borderId="36">
      <alignment horizontal="center"/>
    </xf>
    <xf numFmtId="0" fontId="192" fillId="0" borderId="0">
      <alignment horizontal="center"/>
    </xf>
    <xf numFmtId="5" fontId="120" fillId="43" borderId="15" applyNumberFormat="0" applyAlignment="0">
      <alignment horizontal="left" vertical="top"/>
    </xf>
    <xf numFmtId="49" fontId="193" fillId="0" borderId="15">
      <alignment vertical="center"/>
    </xf>
    <xf numFmtId="0" fontId="67" fillId="0" borderId="0"/>
    <xf numFmtId="38" fontId="40" fillId="0" borderId="0" applyFont="0" applyFill="0" applyBorder="0" applyAlignment="0" applyProtection="0"/>
    <xf numFmtId="38" fontId="40" fillId="0" borderId="0" applyFont="0" applyFill="0" applyBorder="0" applyAlignment="0" applyProtection="0"/>
    <xf numFmtId="41" fontId="39" fillId="0" borderId="0" applyFont="0" applyFill="0" applyBorder="0" applyAlignment="0" applyProtection="0"/>
    <xf numFmtId="0" fontId="194" fillId="42" borderId="0">
      <alignment horizontal="left" wrapText="1" indent="2"/>
    </xf>
    <xf numFmtId="10" fontId="139" fillId="42" borderId="15" applyNumberFormat="0" applyBorder="0" applyAlignment="0" applyProtection="0"/>
    <xf numFmtId="10" fontId="139" fillId="27" borderId="15" applyNumberFormat="0" applyBorder="0" applyAlignment="0" applyProtection="0"/>
    <xf numFmtId="10" fontId="139" fillId="27" borderId="15" applyNumberFormat="0" applyBorder="0" applyAlignment="0" applyProtection="0"/>
    <xf numFmtId="10" fontId="139" fillId="27" borderId="15" applyNumberFormat="0" applyBorder="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6" fillId="10" borderId="6" applyNumberFormat="0" applyAlignment="0" applyProtection="0">
      <alignment vertical="center"/>
    </xf>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6" fillId="10" borderId="6" applyNumberFormat="0" applyAlignment="0" applyProtection="0">
      <alignment vertical="center"/>
    </xf>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6" fillId="10" borderId="6" applyNumberFormat="0" applyAlignment="0" applyProtection="0">
      <alignment vertical="center"/>
    </xf>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7" fillId="10" borderId="6" applyNumberFormat="0" applyAlignment="0" applyProtection="0"/>
    <xf numFmtId="0" fontId="195" fillId="10" borderId="6" applyNumberFormat="0" applyAlignment="0" applyProtection="0"/>
    <xf numFmtId="0" fontId="197" fillId="10" borderId="6" applyNumberFormat="0" applyAlignment="0" applyProtection="0"/>
    <xf numFmtId="0" fontId="197" fillId="10" borderId="6" applyNumberFormat="0" applyAlignment="0" applyProtection="0"/>
    <xf numFmtId="0" fontId="195" fillId="10" borderId="6" applyNumberFormat="0" applyAlignment="0" applyProtection="0"/>
    <xf numFmtId="0" fontId="195" fillId="10" borderId="6" applyNumberFormat="0" applyAlignment="0" applyProtection="0"/>
    <xf numFmtId="0" fontId="195" fillId="10" borderId="6" applyNumberFormat="0" applyAlignment="0" applyProtection="0"/>
    <xf numFmtId="0" fontId="9" fillId="44" borderId="0"/>
    <xf numFmtId="2" fontId="198" fillId="0" borderId="21" applyBorder="0"/>
    <xf numFmtId="0" fontId="199"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1"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3" fontId="76" fillId="0" borderId="37" applyFont="0" applyAlignment="0">
      <alignment horizontal="center" vertical="center" wrapText="1"/>
    </xf>
    <xf numFmtId="3" fontId="76" fillId="0" borderId="13"/>
    <xf numFmtId="0" fontId="4" fillId="0" borderId="0"/>
    <xf numFmtId="0" fontId="4" fillId="0" borderId="0"/>
    <xf numFmtId="0" fontId="19" fillId="0" borderId="38">
      <alignment horizontal="centerContinuous"/>
    </xf>
    <xf numFmtId="0" fontId="19" fillId="0" borderId="38">
      <alignment horizontal="centerContinuous"/>
    </xf>
    <xf numFmtId="0" fontId="19" fillId="0" borderId="38">
      <alignment horizontal="centerContinuous"/>
    </xf>
    <xf numFmtId="0" fontId="40" fillId="0" borderId="0"/>
    <xf numFmtId="0" fontId="40" fillId="0" borderId="0"/>
    <xf numFmtId="0" fontId="40" fillId="0" borderId="0"/>
    <xf numFmtId="0" fontId="136" fillId="0" borderId="0"/>
    <xf numFmtId="0" fontId="40" fillId="0" borderId="0"/>
    <xf numFmtId="0" fontId="67" fillId="0" borderId="0" applyNumberFormat="0" applyFont="0" applyFill="0" applyBorder="0" applyProtection="0">
      <alignment horizontal="left" vertical="center"/>
    </xf>
    <xf numFmtId="0" fontId="40" fillId="0" borderId="0"/>
    <xf numFmtId="0" fontId="40" fillId="0" borderId="0"/>
    <xf numFmtId="0" fontId="9" fillId="0" borderId="0" applyFill="0" applyBorder="0" applyAlignment="0"/>
    <xf numFmtId="0" fontId="9" fillId="0" borderId="0" applyFill="0" applyBorder="0" applyAlignment="0"/>
    <xf numFmtId="0" fontId="9" fillId="0" borderId="0" applyFill="0" applyBorder="0" applyAlignment="0"/>
    <xf numFmtId="209" fontId="71" fillId="0" borderId="0" applyFill="0" applyBorder="0" applyAlignment="0"/>
    <xf numFmtId="258" fontId="71" fillId="0" borderId="0" applyFill="0" applyBorder="0" applyAlignment="0"/>
    <xf numFmtId="212" fontId="71" fillId="0" borderId="0" applyFill="0" applyBorder="0" applyAlignment="0"/>
    <xf numFmtId="209" fontId="71" fillId="0" borderId="0" applyFill="0" applyBorder="0" applyAlignment="0"/>
    <xf numFmtId="0" fontId="202" fillId="0" borderId="39" applyNumberFormat="0" applyFill="0" applyAlignment="0" applyProtection="0">
      <alignment vertical="center"/>
    </xf>
    <xf numFmtId="0" fontId="203" fillId="0" borderId="39" applyNumberFormat="0" applyFill="0" applyAlignment="0" applyProtection="0"/>
    <xf numFmtId="0" fontId="203" fillId="0" borderId="39" applyNumberFormat="0" applyFill="0" applyAlignment="0" applyProtection="0"/>
    <xf numFmtId="0" fontId="204" fillId="0" borderId="39" applyNumberFormat="0" applyFill="0" applyAlignment="0" applyProtection="0"/>
    <xf numFmtId="0" fontId="9" fillId="45" borderId="0"/>
    <xf numFmtId="213" fontId="139" fillId="0" borderId="4" applyFont="0"/>
    <xf numFmtId="213" fontId="139" fillId="0" borderId="4" applyFont="0"/>
    <xf numFmtId="3" fontId="9" fillId="0" borderId="40"/>
    <xf numFmtId="3" fontId="9" fillId="0" borderId="40"/>
    <xf numFmtId="3" fontId="9" fillId="0" borderId="40"/>
    <xf numFmtId="174" fontId="205" fillId="0" borderId="27" applyNumberFormat="0" applyFont="0" applyFill="0" applyBorder="0">
      <alignment horizontal="center"/>
    </xf>
    <xf numFmtId="295" fontId="9" fillId="0" borderId="0" applyFont="0" applyFill="0" applyBorder="0" applyAlignment="0" applyProtection="0"/>
    <xf numFmtId="164" fontId="9" fillId="0" borderId="0" applyFont="0" applyFill="0" applyBorder="0" applyAlignment="0" applyProtection="0"/>
    <xf numFmtId="0" fontId="206" fillId="0" borderId="36"/>
    <xf numFmtId="0" fontId="207" fillId="0" borderId="36"/>
    <xf numFmtId="296" fontId="59" fillId="0" borderId="27"/>
    <xf numFmtId="297" fontId="208" fillId="0" borderId="27"/>
    <xf numFmtId="0" fontId="9" fillId="0" borderId="0" applyFont="0" applyFill="0" applyBorder="0" applyAlignment="0" applyProtection="0"/>
    <xf numFmtId="0" fontId="9" fillId="0" borderId="0" applyFont="0" applyFill="0" applyBorder="0" applyAlignment="0" applyProtection="0"/>
    <xf numFmtId="0" fontId="209" fillId="0" borderId="7"/>
    <xf numFmtId="0" fontId="209" fillId="0" borderId="7"/>
    <xf numFmtId="0" fontId="209" fillId="0" borderId="7"/>
    <xf numFmtId="0" fontId="124" fillId="0" borderId="0" applyNumberFormat="0" applyFont="0" applyFill="0" applyAlignment="0"/>
    <xf numFmtId="0" fontId="124" fillId="0" borderId="0" applyNumberFormat="0" applyFont="0" applyFill="0" applyAlignment="0"/>
    <xf numFmtId="0" fontId="124" fillId="0" borderId="0" applyNumberFormat="0" applyFont="0" applyFill="0" applyAlignment="0"/>
    <xf numFmtId="0" fontId="124" fillId="0" borderId="0" applyNumberFormat="0" applyFont="0" applyFill="0" applyAlignment="0"/>
    <xf numFmtId="0" fontId="124" fillId="0" borderId="0" applyNumberFormat="0" applyFont="0" applyFill="0" applyAlignment="0"/>
    <xf numFmtId="0" fontId="4" fillId="0" borderId="0" applyNumberFormat="0" applyFill="0" applyAlignment="0"/>
    <xf numFmtId="0" fontId="4" fillId="0" borderId="0" applyNumberFormat="0" applyFill="0" applyAlignment="0"/>
    <xf numFmtId="0" fontId="4" fillId="0" borderId="0" applyNumberFormat="0" applyFill="0" applyAlignment="0"/>
    <xf numFmtId="0" fontId="124" fillId="0" borderId="0" applyNumberFormat="0" applyFont="0" applyFill="0" applyAlignment="0"/>
    <xf numFmtId="0" fontId="4" fillId="0" borderId="0" applyNumberFormat="0" applyFill="0" applyAlignment="0"/>
    <xf numFmtId="0" fontId="4" fillId="0" borderId="0" applyNumberFormat="0" applyFill="0" applyAlignment="0"/>
    <xf numFmtId="0" fontId="4" fillId="0" borderId="0" applyNumberFormat="0" applyFill="0" applyAlignment="0"/>
    <xf numFmtId="0" fontId="4" fillId="0" borderId="0" applyNumberFormat="0" applyFill="0" applyAlignment="0"/>
    <xf numFmtId="0" fontId="4" fillId="0" borderId="0" applyNumberFormat="0" applyFill="0" applyAlignment="0"/>
    <xf numFmtId="0" fontId="124" fillId="0" borderId="0" applyNumberFormat="0" applyFont="0" applyFill="0" applyAlignment="0"/>
    <xf numFmtId="0" fontId="4" fillId="0" borderId="0" applyNumberFormat="0" applyFill="0" applyAlignment="0"/>
    <xf numFmtId="0" fontId="4" fillId="0" borderId="0" applyNumberFormat="0" applyFill="0" applyAlignment="0"/>
    <xf numFmtId="0" fontId="4" fillId="0" borderId="0" applyNumberFormat="0" applyFill="0" applyAlignment="0"/>
    <xf numFmtId="0" fontId="4" fillId="0" borderId="0" applyNumberFormat="0" applyFill="0" applyAlignment="0"/>
    <xf numFmtId="0" fontId="90" fillId="0" borderId="0">
      <alignment horizontal="justify" vertical="top"/>
    </xf>
    <xf numFmtId="0" fontId="210" fillId="46" borderId="0" applyNumberFormat="0" applyBorder="0" applyAlignment="0" applyProtection="0">
      <alignment vertical="center"/>
    </xf>
    <xf numFmtId="0" fontId="211" fillId="46" borderId="0" applyNumberFormat="0" applyBorder="0" applyAlignment="0" applyProtection="0"/>
    <xf numFmtId="0" fontId="211" fillId="46" borderId="0" applyNumberFormat="0" applyBorder="0" applyAlignment="0" applyProtection="0"/>
    <xf numFmtId="0" fontId="212" fillId="46" borderId="0" applyNumberFormat="0" applyBorder="0" applyAlignment="0" applyProtection="0"/>
    <xf numFmtId="0" fontId="11" fillId="0" borderId="15"/>
    <xf numFmtId="0" fontId="11" fillId="0" borderId="15"/>
    <xf numFmtId="0" fontId="67" fillId="0" borderId="0"/>
    <xf numFmtId="0" fontId="67" fillId="0" borderId="0"/>
    <xf numFmtId="37" fontId="213" fillId="0" borderId="0"/>
    <xf numFmtId="0" fontId="214" fillId="0" borderId="15" applyNumberFormat="0" applyFont="0" applyFill="0" applyBorder="0" applyAlignment="0">
      <alignment horizontal="center"/>
    </xf>
    <xf numFmtId="299" fontId="4" fillId="0" borderId="0"/>
    <xf numFmtId="0" fontId="215" fillId="0" borderId="0"/>
    <xf numFmtId="0" fontId="216" fillId="0" borderId="0"/>
    <xf numFmtId="0" fontId="7" fillId="0" borderId="0"/>
    <xf numFmtId="0" fontId="7" fillId="0" borderId="0"/>
    <xf numFmtId="0" fontId="57" fillId="0" borderId="0"/>
    <xf numFmtId="0" fontId="7" fillId="0" borderId="0"/>
    <xf numFmtId="0" fontId="57" fillId="0" borderId="0"/>
    <xf numFmtId="0" fontId="7"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155" fillId="0" borderId="0"/>
    <xf numFmtId="0" fontId="57" fillId="0" borderId="0"/>
    <xf numFmtId="0" fontId="57" fillId="0" borderId="0"/>
    <xf numFmtId="0" fontId="154" fillId="0" borderId="0"/>
    <xf numFmtId="0" fontId="5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9" fillId="0" borderId="0"/>
    <xf numFmtId="0" fontId="4" fillId="0" borderId="0"/>
    <xf numFmtId="0" fontId="9" fillId="0" borderId="0"/>
    <xf numFmtId="0" fontId="4"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155" fillId="0" borderId="0"/>
    <xf numFmtId="0" fontId="9" fillId="0" borderId="0"/>
    <xf numFmtId="0" fontId="1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4" fillId="0" borderId="0"/>
    <xf numFmtId="0" fontId="154" fillId="0" borderId="0"/>
    <xf numFmtId="0" fontId="1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217" fillId="0" borderId="0"/>
    <xf numFmtId="0" fontId="4" fillId="0" borderId="0"/>
    <xf numFmtId="0" fontId="4" fillId="0" borderId="0"/>
    <xf numFmtId="0" fontId="33" fillId="0" borderId="0"/>
    <xf numFmtId="0" fontId="57" fillId="0" borderId="0"/>
    <xf numFmtId="0" fontId="57" fillId="0" borderId="0"/>
    <xf numFmtId="0" fontId="137" fillId="0" borderId="0"/>
    <xf numFmtId="259" fontId="24" fillId="0" borderId="0">
      <protection locked="0"/>
    </xf>
    <xf numFmtId="0" fontId="4" fillId="0" borderId="0"/>
    <xf numFmtId="0" fontId="4" fillId="0" borderId="0"/>
    <xf numFmtId="0" fontId="48" fillId="0" borderId="0" applyFont="0"/>
    <xf numFmtId="0" fontId="9" fillId="47" borderId="41" applyNumberFormat="0" applyFont="0" applyAlignment="0" applyProtection="0">
      <alignment vertical="center"/>
    </xf>
    <xf numFmtId="0" fontId="7" fillId="47" borderId="41" applyNumberFormat="0" applyFont="0" applyAlignment="0" applyProtection="0"/>
    <xf numFmtId="0" fontId="9" fillId="47" borderId="41" applyNumberFormat="0" applyFont="0" applyAlignment="0" applyProtection="0"/>
    <xf numFmtId="0" fontId="4" fillId="47" borderId="41" applyNumberFormat="0" applyFont="0" applyAlignment="0" applyProtection="0"/>
    <xf numFmtId="300" fontId="218" fillId="0" borderId="0" applyFont="0" applyFill="0" applyBorder="0" applyProtection="0">
      <alignment vertical="top" wrapText="1"/>
    </xf>
    <xf numFmtId="0" fontId="8" fillId="0" borderId="7" applyNumberFormat="0" applyAlignment="0">
      <alignment horizontal="center"/>
    </xf>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20" fillId="23" borderId="42" applyNumberFormat="0" applyAlignment="0" applyProtection="0">
      <alignment vertical="center"/>
    </xf>
    <xf numFmtId="0" fontId="221" fillId="23" borderId="42" applyNumberFormat="0" applyAlignment="0" applyProtection="0"/>
    <xf numFmtId="0" fontId="221" fillId="23" borderId="42" applyNumberFormat="0" applyAlignment="0" applyProtection="0"/>
    <xf numFmtId="0" fontId="222" fillId="23" borderId="42" applyNumberFormat="0" applyAlignment="0" applyProtection="0"/>
    <xf numFmtId="240" fontId="223" fillId="0" borderId="7" applyFont="0" applyBorder="0" applyAlignment="0"/>
    <xf numFmtId="0" fontId="141" fillId="27" borderId="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4" fontId="19" fillId="0" borderId="0">
      <alignment horizontal="center" wrapText="1"/>
      <protection locked="0"/>
    </xf>
    <xf numFmtId="268" fontId="9" fillId="0" borderId="0" applyFont="0" applyFill="0" applyBorder="0" applyAlignment="0" applyProtection="0"/>
    <xf numFmtId="268" fontId="9" fillId="0" borderId="0" applyFont="0" applyFill="0" applyBorder="0" applyAlignment="0" applyProtection="0"/>
    <xf numFmtId="268" fontId="9" fillId="0" borderId="0" applyFont="0" applyFill="0" applyBorder="0" applyAlignment="0" applyProtection="0"/>
    <xf numFmtId="301" fontId="9" fillId="0" borderId="0" applyFont="0" applyFill="0" applyBorder="0" applyAlignment="0" applyProtection="0"/>
    <xf numFmtId="301" fontId="9" fillId="0" borderId="0" applyFont="0" applyFill="0" applyBorder="0" applyAlignment="0" applyProtection="0"/>
    <xf numFmtId="301"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0" fillId="0" borderId="31" applyNumberFormat="0" applyBorder="0"/>
    <xf numFmtId="9" fontId="40" fillId="0" borderId="31" applyNumberFormat="0" applyBorder="0"/>
    <xf numFmtId="9" fontId="40" fillId="0" borderId="31" applyNumberFormat="0" applyBorder="0"/>
    <xf numFmtId="0" fontId="9" fillId="0" borderId="0" applyFill="0" applyBorder="0" applyAlignment="0"/>
    <xf numFmtId="0" fontId="9" fillId="0" borderId="0" applyFill="0" applyBorder="0" applyAlignment="0"/>
    <xf numFmtId="0" fontId="9" fillId="0" borderId="0" applyFill="0" applyBorder="0" applyAlignment="0"/>
    <xf numFmtId="209" fontId="71" fillId="0" borderId="0" applyFill="0" applyBorder="0" applyAlignment="0"/>
    <xf numFmtId="258" fontId="71" fillId="0" borderId="0" applyFill="0" applyBorder="0" applyAlignment="0"/>
    <xf numFmtId="212" fontId="71" fillId="0" borderId="0" applyFill="0" applyBorder="0" applyAlignment="0"/>
    <xf numFmtId="209" fontId="71" fillId="0" borderId="0" applyFill="0" applyBorder="0" applyAlignment="0"/>
    <xf numFmtId="5" fontId="224" fillId="0" borderId="0"/>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225" fillId="0" borderId="36">
      <alignment horizontal="center"/>
    </xf>
    <xf numFmtId="0" fontId="225" fillId="0" borderId="36">
      <alignment horizontal="center"/>
    </xf>
    <xf numFmtId="0" fontId="225" fillId="0" borderId="36">
      <alignment horizontal="center"/>
    </xf>
    <xf numFmtId="0" fontId="226" fillId="48" borderId="0" applyNumberFormat="0" applyFont="0" applyBorder="0" applyAlignment="0">
      <alignment horizontal="center"/>
    </xf>
    <xf numFmtId="14" fontId="227" fillId="0" borderId="0" applyNumberFormat="0" applyFill="0" applyBorder="0" applyAlignment="0" applyProtection="0">
      <alignment horizontal="left"/>
    </xf>
    <xf numFmtId="14" fontId="228" fillId="0" borderId="0" applyNumberFormat="0" applyFill="0" applyBorder="0" applyAlignment="0" applyProtection="0">
      <alignment horizontal="left"/>
    </xf>
    <xf numFmtId="302" fontId="9" fillId="0" borderId="0" applyNumberFormat="0" applyFill="0" applyBorder="0" applyAlignment="0" applyProtection="0">
      <alignment horizontal="left"/>
    </xf>
    <xf numFmtId="0" fontId="92" fillId="0" borderId="0" applyNumberFormat="0" applyFill="0" applyBorder="0" applyAlignment="0" applyProtection="0"/>
    <xf numFmtId="41" fontId="39"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 fontId="229" fillId="49" borderId="43" applyNumberFormat="0" applyProtection="0">
      <alignment vertical="center"/>
    </xf>
    <xf numFmtId="4" fontId="230" fillId="49" borderId="43" applyNumberFormat="0" applyProtection="0">
      <alignment vertical="center"/>
    </xf>
    <xf numFmtId="4" fontId="231" fillId="49" borderId="43" applyNumberFormat="0" applyProtection="0">
      <alignment horizontal="left" vertical="center"/>
    </xf>
    <xf numFmtId="4" fontId="231" fillId="49" borderId="43" applyNumberFormat="0" applyProtection="0">
      <alignment horizontal="left" vertical="center" indent="1"/>
    </xf>
    <xf numFmtId="4" fontId="231" fillId="50" borderId="0" applyNumberFormat="0" applyProtection="0">
      <alignment horizontal="left" vertical="center"/>
    </xf>
    <xf numFmtId="4" fontId="231" fillId="50" borderId="0" applyNumberFormat="0" applyProtection="0">
      <alignment horizontal="left" vertical="center" indent="1"/>
    </xf>
    <xf numFmtId="4" fontId="231" fillId="51" borderId="43" applyNumberFormat="0" applyProtection="0">
      <alignment horizontal="right" vertical="center"/>
    </xf>
    <xf numFmtId="4" fontId="231" fillId="52" borderId="43" applyNumberFormat="0" applyProtection="0">
      <alignment horizontal="right" vertical="center"/>
    </xf>
    <xf numFmtId="4" fontId="231" fillId="53" borderId="43" applyNumberFormat="0" applyProtection="0">
      <alignment horizontal="right" vertical="center"/>
    </xf>
    <xf numFmtId="4" fontId="231" fillId="24" borderId="43" applyNumberFormat="0" applyProtection="0">
      <alignment horizontal="right" vertical="center"/>
    </xf>
    <xf numFmtId="4" fontId="231" fillId="54" borderId="43" applyNumberFormat="0" applyProtection="0">
      <alignment horizontal="right" vertical="center"/>
    </xf>
    <xf numFmtId="4" fontId="231" fillId="2" borderId="43" applyNumberFormat="0" applyProtection="0">
      <alignment horizontal="right" vertical="center"/>
    </xf>
    <xf numFmtId="4" fontId="231" fillId="55" borderId="43" applyNumberFormat="0" applyProtection="0">
      <alignment horizontal="right" vertical="center"/>
    </xf>
    <xf numFmtId="4" fontId="231" fillId="56" borderId="43" applyNumberFormat="0" applyProtection="0">
      <alignment horizontal="right" vertical="center"/>
    </xf>
    <xf numFmtId="4" fontId="231" fillId="57" borderId="43" applyNumberFormat="0" applyProtection="0">
      <alignment horizontal="right" vertical="center"/>
    </xf>
    <xf numFmtId="4" fontId="231" fillId="58" borderId="43" applyNumberFormat="0" applyProtection="0">
      <alignment horizontal="right" vertical="center"/>
    </xf>
    <xf numFmtId="4" fontId="229" fillId="59" borderId="44" applyNumberFormat="0" applyProtection="0">
      <alignment horizontal="left" vertical="center"/>
    </xf>
    <xf numFmtId="4" fontId="229" fillId="59" borderId="44" applyNumberFormat="0" applyProtection="0">
      <alignment horizontal="left" vertical="center" indent="1"/>
    </xf>
    <xf numFmtId="4" fontId="229" fillId="60" borderId="0" applyNumberFormat="0" applyProtection="0">
      <alignment horizontal="left" vertical="center"/>
    </xf>
    <xf numFmtId="4" fontId="229" fillId="60" borderId="0" applyNumberFormat="0" applyProtection="0">
      <alignment horizontal="left" vertical="center" indent="1"/>
    </xf>
    <xf numFmtId="4" fontId="229" fillId="50" borderId="0" applyNumberFormat="0" applyProtection="0">
      <alignment horizontal="left" vertical="center"/>
    </xf>
    <xf numFmtId="4" fontId="229" fillId="50" borderId="0" applyNumberFormat="0" applyProtection="0">
      <alignment horizontal="left" vertical="center" indent="1"/>
    </xf>
    <xf numFmtId="4" fontId="231" fillId="60" borderId="43" applyNumberFormat="0" applyProtection="0">
      <alignment horizontal="right" vertical="center"/>
    </xf>
    <xf numFmtId="4" fontId="23" fillId="60" borderId="0" applyNumberFormat="0" applyProtection="0">
      <alignment horizontal="left" vertical="center"/>
    </xf>
    <xf numFmtId="4" fontId="23" fillId="60" borderId="0" applyNumberFormat="0" applyProtection="0">
      <alignment horizontal="left" vertical="center" indent="1"/>
    </xf>
    <xf numFmtId="4" fontId="23" fillId="50" borderId="0" applyNumberFormat="0" applyProtection="0">
      <alignment horizontal="left" vertical="center"/>
    </xf>
    <xf numFmtId="4" fontId="23" fillId="50" borderId="0" applyNumberFormat="0" applyProtection="0">
      <alignment horizontal="left" vertical="center" indent="1"/>
    </xf>
    <xf numFmtId="4" fontId="231" fillId="40" borderId="43" applyNumberFormat="0" applyProtection="0">
      <alignment vertical="center"/>
    </xf>
    <xf numFmtId="4" fontId="232" fillId="40" borderId="43" applyNumberFormat="0" applyProtection="0">
      <alignment vertical="center"/>
    </xf>
    <xf numFmtId="4" fontId="229" fillId="60" borderId="45" applyNumberFormat="0" applyProtection="0">
      <alignment horizontal="left" vertical="center"/>
    </xf>
    <xf numFmtId="4" fontId="229" fillId="60" borderId="45" applyNumberFormat="0" applyProtection="0">
      <alignment horizontal="left" vertical="center" indent="1"/>
    </xf>
    <xf numFmtId="4" fontId="231" fillId="40" borderId="43" applyNumberFormat="0" applyProtection="0">
      <alignment horizontal="right" vertical="center"/>
    </xf>
    <xf numFmtId="4" fontId="232" fillId="40" borderId="43" applyNumberFormat="0" applyProtection="0">
      <alignment horizontal="right" vertical="center"/>
    </xf>
    <xf numFmtId="4" fontId="229" fillId="60" borderId="43" applyNumberFormat="0" applyProtection="0">
      <alignment horizontal="left" vertical="center"/>
    </xf>
    <xf numFmtId="4" fontId="229" fillId="60" borderId="43" applyNumberFormat="0" applyProtection="0">
      <alignment horizontal="left" vertical="center" indent="1"/>
    </xf>
    <xf numFmtId="4" fontId="233" fillId="43" borderId="45" applyNumberFormat="0" applyProtection="0">
      <alignment horizontal="left" vertical="center"/>
    </xf>
    <xf numFmtId="4" fontId="233" fillId="43" borderId="45" applyNumberFormat="0" applyProtection="0">
      <alignment horizontal="left" vertical="center" indent="1"/>
    </xf>
    <xf numFmtId="4" fontId="234" fillId="40" borderId="43" applyNumberFormat="0" applyProtection="0">
      <alignment horizontal="right" vertical="center"/>
    </xf>
    <xf numFmtId="303" fontId="235" fillId="0" borderId="0" applyFont="0" applyFill="0" applyBorder="0" applyAlignment="0" applyProtection="0"/>
    <xf numFmtId="0" fontId="226" fillId="1" borderId="25" applyNumberFormat="0" applyFont="0" applyAlignment="0">
      <alignment horizontal="center"/>
    </xf>
    <xf numFmtId="0" fontId="236" fillId="0" borderId="0" applyNumberFormat="0" applyFill="0" applyBorder="0" applyAlignment="0" applyProtection="0"/>
    <xf numFmtId="3" fontId="24" fillId="0" borderId="0"/>
    <xf numFmtId="0" fontId="237" fillId="0" borderId="0" applyNumberFormat="0" applyFill="0" applyBorder="0" applyAlignment="0">
      <alignment horizontal="center"/>
    </xf>
    <xf numFmtId="240" fontId="238" fillId="0" borderId="0" applyNumberFormat="0" applyBorder="0" applyAlignment="0">
      <alignment horizontal="centerContinuous"/>
    </xf>
    <xf numFmtId="0" fontId="26" fillId="0" borderId="0"/>
    <xf numFmtId="0" fontId="40" fillId="0" borderId="0"/>
    <xf numFmtId="0" fontId="26" fillId="0" borderId="0"/>
    <xf numFmtId="41" fontId="39" fillId="0" borderId="0" applyFont="0" applyFill="0" applyBorder="0" applyAlignment="0" applyProtection="0"/>
    <xf numFmtId="240" fontId="31" fillId="0" borderId="0" applyFont="0" applyFill="0" applyBorder="0" applyAlignment="0" applyProtection="0"/>
    <xf numFmtId="240" fontId="3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240" fontId="31" fillId="0" borderId="0" applyFont="0" applyFill="0" applyBorder="0" applyAlignment="0" applyProtection="0"/>
    <xf numFmtId="240" fontId="3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240" fontId="31" fillId="0" borderId="0" applyFont="0" applyFill="0" applyBorder="0" applyAlignment="0" applyProtection="0"/>
    <xf numFmtId="240" fontId="31" fillId="0" borderId="0" applyFont="0" applyFill="0" applyBorder="0" applyAlignment="0" applyProtection="0"/>
    <xf numFmtId="240" fontId="31" fillId="0" borderId="0" applyFont="0" applyFill="0" applyBorder="0" applyAlignment="0" applyProtection="0"/>
    <xf numFmtId="240" fontId="31" fillId="0" borderId="0" applyFont="0" applyFill="0" applyBorder="0" applyAlignment="0" applyProtection="0"/>
    <xf numFmtId="240" fontId="31" fillId="0" borderId="0" applyFont="0" applyFill="0" applyBorder="0" applyAlignment="0" applyProtection="0"/>
    <xf numFmtId="240" fontId="31" fillId="0" borderId="0" applyFont="0" applyFill="0" applyBorder="0" applyAlignment="0" applyProtection="0"/>
    <xf numFmtId="240" fontId="31" fillId="0" borderId="0" applyFont="0" applyFill="0" applyBorder="0" applyAlignment="0" applyProtection="0"/>
    <xf numFmtId="240" fontId="31" fillId="0" borderId="0" applyFont="0" applyFill="0" applyBorder="0" applyAlignment="0" applyProtection="0"/>
    <xf numFmtId="19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91"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41" fontId="3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240" fontId="31"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3" fontId="39" fillId="0" borderId="0" applyFont="0" applyFill="0" applyBorder="0" applyAlignment="0" applyProtection="0"/>
    <xf numFmtId="42" fontId="39" fillId="0" borderId="0" applyFont="0" applyFill="0" applyBorder="0" applyAlignment="0" applyProtection="0"/>
    <xf numFmtId="197" fontId="39" fillId="0" borderId="0" applyFont="0" applyFill="0" applyBorder="0" applyAlignment="0" applyProtection="0"/>
    <xf numFmtId="186" fontId="24" fillId="0" borderId="0" applyFont="0" applyFill="0" applyBorder="0" applyAlignment="0" applyProtection="0"/>
    <xf numFmtId="186" fontId="39" fillId="0" borderId="0" applyFont="0" applyFill="0" applyBorder="0" applyAlignment="0" applyProtection="0"/>
    <xf numFmtId="0" fontId="8" fillId="0" borderId="0"/>
    <xf numFmtId="0" fontId="8" fillId="0" borderId="0"/>
    <xf numFmtId="304" fontId="11" fillId="0" borderId="0" applyFont="0" applyFill="0" applyBorder="0" applyAlignment="0" applyProtection="0"/>
    <xf numFmtId="304" fontId="11" fillId="0" borderId="0" applyFont="0" applyFill="0" applyBorder="0" applyAlignment="0" applyProtection="0"/>
    <xf numFmtId="42" fontId="39" fillId="0" borderId="0" applyFont="0" applyFill="0" applyBorder="0" applyAlignment="0" applyProtection="0"/>
    <xf numFmtId="169" fontId="39" fillId="0" borderId="0" applyFont="0" applyFill="0" applyBorder="0" applyAlignment="0" applyProtection="0"/>
    <xf numFmtId="166" fontId="4" fillId="0" borderId="0" applyFont="0" applyFill="0" applyBorder="0" applyAlignment="0" applyProtection="0"/>
    <xf numFmtId="169" fontId="39" fillId="0" borderId="0" applyFont="0" applyFill="0" applyBorder="0" applyAlignment="0" applyProtection="0"/>
    <xf numFmtId="197" fontId="39" fillId="0" borderId="0" applyFont="0" applyFill="0" applyBorder="0" applyAlignment="0" applyProtection="0"/>
    <xf numFmtId="186" fontId="24" fillId="0" borderId="0" applyFont="0" applyFill="0" applyBorder="0" applyAlignment="0" applyProtection="0"/>
    <xf numFmtId="186" fontId="39" fillId="0" borderId="0" applyFont="0" applyFill="0" applyBorder="0" applyAlignment="0" applyProtection="0"/>
    <xf numFmtId="0" fontId="8" fillId="0" borderId="0"/>
    <xf numFmtId="0" fontId="8" fillId="0" borderId="0"/>
    <xf numFmtId="304" fontId="11" fillId="0" borderId="0" applyFont="0" applyFill="0" applyBorder="0" applyAlignment="0" applyProtection="0"/>
    <xf numFmtId="304" fontId="11" fillId="0" borderId="0" applyFont="0" applyFill="0" applyBorder="0" applyAlignment="0" applyProtection="0"/>
    <xf numFmtId="191"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4" fontId="239" fillId="0" borderId="0"/>
    <xf numFmtId="14" fontId="240" fillId="0" borderId="0"/>
    <xf numFmtId="0" fontId="206" fillId="0" borderId="0"/>
    <xf numFmtId="0" fontId="207" fillId="0" borderId="0"/>
    <xf numFmtId="0" fontId="241" fillId="42" borderId="0">
      <alignment wrapText="1"/>
    </xf>
    <xf numFmtId="40" fontId="242" fillId="0" borderId="0" applyBorder="0">
      <alignment horizontal="right"/>
    </xf>
    <xf numFmtId="40" fontId="243" fillId="0" borderId="0" applyBorder="0">
      <alignment horizontal="right"/>
    </xf>
    <xf numFmtId="252" fontId="11" fillId="0" borderId="21">
      <alignment horizontal="right" vertical="center"/>
    </xf>
    <xf numFmtId="257" fontId="4" fillId="0" borderId="21">
      <alignment horizontal="right" vertical="center"/>
    </xf>
    <xf numFmtId="305"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5" fontId="244" fillId="0" borderId="21">
      <alignment horizontal="right" vertical="center"/>
    </xf>
    <xf numFmtId="165" fontId="244" fillId="0" borderId="21">
      <alignment horizontal="right" vertical="center"/>
    </xf>
    <xf numFmtId="298" fontId="4" fillId="0" borderId="21">
      <alignment horizontal="right" vertical="center"/>
    </xf>
    <xf numFmtId="298" fontId="4" fillId="0" borderId="21">
      <alignment horizontal="right" vertical="center"/>
    </xf>
    <xf numFmtId="298" fontId="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165" fontId="244"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98" fontId="4" fillId="0" borderId="21">
      <alignment horizontal="right" vertical="center"/>
    </xf>
    <xf numFmtId="298" fontId="4" fillId="0" borderId="21">
      <alignment horizontal="right" vertical="center"/>
    </xf>
    <xf numFmtId="298" fontId="4"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52" fontId="11" fillId="0" borderId="21">
      <alignment horizontal="right" vertical="center"/>
    </xf>
    <xf numFmtId="309" fontId="31" fillId="0" borderId="21">
      <alignment horizontal="right" vertical="center"/>
    </xf>
    <xf numFmtId="252" fontId="11" fillId="0" borderId="21">
      <alignment horizontal="right" vertical="center"/>
    </xf>
    <xf numFmtId="309" fontId="31" fillId="0" borderId="21">
      <alignment horizontal="right" vertical="center"/>
    </xf>
    <xf numFmtId="247" fontId="4" fillId="0" borderId="21">
      <alignment horizontal="right" vertical="center"/>
    </xf>
    <xf numFmtId="164" fontId="59" fillId="0" borderId="21">
      <alignment horizontal="right" vertical="center"/>
    </xf>
    <xf numFmtId="164" fontId="59" fillId="0" borderId="21">
      <alignment horizontal="right" vertical="center"/>
    </xf>
    <xf numFmtId="309" fontId="31" fillId="0" borderId="21">
      <alignment horizontal="right" vertical="center"/>
    </xf>
    <xf numFmtId="310" fontId="245" fillId="0" borderId="21">
      <alignment horizontal="right" vertical="center"/>
    </xf>
    <xf numFmtId="310" fontId="39" fillId="0" borderId="21">
      <alignment horizontal="right" vertical="center"/>
    </xf>
    <xf numFmtId="310" fontId="245" fillId="0" borderId="21">
      <alignment horizontal="right" vertical="center"/>
    </xf>
    <xf numFmtId="310" fontId="39" fillId="0" borderId="21">
      <alignment horizontal="right" vertical="center"/>
    </xf>
    <xf numFmtId="310" fontId="39" fillId="0" borderId="21">
      <alignment horizontal="right" vertical="center"/>
    </xf>
    <xf numFmtId="311" fontId="39" fillId="0" borderId="46">
      <alignment horizontal="right" vertical="center"/>
    </xf>
    <xf numFmtId="310" fontId="39" fillId="0" borderId="21">
      <alignment horizontal="right" vertical="center"/>
    </xf>
    <xf numFmtId="311" fontId="39" fillId="0" borderId="46">
      <alignment horizontal="right" vertical="center"/>
    </xf>
    <xf numFmtId="311" fontId="39" fillId="0" borderId="46">
      <alignment horizontal="right" vertical="center"/>
    </xf>
    <xf numFmtId="311" fontId="39" fillId="0" borderId="46">
      <alignment horizontal="right" vertical="center"/>
    </xf>
    <xf numFmtId="311" fontId="39" fillId="0" borderId="46">
      <alignment horizontal="right" vertical="center"/>
    </xf>
    <xf numFmtId="310" fontId="39" fillId="0" borderId="21">
      <alignment horizontal="right" vertical="center"/>
    </xf>
    <xf numFmtId="310" fontId="39" fillId="0" borderId="21">
      <alignment horizontal="right" vertical="center"/>
    </xf>
    <xf numFmtId="310" fontId="39" fillId="0" borderId="21">
      <alignment horizontal="right" vertical="center"/>
    </xf>
    <xf numFmtId="310" fontId="39" fillId="0" borderId="21">
      <alignment horizontal="right" vertical="center"/>
    </xf>
    <xf numFmtId="311" fontId="39" fillId="0" borderId="46">
      <alignment horizontal="right" vertical="center"/>
    </xf>
    <xf numFmtId="310" fontId="39" fillId="0" borderId="21">
      <alignment horizontal="right" vertical="center"/>
    </xf>
    <xf numFmtId="310" fontId="39" fillId="0" borderId="21">
      <alignment horizontal="right" vertical="center"/>
    </xf>
    <xf numFmtId="310" fontId="39" fillId="0" borderId="21">
      <alignment horizontal="right" vertical="center"/>
    </xf>
    <xf numFmtId="310" fontId="39" fillId="0" borderId="21">
      <alignment horizontal="right" vertical="center"/>
    </xf>
    <xf numFmtId="310" fontId="245"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310" fontId="245" fillId="0" borderId="21">
      <alignment horizontal="right" vertical="center"/>
    </xf>
    <xf numFmtId="309" fontId="31" fillId="0" borderId="21">
      <alignment horizontal="right" vertical="center"/>
    </xf>
    <xf numFmtId="167" fontId="8" fillId="0" borderId="21">
      <alignment horizontal="right" vertical="center"/>
    </xf>
    <xf numFmtId="309" fontId="31" fillId="0" borderId="21">
      <alignment horizontal="right" vertical="center"/>
    </xf>
    <xf numFmtId="167" fontId="8" fillId="0" borderId="21">
      <alignment horizontal="right" vertical="center"/>
    </xf>
    <xf numFmtId="309" fontId="31"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0" fontId="245" fillId="0" borderId="21">
      <alignment horizontal="right" vertical="center"/>
    </xf>
    <xf numFmtId="310" fontId="245"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7" fontId="8" fillId="0" borderId="21">
      <alignment horizontal="right" vertical="center"/>
    </xf>
    <xf numFmtId="312" fontId="4" fillId="0" borderId="21">
      <alignment horizontal="right" vertical="center"/>
    </xf>
    <xf numFmtId="312" fontId="4" fillId="0" borderId="21">
      <alignment horizontal="right" vertical="center"/>
    </xf>
    <xf numFmtId="247" fontId="4" fillId="0" borderId="21">
      <alignment horizontal="right" vertical="center"/>
    </xf>
    <xf numFmtId="309" fontId="31" fillId="0" borderId="21">
      <alignment horizontal="right" vertical="center"/>
    </xf>
    <xf numFmtId="309" fontId="31" fillId="0" borderId="21">
      <alignment horizontal="right" vertical="center"/>
    </xf>
    <xf numFmtId="312" fontId="4" fillId="0" borderId="21">
      <alignment horizontal="right" vertical="center"/>
    </xf>
    <xf numFmtId="310" fontId="39" fillId="0" borderId="21">
      <alignment horizontal="right" vertical="center"/>
    </xf>
    <xf numFmtId="309" fontId="31" fillId="0" borderId="21">
      <alignment horizontal="right" vertical="center"/>
    </xf>
    <xf numFmtId="312" fontId="4" fillId="0" borderId="21">
      <alignment horizontal="right" vertical="center"/>
    </xf>
    <xf numFmtId="310" fontId="39"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09" fontId="31"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247" fontId="4" fillId="0" borderId="21">
      <alignment horizontal="right" vertical="center"/>
    </xf>
    <xf numFmtId="247" fontId="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310" fontId="39" fillId="0" borderId="21">
      <alignment horizontal="right" vertical="center"/>
    </xf>
    <xf numFmtId="312" fontId="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312" fontId="4" fillId="0" borderId="21">
      <alignment horizontal="right" vertical="center"/>
    </xf>
    <xf numFmtId="312" fontId="4" fillId="0" borderId="21">
      <alignment horizontal="right" vertical="center"/>
    </xf>
    <xf numFmtId="310" fontId="39"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0" fontId="245"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10" fontId="39" fillId="0" borderId="21">
      <alignment horizontal="right" vertical="center"/>
    </xf>
    <xf numFmtId="167" fontId="8" fillId="0" borderId="21">
      <alignment horizontal="right" vertical="center"/>
    </xf>
    <xf numFmtId="310" fontId="39" fillId="0" borderId="21">
      <alignment horizontal="right" vertical="center"/>
    </xf>
    <xf numFmtId="311" fontId="39" fillId="0" borderId="46">
      <alignment horizontal="right" vertical="center"/>
    </xf>
    <xf numFmtId="310" fontId="39" fillId="0" borderId="21">
      <alignment horizontal="right" vertical="center"/>
    </xf>
    <xf numFmtId="310" fontId="39" fillId="0" borderId="21">
      <alignment horizontal="right" vertical="center"/>
    </xf>
    <xf numFmtId="311" fontId="39" fillId="0" borderId="46">
      <alignment horizontal="right" vertical="center"/>
    </xf>
    <xf numFmtId="311" fontId="39" fillId="0" borderId="46">
      <alignment horizontal="right" vertical="center"/>
    </xf>
    <xf numFmtId="310" fontId="39" fillId="0" borderId="21">
      <alignment horizontal="right" vertical="center"/>
    </xf>
    <xf numFmtId="310" fontId="39" fillId="0" borderId="21">
      <alignment horizontal="right" vertical="center"/>
    </xf>
    <xf numFmtId="310" fontId="39" fillId="0" borderId="21">
      <alignment horizontal="right" vertical="center"/>
    </xf>
    <xf numFmtId="310" fontId="39"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0" fontId="39" fillId="0" borderId="21">
      <alignment horizontal="right" vertical="center"/>
    </xf>
    <xf numFmtId="167" fontId="8" fillId="0" borderId="21">
      <alignment horizontal="right" vertical="center"/>
    </xf>
    <xf numFmtId="167" fontId="8" fillId="0" borderId="21">
      <alignment horizontal="right" vertical="center"/>
    </xf>
    <xf numFmtId="312" fontId="4" fillId="0" borderId="21">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10" fontId="39"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10" fontId="245" fillId="0" borderId="21">
      <alignment horizontal="right" vertical="center"/>
    </xf>
    <xf numFmtId="310" fontId="39"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10" fontId="39"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10" fontId="39" fillId="0" borderId="21">
      <alignment horizontal="right" vertical="center"/>
    </xf>
    <xf numFmtId="310" fontId="39" fillId="0" borderId="21">
      <alignment horizontal="right" vertical="center"/>
    </xf>
    <xf numFmtId="310" fontId="39"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09" fontId="31"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310" fontId="245"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165" fontId="244" fillId="0" borderId="21">
      <alignment horizontal="right" vertical="center"/>
    </xf>
    <xf numFmtId="309" fontId="31" fillId="0" borderId="21">
      <alignment horizontal="right" vertical="center"/>
    </xf>
    <xf numFmtId="314" fontId="59" fillId="0" borderId="21">
      <alignment horizontal="right" vertical="center"/>
    </xf>
    <xf numFmtId="165" fontId="244"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167" fontId="8"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252" fontId="11" fillId="0" borderId="21">
      <alignment horizontal="right" vertical="center"/>
    </xf>
    <xf numFmtId="309" fontId="31" fillId="0" borderId="21">
      <alignment horizontal="right" vertical="center"/>
    </xf>
    <xf numFmtId="309" fontId="31" fillId="0" borderId="21">
      <alignment horizontal="right" vertical="center"/>
    </xf>
    <xf numFmtId="310" fontId="39"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252" fontId="11" fillId="0" borderId="21">
      <alignment horizontal="right" vertical="center"/>
    </xf>
    <xf numFmtId="252" fontId="11"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10" fontId="39" fillId="0" borderId="21">
      <alignment horizontal="right" vertical="center"/>
    </xf>
    <xf numFmtId="309" fontId="31"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10" fontId="39" fillId="0" borderId="21">
      <alignment horizontal="right" vertical="center"/>
    </xf>
    <xf numFmtId="310" fontId="39"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14" fontId="59" fillId="0" borderId="21">
      <alignment horizontal="right" vertical="center"/>
    </xf>
    <xf numFmtId="314" fontId="59" fillId="0" borderId="21">
      <alignment horizontal="right" vertical="center"/>
    </xf>
    <xf numFmtId="314" fontId="59" fillId="0" borderId="21">
      <alignment horizontal="right" vertical="center"/>
    </xf>
    <xf numFmtId="165" fontId="244" fillId="0" borderId="21">
      <alignment horizontal="right" vertical="center"/>
    </xf>
    <xf numFmtId="314" fontId="59"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09" fontId="31" fillId="0" borderId="21">
      <alignment horizontal="right" vertical="center"/>
    </xf>
    <xf numFmtId="315" fontId="11" fillId="0" borderId="46">
      <alignment horizontal="right" vertical="center"/>
    </xf>
    <xf numFmtId="315" fontId="11" fillId="0" borderId="46">
      <alignment horizontal="right" vertical="center"/>
    </xf>
    <xf numFmtId="315" fontId="11" fillId="0" borderId="46">
      <alignment horizontal="right" vertical="center"/>
    </xf>
    <xf numFmtId="315" fontId="11" fillId="0" borderId="46">
      <alignment horizontal="right" vertical="center"/>
    </xf>
    <xf numFmtId="315" fontId="11" fillId="0" borderId="46">
      <alignment horizontal="right" vertical="center"/>
    </xf>
    <xf numFmtId="315" fontId="11" fillId="0" borderId="46">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165" fontId="244"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15" fontId="11" fillId="0" borderId="46">
      <alignment horizontal="right" vertical="center"/>
    </xf>
    <xf numFmtId="315" fontId="11" fillId="0" borderId="46">
      <alignment horizontal="right" vertical="center"/>
    </xf>
    <xf numFmtId="315" fontId="11" fillId="0" borderId="46">
      <alignment horizontal="right" vertical="center"/>
    </xf>
    <xf numFmtId="314" fontId="59"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165" fontId="244" fillId="0" borderId="21">
      <alignment horizontal="right" vertical="center"/>
    </xf>
    <xf numFmtId="314" fontId="59" fillId="0" borderId="21">
      <alignment horizontal="right" vertical="center"/>
    </xf>
    <xf numFmtId="314" fontId="59" fillId="0" borderId="21">
      <alignment horizontal="right" vertical="center"/>
    </xf>
    <xf numFmtId="314" fontId="59"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14" fontId="59" fillId="0" borderId="21">
      <alignment horizontal="right" vertical="center"/>
    </xf>
    <xf numFmtId="314" fontId="59" fillId="0" borderId="21">
      <alignment horizontal="right" vertical="center"/>
    </xf>
    <xf numFmtId="314" fontId="59"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14" fontId="59" fillId="0" borderId="21">
      <alignment horizontal="right" vertical="center"/>
    </xf>
    <xf numFmtId="165" fontId="244" fillId="0" borderId="21">
      <alignment horizontal="right" vertical="center"/>
    </xf>
    <xf numFmtId="165" fontId="244" fillId="0" borderId="21">
      <alignment horizontal="right" vertical="center"/>
    </xf>
    <xf numFmtId="252" fontId="11" fillId="0" borderId="21">
      <alignment horizontal="right" vertical="center"/>
    </xf>
    <xf numFmtId="252" fontId="11" fillId="0" borderId="21">
      <alignment horizontal="right" vertical="center"/>
    </xf>
    <xf numFmtId="165" fontId="244" fillId="0" borderId="21">
      <alignment horizontal="right" vertical="center"/>
    </xf>
    <xf numFmtId="252" fontId="1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165" fontId="244"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167" fontId="8"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4" fontId="59" fillId="0" borderId="21">
      <alignment horizontal="right" vertical="center"/>
    </xf>
    <xf numFmtId="164" fontId="59" fillId="0" borderId="21">
      <alignment horizontal="right" vertical="center"/>
    </xf>
    <xf numFmtId="167" fontId="8" fillId="0" borderId="21">
      <alignment horizontal="right" vertical="center"/>
    </xf>
    <xf numFmtId="165" fontId="244"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252" fontId="11" fillId="0" borderId="21">
      <alignment horizontal="right" vertical="center"/>
    </xf>
    <xf numFmtId="164" fontId="59"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252" fontId="11"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12" fontId="4" fillId="0" borderId="21">
      <alignment horizontal="right" vertical="center"/>
    </xf>
    <xf numFmtId="309" fontId="31"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309" fontId="31"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09" fontId="31" fillId="0" borderId="21">
      <alignment horizontal="right" vertical="center"/>
    </xf>
    <xf numFmtId="252" fontId="11" fillId="0" borderId="21">
      <alignment horizontal="right" vertical="center"/>
    </xf>
    <xf numFmtId="247" fontId="4" fillId="0" borderId="21">
      <alignment horizontal="right" vertical="center"/>
    </xf>
    <xf numFmtId="164" fontId="59" fillId="0" borderId="21">
      <alignment horizontal="right" vertical="center"/>
    </xf>
    <xf numFmtId="312" fontId="4" fillId="0" borderId="21">
      <alignment horizontal="right" vertical="center"/>
    </xf>
    <xf numFmtId="164" fontId="59" fillId="0" borderId="21">
      <alignment horizontal="right" vertical="center"/>
    </xf>
    <xf numFmtId="164" fontId="59"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252" fontId="11"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52" fontId="11" fillId="0" borderId="21">
      <alignment horizontal="right" vertical="center"/>
    </xf>
    <xf numFmtId="164" fontId="59"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164" fontId="59"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47" fontId="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47" fontId="4" fillId="0" borderId="21">
      <alignment horizontal="right" vertical="center"/>
    </xf>
    <xf numFmtId="247"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47" fontId="4" fillId="0" borderId="21">
      <alignment horizontal="right" vertical="center"/>
    </xf>
    <xf numFmtId="312" fontId="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164" fontId="59"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312"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247" fontId="4" fillId="0" borderId="21">
      <alignment horizontal="right" vertical="center"/>
    </xf>
    <xf numFmtId="247" fontId="4" fillId="0" borderId="21">
      <alignment horizontal="right" vertical="center"/>
    </xf>
    <xf numFmtId="252" fontId="11"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47" fontId="4" fillId="0" borderId="21">
      <alignment horizontal="right" vertical="center"/>
    </xf>
    <xf numFmtId="310" fontId="245" fillId="0" borderId="21">
      <alignment horizontal="right" vertical="center"/>
    </xf>
    <xf numFmtId="310" fontId="39" fillId="0" borderId="21">
      <alignment horizontal="right" vertical="center"/>
    </xf>
    <xf numFmtId="310" fontId="245" fillId="0" borderId="21">
      <alignment horizontal="right" vertical="center"/>
    </xf>
    <xf numFmtId="310" fontId="39" fillId="0" borderId="21">
      <alignment horizontal="right" vertical="center"/>
    </xf>
    <xf numFmtId="310" fontId="39" fillId="0" borderId="21">
      <alignment horizontal="right" vertical="center"/>
    </xf>
    <xf numFmtId="311" fontId="39" fillId="0" borderId="46">
      <alignment horizontal="right" vertical="center"/>
    </xf>
    <xf numFmtId="310" fontId="39" fillId="0" borderId="21">
      <alignment horizontal="right" vertical="center"/>
    </xf>
    <xf numFmtId="311" fontId="39" fillId="0" borderId="46">
      <alignment horizontal="right" vertical="center"/>
    </xf>
    <xf numFmtId="311" fontId="39" fillId="0" borderId="46">
      <alignment horizontal="right" vertical="center"/>
    </xf>
    <xf numFmtId="311" fontId="39" fillId="0" borderId="46">
      <alignment horizontal="right" vertical="center"/>
    </xf>
    <xf numFmtId="311" fontId="39" fillId="0" borderId="46">
      <alignment horizontal="right" vertical="center"/>
    </xf>
    <xf numFmtId="310" fontId="39" fillId="0" borderId="21">
      <alignment horizontal="right" vertical="center"/>
    </xf>
    <xf numFmtId="310" fontId="39" fillId="0" borderId="21">
      <alignment horizontal="right" vertical="center"/>
    </xf>
    <xf numFmtId="310" fontId="39" fillId="0" borderId="21">
      <alignment horizontal="right" vertical="center"/>
    </xf>
    <xf numFmtId="310" fontId="39" fillId="0" borderId="21">
      <alignment horizontal="right" vertical="center"/>
    </xf>
    <xf numFmtId="311" fontId="39" fillId="0" borderId="46">
      <alignment horizontal="right" vertical="center"/>
    </xf>
    <xf numFmtId="310" fontId="39" fillId="0" borderId="21">
      <alignment horizontal="right" vertical="center"/>
    </xf>
    <xf numFmtId="310" fontId="39" fillId="0" borderId="21">
      <alignment horizontal="right" vertical="center"/>
    </xf>
    <xf numFmtId="310" fontId="39" fillId="0" borderId="21">
      <alignment horizontal="right" vertical="center"/>
    </xf>
    <xf numFmtId="310" fontId="39" fillId="0" borderId="21">
      <alignment horizontal="right" vertical="center"/>
    </xf>
    <xf numFmtId="310" fontId="245"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247" fontId="4" fillId="0" borderId="21">
      <alignment horizontal="right" vertical="center"/>
    </xf>
    <xf numFmtId="309" fontId="31" fillId="0" borderId="21">
      <alignment horizontal="right" vertical="center"/>
    </xf>
    <xf numFmtId="252" fontId="11"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46">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314" fontId="59" fillId="0" borderId="21">
      <alignment horizontal="right" vertical="center"/>
    </xf>
    <xf numFmtId="314" fontId="59" fillId="0" borderId="21">
      <alignment horizontal="right" vertical="center"/>
    </xf>
    <xf numFmtId="31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17" fontId="4" fillId="0" borderId="46">
      <alignment horizontal="right" vertical="center"/>
    </xf>
    <xf numFmtId="317" fontId="4" fillId="0" borderId="46">
      <alignment horizontal="right" vertical="center"/>
    </xf>
    <xf numFmtId="317" fontId="4" fillId="0" borderId="46">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317" fontId="4" fillId="0" borderId="46">
      <alignment horizontal="right" vertical="center"/>
    </xf>
    <xf numFmtId="247" fontId="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164" fontId="59" fillId="0" borderId="21">
      <alignment horizontal="right" vertical="center"/>
    </xf>
    <xf numFmtId="314" fontId="59"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18" fontId="246" fillId="2" borderId="30" applyFont="0" applyFill="0" applyBorder="0"/>
    <xf numFmtId="317" fontId="4" fillId="0" borderId="46">
      <alignment horizontal="right" vertical="center"/>
    </xf>
    <xf numFmtId="317" fontId="4" fillId="0" borderId="46">
      <alignment horizontal="right" vertical="center"/>
    </xf>
    <xf numFmtId="317" fontId="4" fillId="0" borderId="46">
      <alignment horizontal="right" vertical="center"/>
    </xf>
    <xf numFmtId="317" fontId="4" fillId="0" borderId="46">
      <alignment horizontal="right" vertical="center"/>
    </xf>
    <xf numFmtId="314" fontId="59"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18" fontId="246" fillId="2" borderId="30" applyFont="0" applyFill="0" applyBorder="0"/>
    <xf numFmtId="317" fontId="4" fillId="0" borderId="46">
      <alignment horizontal="right" vertical="center"/>
    </xf>
    <xf numFmtId="317" fontId="4" fillId="0" borderId="46">
      <alignment horizontal="right" vertical="center"/>
    </xf>
    <xf numFmtId="317" fontId="4" fillId="0" borderId="46">
      <alignment horizontal="right" vertical="center"/>
    </xf>
    <xf numFmtId="317" fontId="4" fillId="0" borderId="46">
      <alignment horizontal="right" vertical="center"/>
    </xf>
    <xf numFmtId="314" fontId="59" fillId="0" borderId="21">
      <alignment horizontal="right" vertical="center"/>
    </xf>
    <xf numFmtId="314" fontId="59" fillId="0" borderId="21">
      <alignment horizontal="right" vertical="center"/>
    </xf>
    <xf numFmtId="314" fontId="59"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309" fontId="31"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247" fontId="4"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314" fontId="59" fillId="0" borderId="21">
      <alignment horizontal="right" vertical="center"/>
    </xf>
    <xf numFmtId="314" fontId="59" fillId="0" borderId="21">
      <alignment horizontal="right" vertical="center"/>
    </xf>
    <xf numFmtId="314" fontId="59"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309" fontId="31" fillId="0" borderId="21">
      <alignment horizontal="right" vertical="center"/>
    </xf>
    <xf numFmtId="319" fontId="9" fillId="0" borderId="21">
      <alignment horizontal="right" vertical="center"/>
    </xf>
    <xf numFmtId="319" fontId="9" fillId="0" borderId="21">
      <alignment horizontal="right" vertical="center"/>
    </xf>
    <xf numFmtId="319" fontId="9" fillId="0" borderId="21">
      <alignment horizontal="right" vertical="center"/>
    </xf>
    <xf numFmtId="319" fontId="9" fillId="0" borderId="21">
      <alignment horizontal="right" vertical="center"/>
    </xf>
    <xf numFmtId="319" fontId="9"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10" fontId="245" fillId="0" borderId="21">
      <alignment horizontal="right" vertical="center"/>
    </xf>
    <xf numFmtId="310" fontId="39" fillId="0" borderId="21">
      <alignment horizontal="right" vertical="center"/>
    </xf>
    <xf numFmtId="310" fontId="245" fillId="0" borderId="21">
      <alignment horizontal="right" vertical="center"/>
    </xf>
    <xf numFmtId="310" fontId="39" fillId="0" borderId="21">
      <alignment horizontal="right" vertical="center"/>
    </xf>
    <xf numFmtId="310" fontId="39" fillId="0" borderId="21">
      <alignment horizontal="right" vertical="center"/>
    </xf>
    <xf numFmtId="311" fontId="39" fillId="0" borderId="46">
      <alignment horizontal="right" vertical="center"/>
    </xf>
    <xf numFmtId="310" fontId="39" fillId="0" borderId="21">
      <alignment horizontal="right" vertical="center"/>
    </xf>
    <xf numFmtId="311" fontId="39" fillId="0" borderId="46">
      <alignment horizontal="right" vertical="center"/>
    </xf>
    <xf numFmtId="311" fontId="39" fillId="0" borderId="46">
      <alignment horizontal="right" vertical="center"/>
    </xf>
    <xf numFmtId="311" fontId="39" fillId="0" borderId="46">
      <alignment horizontal="right" vertical="center"/>
    </xf>
    <xf numFmtId="311" fontId="39" fillId="0" borderId="46">
      <alignment horizontal="right" vertical="center"/>
    </xf>
    <xf numFmtId="310" fontId="39" fillId="0" borderId="21">
      <alignment horizontal="right" vertical="center"/>
    </xf>
    <xf numFmtId="310" fontId="39" fillId="0" borderId="21">
      <alignment horizontal="right" vertical="center"/>
    </xf>
    <xf numFmtId="310" fontId="39" fillId="0" borderId="21">
      <alignment horizontal="right" vertical="center"/>
    </xf>
    <xf numFmtId="310" fontId="39" fillId="0" borderId="21">
      <alignment horizontal="right" vertical="center"/>
    </xf>
    <xf numFmtId="311" fontId="39" fillId="0" borderId="46">
      <alignment horizontal="right" vertical="center"/>
    </xf>
    <xf numFmtId="310" fontId="39" fillId="0" borderId="21">
      <alignment horizontal="right" vertical="center"/>
    </xf>
    <xf numFmtId="310" fontId="39" fillId="0" borderId="21">
      <alignment horizontal="right" vertical="center"/>
    </xf>
    <xf numFmtId="310" fontId="39" fillId="0" borderId="21">
      <alignment horizontal="right" vertical="center"/>
    </xf>
    <xf numFmtId="310" fontId="39" fillId="0" borderId="21">
      <alignment horizontal="right" vertical="center"/>
    </xf>
    <xf numFmtId="310" fontId="245"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247"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247" fontId="4" fillId="0" borderId="21">
      <alignment horizontal="right" vertical="center"/>
    </xf>
    <xf numFmtId="247" fontId="4" fillId="0" borderId="21">
      <alignment horizontal="right" vertical="center"/>
    </xf>
    <xf numFmtId="309" fontId="3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1" fontId="4" fillId="0" borderId="46">
      <alignment horizontal="right" vertical="center"/>
    </xf>
    <xf numFmtId="321" fontId="4" fillId="0" borderId="46">
      <alignment horizontal="right" vertical="center"/>
    </xf>
    <xf numFmtId="321" fontId="4" fillId="0" borderId="46">
      <alignment horizontal="right" vertical="center"/>
    </xf>
    <xf numFmtId="321" fontId="4" fillId="0" borderId="46">
      <alignment horizontal="right" vertical="center"/>
    </xf>
    <xf numFmtId="321" fontId="4" fillId="0" borderId="46">
      <alignment horizontal="right" vertical="center"/>
    </xf>
    <xf numFmtId="321" fontId="4" fillId="0" borderId="46">
      <alignment horizontal="right" vertical="center"/>
    </xf>
    <xf numFmtId="321" fontId="4" fillId="0" borderId="46">
      <alignment horizontal="right" vertical="center"/>
    </xf>
    <xf numFmtId="321" fontId="4" fillId="0" borderId="46">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1" fontId="4" fillId="0" borderId="46">
      <alignment horizontal="right" vertical="center"/>
    </xf>
    <xf numFmtId="321" fontId="4" fillId="0" borderId="46">
      <alignment horizontal="right" vertical="center"/>
    </xf>
    <xf numFmtId="321" fontId="4" fillId="0" borderId="46">
      <alignment horizontal="right" vertical="center"/>
    </xf>
    <xf numFmtId="321" fontId="4" fillId="0" borderId="46">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1" fontId="4" fillId="0" borderId="46">
      <alignment horizontal="right" vertical="center"/>
    </xf>
    <xf numFmtId="321" fontId="4" fillId="0" borderId="46">
      <alignment horizontal="right" vertical="center"/>
    </xf>
    <xf numFmtId="321" fontId="4" fillId="0" borderId="46">
      <alignment horizontal="right" vertical="center"/>
    </xf>
    <xf numFmtId="321" fontId="4" fillId="0" borderId="46">
      <alignment horizontal="right" vertical="center"/>
    </xf>
    <xf numFmtId="321" fontId="4" fillId="0" borderId="46">
      <alignment horizontal="right" vertical="center"/>
    </xf>
    <xf numFmtId="321" fontId="4" fillId="0" borderId="46">
      <alignment horizontal="right" vertical="center"/>
    </xf>
    <xf numFmtId="321" fontId="4" fillId="0" borderId="46">
      <alignment horizontal="right" vertical="center"/>
    </xf>
    <xf numFmtId="321" fontId="4" fillId="0" borderId="46">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1" fontId="4" fillId="0" borderId="46">
      <alignment horizontal="right" vertical="center"/>
    </xf>
    <xf numFmtId="321" fontId="4" fillId="0" borderId="46">
      <alignment horizontal="right" vertical="center"/>
    </xf>
    <xf numFmtId="321" fontId="4" fillId="0" borderId="46">
      <alignment horizontal="right" vertical="center"/>
    </xf>
    <xf numFmtId="321" fontId="4" fillId="0" borderId="46">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20"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312" fontId="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257" fontId="4" fillId="0" borderId="21">
      <alignment horizontal="right" vertical="center"/>
    </xf>
    <xf numFmtId="305"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98" fontId="4" fillId="0" borderId="21">
      <alignment horizontal="right" vertical="center"/>
    </xf>
    <xf numFmtId="298" fontId="4" fillId="0" borderId="21">
      <alignment horizontal="right" vertical="center"/>
    </xf>
    <xf numFmtId="298" fontId="4" fillId="0" borderId="21">
      <alignment horizontal="right" vertical="center"/>
    </xf>
    <xf numFmtId="298" fontId="4" fillId="0" borderId="21">
      <alignment horizontal="right" vertical="center"/>
    </xf>
    <xf numFmtId="298" fontId="4" fillId="0" borderId="21">
      <alignment horizontal="right" vertical="center"/>
    </xf>
    <xf numFmtId="298" fontId="4"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52" fontId="11"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98" fontId="4" fillId="0" borderId="21">
      <alignment horizontal="right" vertical="center"/>
    </xf>
    <xf numFmtId="298" fontId="4" fillId="0" borderId="21">
      <alignment horizontal="right" vertical="center"/>
    </xf>
    <xf numFmtId="298" fontId="4"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09" fontId="3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15" fontId="11" fillId="0" borderId="46">
      <alignment horizontal="right" vertical="center"/>
    </xf>
    <xf numFmtId="315" fontId="11" fillId="0" borderId="46">
      <alignment horizontal="right" vertical="center"/>
    </xf>
    <xf numFmtId="315" fontId="11" fillId="0" borderId="46">
      <alignment horizontal="right" vertical="center"/>
    </xf>
    <xf numFmtId="315" fontId="11" fillId="0" borderId="46">
      <alignment horizontal="right" vertical="center"/>
    </xf>
    <xf numFmtId="315" fontId="11" fillId="0" borderId="46">
      <alignment horizontal="right" vertical="center"/>
    </xf>
    <xf numFmtId="315" fontId="11" fillId="0" borderId="46">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15" fontId="11" fillId="0" borderId="46">
      <alignment horizontal="right" vertical="center"/>
    </xf>
    <xf numFmtId="315" fontId="11" fillId="0" borderId="46">
      <alignment horizontal="right" vertical="center"/>
    </xf>
    <xf numFmtId="315" fontId="11" fillId="0" borderId="46">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15" fontId="11" fillId="0" borderId="46">
      <alignment horizontal="right" vertical="center"/>
    </xf>
    <xf numFmtId="315" fontId="11" fillId="0" borderId="46">
      <alignment horizontal="right" vertical="center"/>
    </xf>
    <xf numFmtId="315" fontId="11" fillId="0" borderId="46">
      <alignment horizontal="right" vertical="center"/>
    </xf>
    <xf numFmtId="315" fontId="11" fillId="0" borderId="46">
      <alignment horizontal="right" vertical="center"/>
    </xf>
    <xf numFmtId="315" fontId="11" fillId="0" borderId="46">
      <alignment horizontal="right" vertical="center"/>
    </xf>
    <xf numFmtId="315" fontId="11" fillId="0" borderId="46">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15" fontId="11" fillId="0" borderId="46">
      <alignment horizontal="right" vertical="center"/>
    </xf>
    <xf numFmtId="315" fontId="11" fillId="0" borderId="46">
      <alignment horizontal="right" vertical="center"/>
    </xf>
    <xf numFmtId="315" fontId="11" fillId="0" borderId="46">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15" fontId="11" fillId="0" borderId="46">
      <alignment horizontal="right" vertical="center"/>
    </xf>
    <xf numFmtId="315" fontId="11" fillId="0" borderId="46">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8" fontId="244" fillId="0" borderId="46">
      <alignment horizontal="right" vertical="center"/>
    </xf>
    <xf numFmtId="308" fontId="244" fillId="0" borderId="46">
      <alignment horizontal="right" vertical="center"/>
    </xf>
    <xf numFmtId="308" fontId="244" fillId="0" borderId="46">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315" fontId="11" fillId="0" borderId="46">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98" fontId="4" fillId="0" borderId="21">
      <alignment horizontal="right" vertical="center"/>
    </xf>
    <xf numFmtId="298" fontId="4" fillId="0" borderId="21">
      <alignment horizontal="right" vertical="center"/>
    </xf>
    <xf numFmtId="298" fontId="4" fillId="0" borderId="21">
      <alignment horizontal="right" vertical="center"/>
    </xf>
    <xf numFmtId="309" fontId="3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15" fontId="11" fillId="0" borderId="46">
      <alignment horizontal="right" vertical="center"/>
    </xf>
    <xf numFmtId="315" fontId="11" fillId="0" borderId="46">
      <alignment horizontal="right" vertical="center"/>
    </xf>
    <xf numFmtId="315" fontId="11" fillId="0" borderId="46">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14" fontId="59" fillId="0" borderId="21">
      <alignment horizontal="right" vertical="center"/>
    </xf>
    <xf numFmtId="314" fontId="59" fillId="0" borderId="21">
      <alignment horizontal="right" vertical="center"/>
    </xf>
    <xf numFmtId="314" fontId="59" fillId="0" borderId="21">
      <alignment horizontal="right" vertical="center"/>
    </xf>
    <xf numFmtId="309" fontId="31"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52" fontId="11"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22" fontId="59" fillId="0" borderId="46">
      <alignment horizontal="right" vertical="center"/>
    </xf>
    <xf numFmtId="322" fontId="59" fillId="0" borderId="46">
      <alignment horizontal="right" vertical="center"/>
    </xf>
    <xf numFmtId="322" fontId="59" fillId="0" borderId="46">
      <alignment horizontal="right" vertical="center"/>
    </xf>
    <xf numFmtId="322" fontId="59" fillId="0" borderId="46">
      <alignment horizontal="right" vertical="center"/>
    </xf>
    <xf numFmtId="322" fontId="59" fillId="0" borderId="46">
      <alignment horizontal="right" vertical="center"/>
    </xf>
    <xf numFmtId="322" fontId="59" fillId="0" borderId="46">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22" fontId="59" fillId="0" borderId="46">
      <alignment horizontal="right" vertical="center"/>
    </xf>
    <xf numFmtId="322" fontId="59" fillId="0" borderId="46">
      <alignment horizontal="right" vertical="center"/>
    </xf>
    <xf numFmtId="322" fontId="59" fillId="0" borderId="46">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22" fontId="59" fillId="0" borderId="46">
      <alignment horizontal="right" vertical="center"/>
    </xf>
    <xf numFmtId="322" fontId="59" fillId="0" borderId="46">
      <alignment horizontal="right" vertical="center"/>
    </xf>
    <xf numFmtId="322" fontId="59" fillId="0" borderId="46">
      <alignment horizontal="right" vertical="center"/>
    </xf>
    <xf numFmtId="322" fontId="59" fillId="0" borderId="46">
      <alignment horizontal="right" vertical="center"/>
    </xf>
    <xf numFmtId="322" fontId="59" fillId="0" borderId="46">
      <alignment horizontal="right" vertical="center"/>
    </xf>
    <xf numFmtId="322" fontId="59" fillId="0" borderId="46">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22" fontId="59" fillId="0" borderId="46">
      <alignment horizontal="right" vertical="center"/>
    </xf>
    <xf numFmtId="322" fontId="59" fillId="0" borderId="46">
      <alignment horizontal="right" vertical="center"/>
    </xf>
    <xf numFmtId="322" fontId="59" fillId="0" borderId="46">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6" fontId="59" fillId="0" borderId="21">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252" fontId="1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15" fontId="11" fillId="0" borderId="46">
      <alignment horizontal="right" vertical="center"/>
    </xf>
    <xf numFmtId="315" fontId="11" fillId="0" borderId="46">
      <alignment horizontal="right" vertical="center"/>
    </xf>
    <xf numFmtId="315" fontId="11" fillId="0" borderId="46">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18" fontId="246" fillId="2" borderId="30" applyFont="0" applyFill="0" applyBorder="0"/>
    <xf numFmtId="298" fontId="4" fillId="0" borderId="21">
      <alignment horizontal="right" vertical="center"/>
    </xf>
    <xf numFmtId="309" fontId="31" fillId="0" borderId="21">
      <alignment horizontal="right" vertical="center"/>
    </xf>
    <xf numFmtId="298" fontId="4" fillId="0" borderId="21">
      <alignment horizontal="right" vertical="center"/>
    </xf>
    <xf numFmtId="298" fontId="4" fillId="0" borderId="21">
      <alignment horizontal="right" vertical="center"/>
    </xf>
    <xf numFmtId="298" fontId="4" fillId="0" borderId="21">
      <alignment horizontal="right" vertical="center"/>
    </xf>
    <xf numFmtId="298" fontId="4" fillId="0" borderId="21">
      <alignment horizontal="right" vertical="center"/>
    </xf>
    <xf numFmtId="298" fontId="4" fillId="0" borderId="21">
      <alignment horizontal="right" vertical="center"/>
    </xf>
    <xf numFmtId="298" fontId="4"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298" fontId="4" fillId="0" borderId="21">
      <alignment horizontal="right" vertical="center"/>
    </xf>
    <xf numFmtId="298" fontId="4" fillId="0" borderId="21">
      <alignment horizontal="right" vertical="center"/>
    </xf>
    <xf numFmtId="298" fontId="4" fillId="0" borderId="21">
      <alignment horizontal="right" vertical="center"/>
    </xf>
    <xf numFmtId="309" fontId="3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5" fontId="244"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167" fontId="8" fillId="0" borderId="21">
      <alignment horizontal="right" vertical="center"/>
    </xf>
    <xf numFmtId="167" fontId="8" fillId="0" borderId="21">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13" fontId="8" fillId="0" borderId="46">
      <alignment horizontal="right" vertical="center"/>
    </xf>
    <xf numFmtId="313" fontId="8" fillId="0" borderId="46">
      <alignment horizontal="right" vertical="center"/>
    </xf>
    <xf numFmtId="313" fontId="8" fillId="0" borderId="46">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252" fontId="11" fillId="0" borderId="21">
      <alignment horizontal="right" vertical="center"/>
    </xf>
    <xf numFmtId="167" fontId="8" fillId="0" borderId="21">
      <alignment horizontal="right" vertical="center"/>
    </xf>
    <xf numFmtId="167" fontId="8" fillId="0" borderId="21">
      <alignment horizontal="right" vertical="center"/>
    </xf>
    <xf numFmtId="167" fontId="8" fillId="0" borderId="21">
      <alignment horizontal="right" vertical="center"/>
    </xf>
    <xf numFmtId="309" fontId="31" fillId="0" borderId="21">
      <alignment horizontal="right" vertical="center"/>
    </xf>
    <xf numFmtId="309" fontId="31" fillId="0" borderId="21">
      <alignment horizontal="right" vertical="center"/>
    </xf>
    <xf numFmtId="309" fontId="31" fillId="0" borderId="21">
      <alignment horizontal="right" vertical="center"/>
    </xf>
    <xf numFmtId="0" fontId="4" fillId="0" borderId="0"/>
    <xf numFmtId="0" fontId="4" fillId="0" borderId="0"/>
    <xf numFmtId="0" fontId="4" fillId="0" borderId="0"/>
    <xf numFmtId="167" fontId="8" fillId="0" borderId="21">
      <alignment horizontal="right" vertical="center"/>
    </xf>
    <xf numFmtId="167" fontId="8" fillId="0" borderId="21">
      <alignment horizontal="right" vertical="center"/>
    </xf>
    <xf numFmtId="0" fontId="4" fillId="0" borderId="0"/>
    <xf numFmtId="167" fontId="8" fillId="0" borderId="21">
      <alignment horizontal="right" vertical="center"/>
    </xf>
    <xf numFmtId="0" fontId="4" fillId="0" borderId="0"/>
    <xf numFmtId="0" fontId="4" fillId="0" borderId="0"/>
    <xf numFmtId="0" fontId="4" fillId="0" borderId="0"/>
    <xf numFmtId="167" fontId="8" fillId="0" borderId="21">
      <alignment horizontal="right" vertical="center"/>
    </xf>
    <xf numFmtId="167" fontId="8" fillId="0" borderId="21">
      <alignment horizontal="right" vertical="center"/>
    </xf>
    <xf numFmtId="0" fontId="4" fillId="0" borderId="0"/>
    <xf numFmtId="167" fontId="8" fillId="0" borderId="21">
      <alignment horizontal="right" vertical="center"/>
    </xf>
    <xf numFmtId="0" fontId="4" fillId="0" borderId="0"/>
    <xf numFmtId="167" fontId="8" fillId="0" borderId="21">
      <alignment horizontal="right" vertical="center"/>
    </xf>
    <xf numFmtId="0" fontId="4" fillId="0" borderId="0"/>
    <xf numFmtId="167" fontId="8" fillId="0" borderId="21">
      <alignment horizontal="right" vertical="center"/>
    </xf>
    <xf numFmtId="0" fontId="4" fillId="0" borderId="0"/>
    <xf numFmtId="0" fontId="4" fillId="0" borderId="0"/>
    <xf numFmtId="0" fontId="4" fillId="0" borderId="0"/>
    <xf numFmtId="252" fontId="11" fillId="0" borderId="21">
      <alignment horizontal="right" vertical="center"/>
    </xf>
    <xf numFmtId="0" fontId="4" fillId="0" borderId="0"/>
    <xf numFmtId="252" fontId="11" fillId="0" borderId="21">
      <alignment horizontal="right" vertical="center"/>
    </xf>
    <xf numFmtId="309" fontId="3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298" fontId="4" fillId="0" borderId="21">
      <alignment horizontal="right" vertical="center"/>
    </xf>
    <xf numFmtId="298" fontId="4" fillId="0" borderId="21">
      <alignment horizontal="right" vertical="center"/>
    </xf>
    <xf numFmtId="298" fontId="4" fillId="0" borderId="21">
      <alignment horizontal="right" vertical="center"/>
    </xf>
    <xf numFmtId="164" fontId="59" fillId="0" borderId="21">
      <alignment horizontal="right" vertical="center"/>
    </xf>
    <xf numFmtId="164" fontId="59" fillId="0" borderId="21">
      <alignment horizontal="right" vertical="center"/>
    </xf>
    <xf numFmtId="164" fontId="59" fillId="0" borderId="21">
      <alignment horizontal="right" vertical="center"/>
    </xf>
    <xf numFmtId="252" fontId="11" fillId="0" borderId="21">
      <alignment horizontal="right" vertical="center"/>
    </xf>
    <xf numFmtId="252" fontId="11" fillId="0" borderId="21">
      <alignment horizontal="right" vertical="center"/>
    </xf>
    <xf numFmtId="252" fontId="11" fillId="0" borderId="21">
      <alignment horizontal="right" vertical="center"/>
    </xf>
    <xf numFmtId="309" fontId="31" fillId="0" borderId="21">
      <alignment horizontal="right" vertical="center"/>
    </xf>
    <xf numFmtId="257" fontId="4" fillId="0" borderId="21">
      <alignment horizontal="right" vertical="center"/>
    </xf>
    <xf numFmtId="305"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30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306" fontId="4" fillId="0" borderId="46">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7" fontId="4" fillId="0" borderId="21">
      <alignment horizontal="right" vertical="center"/>
    </xf>
    <xf numFmtId="252" fontId="11" fillId="0" borderId="21">
      <alignment horizontal="right" vertical="center"/>
    </xf>
    <xf numFmtId="252" fontId="11" fillId="0" borderId="21">
      <alignment horizontal="right" vertical="center"/>
    </xf>
    <xf numFmtId="0" fontId="4" fillId="0" borderId="0"/>
    <xf numFmtId="0" fontId="4" fillId="0" borderId="0"/>
    <xf numFmtId="0" fontId="4" fillId="0" borderId="0"/>
    <xf numFmtId="323" fontId="247" fillId="0" borderId="21">
      <alignment horizontal="right" vertical="center"/>
    </xf>
    <xf numFmtId="0" fontId="4" fillId="0" borderId="0"/>
    <xf numFmtId="323" fontId="247" fillId="0" borderId="21">
      <alignment horizontal="right" vertical="center"/>
    </xf>
    <xf numFmtId="0" fontId="4" fillId="0" borderId="0"/>
    <xf numFmtId="0" fontId="248" fillId="0" borderId="0">
      <alignment horizontal="centerContinuous"/>
    </xf>
    <xf numFmtId="0" fontId="248" fillId="0" borderId="0">
      <alignment horizontal="centerContinuous"/>
    </xf>
    <xf numFmtId="0" fontId="4" fillId="0" borderId="0"/>
    <xf numFmtId="0" fontId="4" fillId="0" borderId="0"/>
    <xf numFmtId="213" fontId="90" fillId="0" borderId="2">
      <protection hidden="1"/>
    </xf>
    <xf numFmtId="0" fontId="4" fillId="0" borderId="0"/>
    <xf numFmtId="0" fontId="4" fillId="0" borderId="0"/>
    <xf numFmtId="49" fontId="23" fillId="0" borderId="0" applyFill="0" applyBorder="0" applyAlignment="0"/>
    <xf numFmtId="0" fontId="4" fillId="0" borderId="0"/>
    <xf numFmtId="0" fontId="4" fillId="0" borderId="0"/>
    <xf numFmtId="0" fontId="4" fillId="0" borderId="0"/>
    <xf numFmtId="0" fontId="4" fillId="0" borderId="0"/>
    <xf numFmtId="0" fontId="9" fillId="0" borderId="0" applyFill="0" applyBorder="0" applyAlignment="0"/>
    <xf numFmtId="0" fontId="9" fillId="0" borderId="0" applyFill="0" applyBorder="0" applyAlignment="0"/>
    <xf numFmtId="0" fontId="4" fillId="0" borderId="0"/>
    <xf numFmtId="0" fontId="4" fillId="0" borderId="0"/>
    <xf numFmtId="0" fontId="4" fillId="0" borderId="0"/>
    <xf numFmtId="0" fontId="4" fillId="0" borderId="0"/>
    <xf numFmtId="250" fontId="9" fillId="0" borderId="0" applyFill="0" applyBorder="0" applyAlignment="0"/>
    <xf numFmtId="250" fontId="9" fillId="0" borderId="0" applyFill="0" applyBorder="0" applyAlignment="0"/>
    <xf numFmtId="0" fontId="4" fillId="0" borderId="0"/>
    <xf numFmtId="0" fontId="4" fillId="0" borderId="0"/>
    <xf numFmtId="49" fontId="134" fillId="0" borderId="0">
      <alignment horizontal="justify" vertical="center" wrapText="1"/>
    </xf>
    <xf numFmtId="0" fontId="4" fillId="0" borderId="0"/>
    <xf numFmtId="0" fontId="4" fillId="0" borderId="0"/>
    <xf numFmtId="0" fontId="249" fillId="0" borderId="7">
      <alignment horizontal="center" vertical="center" wrapText="1"/>
    </xf>
    <xf numFmtId="0" fontId="4" fillId="0" borderId="0"/>
    <xf numFmtId="0" fontId="4" fillId="0" borderId="0"/>
    <xf numFmtId="40" fontId="114" fillId="0" borderId="0"/>
    <xf numFmtId="0" fontId="4" fillId="0" borderId="0"/>
    <xf numFmtId="0" fontId="4" fillId="0" borderId="0"/>
    <xf numFmtId="0" fontId="250" fillId="0" borderId="7"/>
    <xf numFmtId="0" fontId="4" fillId="0" borderId="0"/>
    <xf numFmtId="0" fontId="4" fillId="0" borderId="0"/>
    <xf numFmtId="3" fontId="251" fillId="0" borderId="0" applyNumberFormat="0" applyFill="0" applyBorder="0" applyAlignment="0" applyProtection="0">
      <alignment horizontal="center" wrapText="1"/>
    </xf>
    <xf numFmtId="0" fontId="4" fillId="0" borderId="0"/>
    <xf numFmtId="0" fontId="4" fillId="0" borderId="0"/>
    <xf numFmtId="0" fontId="252" fillId="0" borderId="20" applyBorder="0" applyAlignment="0">
      <alignment horizontal="center" vertical="center"/>
    </xf>
    <xf numFmtId="0" fontId="4" fillId="0" borderId="0"/>
    <xf numFmtId="0" fontId="4" fillId="0" borderId="0"/>
    <xf numFmtId="0" fontId="253" fillId="0" borderId="0" applyNumberFormat="0" applyFill="0" applyBorder="0" applyAlignment="0" applyProtection="0">
      <alignment horizontal="centerContinuous"/>
    </xf>
    <xf numFmtId="0" fontId="4" fillId="0" borderId="0"/>
    <xf numFmtId="0" fontId="4" fillId="0" borderId="0"/>
    <xf numFmtId="0" fontId="178" fillId="0" borderId="47" applyNumberFormat="0" applyFill="0" applyBorder="0" applyAlignment="0" applyProtection="0">
      <alignment horizontal="center" vertical="center" wrapText="1"/>
    </xf>
    <xf numFmtId="0" fontId="4" fillId="0" borderId="0"/>
    <xf numFmtId="0" fontId="4" fillId="0" borderId="0"/>
    <xf numFmtId="0" fontId="4" fillId="0" borderId="0"/>
    <xf numFmtId="0" fontId="254" fillId="0" borderId="0" applyNumberFormat="0" applyFill="0" applyBorder="0" applyAlignment="0" applyProtection="0"/>
    <xf numFmtId="0" fontId="254" fillId="0" borderId="0" applyNumberFormat="0" applyFill="0" applyBorder="0" applyAlignment="0" applyProtection="0"/>
    <xf numFmtId="0" fontId="255" fillId="0" borderId="0" applyNumberFormat="0" applyFill="0" applyBorder="0" applyAlignment="0" applyProtection="0"/>
    <xf numFmtId="0" fontId="4" fillId="0" borderId="0"/>
    <xf numFmtId="4" fontId="256" fillId="0" borderId="0">
      <alignment horizontal="left" indent="1"/>
    </xf>
    <xf numFmtId="0" fontId="4" fillId="0" borderId="0"/>
    <xf numFmtId="0" fontId="4" fillId="0" borderId="0"/>
    <xf numFmtId="0" fontId="257" fillId="0" borderId="48" applyNumberFormat="0" applyBorder="0" applyAlignment="0">
      <alignment vertical="center"/>
    </xf>
    <xf numFmtId="0" fontId="4" fillId="0" borderId="0"/>
    <xf numFmtId="0" fontId="4" fillId="0" borderId="0"/>
    <xf numFmtId="0" fontId="4" fillId="0" borderId="0"/>
    <xf numFmtId="0" fontId="258" fillId="0" borderId="49" applyNumberFormat="0" applyFill="0" applyAlignment="0" applyProtection="0"/>
    <xf numFmtId="0" fontId="9" fillId="0" borderId="5" applyNumberFormat="0" applyFont="0" applyFill="0" applyAlignment="0" applyProtection="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250" fillId="0" borderId="50">
      <alignment horizontal="center"/>
    </xf>
    <xf numFmtId="0" fontId="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4" fillId="0" borderId="0"/>
    <xf numFmtId="0" fontId="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4" fillId="0" borderId="0"/>
    <xf numFmtId="0" fontId="11" fillId="0" borderId="0" applyNumberFormat="0" applyFill="0" applyBorder="0" applyAlignment="0" applyProtection="0"/>
    <xf numFmtId="0" fontId="4" fillId="0" borderId="0"/>
    <xf numFmtId="0" fontId="4" fillId="0" borderId="0"/>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0" fontId="4" fillId="0" borderId="0"/>
    <xf numFmtId="0" fontId="4" fillId="0" borderId="0"/>
    <xf numFmtId="186" fontId="11" fillId="0" borderId="21">
      <alignment horizontal="center"/>
    </xf>
    <xf numFmtId="0" fontId="4" fillId="0" borderId="0"/>
    <xf numFmtId="186" fontId="11" fillId="0" borderId="21">
      <alignment horizontal="center"/>
    </xf>
    <xf numFmtId="186" fontId="11" fillId="0" borderId="21">
      <alignment horizontal="center"/>
    </xf>
    <xf numFmtId="186" fontId="11" fillId="0" borderId="21">
      <alignment horizontal="center"/>
    </xf>
    <xf numFmtId="186" fontId="11" fillId="0" borderId="21">
      <alignment horizontal="center"/>
    </xf>
    <xf numFmtId="0" fontId="11" fillId="0" borderId="0" applyNumberFormat="0" applyFill="0" applyBorder="0" applyAlignment="0" applyProtection="0"/>
    <xf numFmtId="0" fontId="11" fillId="0" borderId="0" applyNumberFormat="0" applyFill="0" applyBorder="0" applyAlignment="0" applyProtection="0"/>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4" fillId="0" borderId="0"/>
    <xf numFmtId="0" fontId="4" fillId="0" borderId="0"/>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177" fillId="0" borderId="51"/>
    <xf numFmtId="0" fontId="4" fillId="0" borderId="0"/>
    <xf numFmtId="0" fontId="263" fillId="0" borderId="51"/>
    <xf numFmtId="0" fontId="4" fillId="0" borderId="0"/>
    <xf numFmtId="0" fontId="4" fillId="0" borderId="0"/>
    <xf numFmtId="0" fontId="4" fillId="0" borderId="0"/>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4" fillId="0" borderId="0"/>
    <xf numFmtId="0" fontId="4" fillId="0" borderId="0"/>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263" fillId="0" borderId="51"/>
    <xf numFmtId="0" fontId="4" fillId="0" borderId="0"/>
    <xf numFmtId="0" fontId="263" fillId="0" borderId="52"/>
    <xf numFmtId="0" fontId="4" fillId="0" borderId="0"/>
    <xf numFmtId="0" fontId="4" fillId="0" borderId="0"/>
    <xf numFmtId="0" fontId="4" fillId="0" borderId="0"/>
    <xf numFmtId="0" fontId="4" fillId="0" borderId="0"/>
    <xf numFmtId="0" fontId="11"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applyNumberFormat="0" applyFill="0" applyBorder="0" applyAlignment="0" applyProtection="0"/>
    <xf numFmtId="0" fontId="4" fillId="0" borderId="0"/>
    <xf numFmtId="0" fontId="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11" fillId="0" borderId="0" applyNumberFormat="0" applyFill="0" applyBorder="0" applyAlignment="0" applyProtection="0"/>
    <xf numFmtId="0" fontId="4" fillId="0" borderId="0"/>
    <xf numFmtId="0" fontId="4" fillId="0" borderId="0"/>
    <xf numFmtId="0" fontId="4" fillId="0" borderId="0"/>
    <xf numFmtId="0" fontId="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4" fillId="0" borderId="0"/>
    <xf numFmtId="0" fontId="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4" fillId="0" borderId="0"/>
    <xf numFmtId="0" fontId="11" fillId="0" borderId="0" applyNumberFormat="0" applyFill="0" applyBorder="0" applyAlignment="0" applyProtection="0"/>
    <xf numFmtId="0" fontId="4" fillId="0" borderId="0"/>
    <xf numFmtId="0" fontId="4" fillId="0" borderId="0"/>
    <xf numFmtId="0" fontId="4" fillId="0" borderId="0"/>
    <xf numFmtId="0" fontId="4" fillId="0" borderId="0"/>
    <xf numFmtId="0" fontId="11" fillId="0" borderId="0" applyNumberFormat="0" applyFill="0" applyBorder="0" applyAlignment="0" applyProtection="0"/>
    <xf numFmtId="0" fontId="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219" fillId="0" borderId="0" applyNumberFormat="0" applyFill="0" applyBorder="0" applyAlignment="0" applyProtection="0"/>
    <xf numFmtId="0" fontId="4" fillId="0" borderId="0"/>
    <xf numFmtId="0" fontId="4" fillId="0" borderId="0"/>
    <xf numFmtId="0" fontId="208" fillId="0" borderId="53" applyNumberFormat="0" applyAlignment="0">
      <alignment horizontal="center"/>
    </xf>
    <xf numFmtId="0" fontId="4" fillId="0" borderId="0"/>
    <xf numFmtId="0" fontId="4" fillId="0" borderId="0"/>
    <xf numFmtId="0" fontId="4" fillId="0" borderId="0"/>
    <xf numFmtId="0" fontId="4" fillId="0" borderId="0"/>
    <xf numFmtId="325" fontId="9" fillId="0" borderId="26" applyFont="0" applyFill="0" applyBorder="0" applyProtection="0">
      <alignment horizontal="center"/>
      <protection locked="0"/>
    </xf>
    <xf numFmtId="325" fontId="9" fillId="0" borderId="26" applyFont="0" applyFill="0" applyBorder="0" applyProtection="0">
      <alignment horizontal="center"/>
      <protection locked="0"/>
    </xf>
    <xf numFmtId="0" fontId="4" fillId="0" borderId="0"/>
    <xf numFmtId="0" fontId="4" fillId="0" borderId="0"/>
    <xf numFmtId="0" fontId="4" fillId="0" borderId="0"/>
    <xf numFmtId="0" fontId="4" fillId="0" borderId="0"/>
    <xf numFmtId="326" fontId="92" fillId="0" borderId="32" applyFont="0" applyFill="0" applyBorder="0" applyProtection="0">
      <alignment horizontal="center"/>
    </xf>
    <xf numFmtId="0" fontId="4" fillId="0" borderId="0"/>
    <xf numFmtId="0" fontId="4" fillId="0" borderId="0"/>
    <xf numFmtId="0" fontId="4" fillId="0" borderId="0"/>
    <xf numFmtId="0" fontId="4" fillId="0" borderId="0"/>
    <xf numFmtId="38" fontId="9" fillId="0" borderId="15" applyFont="0" applyFill="0" applyBorder="0" applyAlignment="0" applyProtection="0">
      <protection locked="0"/>
    </xf>
    <xf numFmtId="38" fontId="9" fillId="0" borderId="15" applyFont="0" applyFill="0" applyBorder="0" applyAlignment="0" applyProtection="0">
      <protection locked="0"/>
    </xf>
    <xf numFmtId="0" fontId="4" fillId="0" borderId="0"/>
    <xf numFmtId="0" fontId="4" fillId="0" borderId="0"/>
    <xf numFmtId="0" fontId="4" fillId="0" borderId="0"/>
    <xf numFmtId="0" fontId="4" fillId="0" borderId="0"/>
    <xf numFmtId="15" fontId="9" fillId="0" borderId="15" applyFont="0" applyFill="0" applyBorder="0" applyProtection="0">
      <alignment horizontal="center"/>
      <protection locked="0"/>
    </xf>
    <xf numFmtId="15" fontId="9" fillId="0" borderId="15" applyFont="0" applyFill="0" applyBorder="0" applyProtection="0">
      <alignment horizontal="center"/>
      <protection locked="0"/>
    </xf>
    <xf numFmtId="0" fontId="4" fillId="0" borderId="0"/>
    <xf numFmtId="0" fontId="4" fillId="0" borderId="0"/>
    <xf numFmtId="0" fontId="4" fillId="0" borderId="0"/>
    <xf numFmtId="0" fontId="4" fillId="0" borderId="0"/>
    <xf numFmtId="10" fontId="9" fillId="0" borderId="15" applyFont="0" applyFill="0" applyBorder="0" applyProtection="0">
      <alignment horizontal="center"/>
      <protection locked="0"/>
    </xf>
    <xf numFmtId="10" fontId="9" fillId="0" borderId="15" applyFont="0" applyFill="0" applyBorder="0" applyProtection="0">
      <alignment horizontal="center"/>
      <protection locked="0"/>
    </xf>
    <xf numFmtId="0" fontId="4" fillId="0" borderId="0"/>
    <xf numFmtId="0" fontId="4" fillId="0" borderId="0"/>
    <xf numFmtId="0" fontId="4" fillId="0" borderId="0"/>
    <xf numFmtId="0" fontId="4" fillId="0" borderId="0"/>
    <xf numFmtId="327" fontId="9" fillId="0" borderId="15" applyFont="0" applyFill="0" applyBorder="0" applyProtection="0">
      <alignment horizontal="center"/>
    </xf>
    <xf numFmtId="327" fontId="9" fillId="0" borderId="15" applyFont="0" applyFill="0" applyBorder="0" applyProtection="0">
      <alignment horizontal="center"/>
    </xf>
    <xf numFmtId="0" fontId="4" fillId="0" borderId="0"/>
    <xf numFmtId="0" fontId="4" fillId="0" borderId="0"/>
    <xf numFmtId="0" fontId="122" fillId="0" borderId="40">
      <alignment horizontal="center"/>
    </xf>
    <xf numFmtId="0" fontId="4" fillId="0" borderId="0"/>
    <xf numFmtId="0" fontId="4" fillId="0" borderId="0"/>
    <xf numFmtId="0" fontId="4" fillId="0" borderId="0"/>
    <xf numFmtId="250" fontId="11" fillId="0" borderId="0"/>
    <xf numFmtId="0" fontId="4" fillId="0" borderId="0"/>
    <xf numFmtId="0" fontId="4" fillId="0" borderId="0"/>
    <xf numFmtId="0" fontId="4" fillId="0" borderId="0"/>
    <xf numFmtId="0" fontId="4" fillId="0" borderId="0"/>
    <xf numFmtId="251" fontId="11" fillId="0" borderId="15"/>
    <xf numFmtId="0" fontId="4" fillId="0" borderId="0"/>
    <xf numFmtId="0" fontId="4" fillId="0" borderId="0"/>
    <xf numFmtId="0" fontId="4" fillId="0" borderId="0"/>
    <xf numFmtId="0" fontId="264" fillId="0" borderId="0"/>
    <xf numFmtId="0" fontId="4" fillId="0" borderId="0"/>
    <xf numFmtId="0" fontId="264" fillId="0" borderId="0"/>
    <xf numFmtId="0" fontId="4" fillId="0" borderId="0"/>
    <xf numFmtId="3" fontId="11" fillId="0" borderId="0" applyNumberFormat="0" applyBorder="0" applyAlignment="0" applyProtection="0">
      <alignment horizontal="centerContinuous"/>
      <protection locked="0"/>
    </xf>
    <xf numFmtId="0" fontId="4" fillId="0" borderId="0"/>
    <xf numFmtId="0" fontId="4" fillId="0" borderId="0"/>
    <xf numFmtId="3" fontId="50" fillId="0" borderId="0">
      <protection locked="0"/>
    </xf>
    <xf numFmtId="0" fontId="4" fillId="0" borderId="0"/>
    <xf numFmtId="0" fontId="4" fillId="0" borderId="0"/>
    <xf numFmtId="0" fontId="264" fillId="0" borderId="0"/>
    <xf numFmtId="0" fontId="4" fillId="0" borderId="0"/>
    <xf numFmtId="0" fontId="264" fillId="0" borderId="0"/>
    <xf numFmtId="0" fontId="4" fillId="0" borderId="0"/>
    <xf numFmtId="5" fontId="265" fillId="61" borderId="20">
      <alignment vertical="top"/>
    </xf>
    <xf numFmtId="0" fontId="4" fillId="0" borderId="0"/>
    <xf numFmtId="0" fontId="4" fillId="0" borderId="0"/>
    <xf numFmtId="5" fontId="8" fillId="0" borderId="13">
      <alignment horizontal="left" vertical="top"/>
    </xf>
    <xf numFmtId="0" fontId="4" fillId="0" borderId="0"/>
    <xf numFmtId="0" fontId="4" fillId="0" borderId="0"/>
    <xf numFmtId="0" fontId="133" fillId="0" borderId="13">
      <alignment horizontal="left" vertical="center"/>
    </xf>
    <xf numFmtId="0" fontId="4" fillId="0" borderId="0"/>
    <xf numFmtId="0" fontId="4" fillId="0" borderId="0"/>
    <xf numFmtId="0" fontId="134" fillId="62" borderId="15">
      <alignment horizontal="left" vertical="center"/>
    </xf>
    <xf numFmtId="0" fontId="4" fillId="0" borderId="0"/>
    <xf numFmtId="0" fontId="4" fillId="0" borderId="0"/>
    <xf numFmtId="6" fontId="266" fillId="63" borderId="20"/>
    <xf numFmtId="0" fontId="4" fillId="0" borderId="0"/>
    <xf numFmtId="0" fontId="4" fillId="0" borderId="0"/>
    <xf numFmtId="5" fontId="120" fillId="0" borderId="20">
      <alignment horizontal="left" vertical="top"/>
    </xf>
    <xf numFmtId="0" fontId="4" fillId="0" borderId="0"/>
    <xf numFmtId="0" fontId="4" fillId="0" borderId="0"/>
    <xf numFmtId="0" fontId="267" fillId="64" borderId="0">
      <alignment horizontal="left" vertical="center"/>
    </xf>
    <xf numFmtId="0" fontId="4" fillId="0" borderId="0"/>
    <xf numFmtId="0" fontId="4" fillId="0" borderId="0"/>
    <xf numFmtId="0" fontId="4" fillId="0" borderId="0"/>
    <xf numFmtId="0" fontId="268"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4" fillId="0" borderId="0"/>
    <xf numFmtId="0" fontId="270" fillId="0" borderId="0" applyNumberFormat="0" applyFont="0" applyFill="0" applyBorder="0" applyProtection="0">
      <alignment horizontal="center" vertical="center" wrapText="1"/>
    </xf>
    <xf numFmtId="0" fontId="4" fillId="0" borderId="0"/>
    <xf numFmtId="0" fontId="4" fillId="0" borderId="0"/>
    <xf numFmtId="0" fontId="135" fillId="0" borderId="54" applyNumberFormat="0" applyFont="0" applyAlignment="0">
      <alignment horizontal="center"/>
    </xf>
    <xf numFmtId="0" fontId="4" fillId="0" borderId="0"/>
    <xf numFmtId="0" fontId="4" fillId="0" borderId="0"/>
    <xf numFmtId="0" fontId="4" fillId="0" borderId="0"/>
    <xf numFmtId="0" fontId="4" fillId="0" borderId="0"/>
    <xf numFmtId="0" fontId="59" fillId="0" borderId="29" applyFont="0" applyBorder="0" applyAlignment="0">
      <alignment horizontal="center"/>
    </xf>
    <xf numFmtId="0" fontId="4" fillId="0" borderId="0"/>
    <xf numFmtId="0" fontId="4" fillId="0" borderId="0"/>
    <xf numFmtId="0" fontId="271" fillId="0" borderId="0">
      <alignment vertical="center"/>
    </xf>
    <xf numFmtId="0" fontId="4" fillId="0" borderId="0"/>
    <xf numFmtId="0" fontId="4" fillId="0" borderId="0"/>
    <xf numFmtId="0" fontId="4" fillId="0" borderId="0"/>
    <xf numFmtId="0" fontId="272" fillId="0" borderId="4"/>
    <xf numFmtId="0" fontId="4" fillId="0" borderId="0"/>
    <xf numFmtId="0" fontId="4" fillId="0" borderId="0"/>
    <xf numFmtId="0" fontId="4" fillId="0" borderId="0"/>
    <xf numFmtId="0" fontId="26" fillId="0" borderId="0"/>
    <xf numFmtId="0" fontId="4" fillId="0" borderId="0"/>
    <xf numFmtId="0" fontId="4" fillId="0" borderId="0"/>
    <xf numFmtId="0" fontId="26" fillId="0" borderId="0"/>
    <xf numFmtId="0" fontId="4" fillId="0" borderId="0"/>
    <xf numFmtId="0" fontId="4" fillId="0" borderId="0"/>
    <xf numFmtId="0" fontId="26" fillId="0" borderId="0"/>
    <xf numFmtId="0" fontId="4" fillId="0" borderId="0"/>
    <xf numFmtId="0" fontId="4" fillId="0" borderId="0"/>
    <xf numFmtId="0" fontId="26" fillId="0" borderId="0"/>
    <xf numFmtId="0" fontId="4" fillId="0" borderId="0"/>
    <xf numFmtId="0" fontId="4" fillId="0" borderId="0"/>
    <xf numFmtId="0" fontId="26" fillId="0" borderId="0"/>
    <xf numFmtId="0" fontId="4" fillId="0" borderId="0"/>
    <xf numFmtId="0" fontId="4" fillId="0" borderId="0"/>
    <xf numFmtId="0" fontId="26" fillId="0" borderId="0"/>
    <xf numFmtId="0" fontId="4" fillId="0" borderId="0"/>
    <xf numFmtId="0" fontId="4" fillId="0" borderId="0"/>
    <xf numFmtId="0" fontId="26" fillId="0" borderId="0"/>
    <xf numFmtId="0" fontId="4" fillId="0" borderId="0"/>
    <xf numFmtId="0" fontId="4" fillId="0" borderId="0"/>
    <xf numFmtId="0" fontId="26" fillId="0" borderId="0"/>
    <xf numFmtId="0" fontId="4" fillId="0" borderId="0"/>
    <xf numFmtId="0" fontId="4" fillId="0" borderId="0"/>
    <xf numFmtId="0" fontId="273"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4" fillId="0" borderId="0"/>
    <xf numFmtId="0" fontId="4" fillId="0" borderId="0"/>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4" fillId="0" borderId="0"/>
    <xf numFmtId="0" fontId="275" fillId="0" borderId="0" applyNumberFormat="0" applyFill="0" applyBorder="0" applyAlignment="0" applyProtection="0">
      <alignment vertical="top"/>
      <protection locked="0"/>
    </xf>
    <xf numFmtId="0" fontId="4" fillId="0" borderId="0"/>
    <xf numFmtId="0" fontId="4" fillId="0" borderId="0"/>
    <xf numFmtId="0" fontId="275" fillId="0" borderId="0" applyNumberFormat="0" applyFill="0" applyBorder="0" applyAlignment="0" applyProtection="0">
      <alignment vertical="top"/>
      <protection locked="0"/>
    </xf>
    <xf numFmtId="0" fontId="4" fillId="0" borderId="0"/>
    <xf numFmtId="0" fontId="4" fillId="0" borderId="0"/>
    <xf numFmtId="0" fontId="275" fillId="0" borderId="0" applyNumberFormat="0" applyFill="0" applyBorder="0" applyAlignment="0" applyProtection="0">
      <alignment vertical="top"/>
      <protection locked="0"/>
    </xf>
    <xf numFmtId="0" fontId="4" fillId="0" borderId="0"/>
    <xf numFmtId="0" fontId="4" fillId="0" borderId="0"/>
    <xf numFmtId="0" fontId="275" fillId="0" borderId="0" applyNumberFormat="0" applyFill="0" applyBorder="0" applyAlignment="0" applyProtection="0">
      <alignment vertical="top"/>
      <protection locked="0"/>
    </xf>
    <xf numFmtId="0" fontId="4" fillId="0" borderId="0"/>
    <xf numFmtId="0" fontId="4" fillId="0" borderId="0"/>
    <xf numFmtId="0" fontId="275" fillId="0" borderId="0" applyNumberFormat="0" applyFill="0" applyBorder="0" applyAlignment="0" applyProtection="0">
      <alignment vertical="top"/>
      <protection locked="0"/>
    </xf>
    <xf numFmtId="0" fontId="4" fillId="0" borderId="0"/>
    <xf numFmtId="0" fontId="4" fillId="0" borderId="0"/>
    <xf numFmtId="0" fontId="275" fillId="0" borderId="0" applyNumberFormat="0" applyFill="0" applyBorder="0" applyAlignment="0" applyProtection="0">
      <alignment vertical="top"/>
      <protection locked="0"/>
    </xf>
    <xf numFmtId="0" fontId="4" fillId="0" borderId="0"/>
    <xf numFmtId="0" fontId="4" fillId="0" borderId="0"/>
    <xf numFmtId="0" fontId="275" fillId="0" borderId="0" applyNumberFormat="0" applyFill="0" applyBorder="0" applyAlignment="0" applyProtection="0">
      <alignment vertical="top"/>
      <protection locked="0"/>
    </xf>
    <xf numFmtId="0" fontId="4" fillId="0" borderId="0"/>
    <xf numFmtId="0" fontId="4" fillId="0" borderId="0"/>
    <xf numFmtId="0" fontId="276" fillId="0" borderId="0" applyNumberFormat="0" applyFill="0" applyBorder="0" applyAlignment="0" applyProtection="0">
      <alignment vertical="top"/>
      <protection locked="0"/>
    </xf>
    <xf numFmtId="0" fontId="4" fillId="0" borderId="0"/>
    <xf numFmtId="0" fontId="4" fillId="0" borderId="0"/>
    <xf numFmtId="0" fontId="276" fillId="0" borderId="0" applyNumberFormat="0" applyFill="0" applyBorder="0" applyAlignment="0" applyProtection="0">
      <alignment vertical="top"/>
      <protection locked="0"/>
    </xf>
    <xf numFmtId="0" fontId="4" fillId="0" borderId="0"/>
    <xf numFmtId="0" fontId="4" fillId="0" borderId="0"/>
    <xf numFmtId="0" fontId="276" fillId="0" borderId="0" applyNumberFormat="0" applyFill="0" applyBorder="0" applyAlignment="0" applyProtection="0">
      <alignment vertical="top"/>
      <protection locked="0"/>
    </xf>
    <xf numFmtId="0" fontId="4" fillId="0" borderId="0"/>
    <xf numFmtId="0" fontId="4" fillId="0" borderId="0"/>
    <xf numFmtId="0" fontId="276" fillId="0" borderId="0" applyNumberFormat="0" applyFill="0" applyBorder="0" applyAlignment="0" applyProtection="0">
      <alignment vertical="top"/>
      <protection locked="0"/>
    </xf>
    <xf numFmtId="0" fontId="4" fillId="0" borderId="0"/>
    <xf numFmtId="0" fontId="4" fillId="0" borderId="0"/>
    <xf numFmtId="0" fontId="276" fillId="0" borderId="0" applyNumberFormat="0" applyFill="0" applyBorder="0" applyAlignment="0" applyProtection="0">
      <alignment vertical="top"/>
      <protection locked="0"/>
    </xf>
    <xf numFmtId="0" fontId="4" fillId="0" borderId="0"/>
    <xf numFmtId="0" fontId="4" fillId="0" borderId="0"/>
    <xf numFmtId="0" fontId="276" fillId="0" borderId="0" applyNumberFormat="0" applyFill="0" applyBorder="0" applyAlignment="0" applyProtection="0">
      <alignment vertical="top"/>
      <protection locked="0"/>
    </xf>
    <xf numFmtId="0" fontId="4" fillId="0" borderId="0"/>
    <xf numFmtId="0" fontId="263" fillId="0" borderId="51"/>
    <xf numFmtId="0" fontId="4" fillId="0" borderId="0"/>
    <xf numFmtId="0" fontId="263" fillId="0" borderId="51"/>
    <xf numFmtId="0" fontId="4" fillId="0" borderId="0"/>
    <xf numFmtId="0" fontId="4" fillId="0" borderId="0"/>
    <xf numFmtId="0" fontId="4" fillId="0" borderId="0"/>
    <xf numFmtId="0" fontId="177" fillId="0" borderId="51"/>
    <xf numFmtId="0" fontId="177" fillId="0" borderId="51"/>
    <xf numFmtId="324" fontId="259" fillId="0" borderId="0" applyNumberFormat="0" applyFont="0" applyFill="0" applyBorder="0" applyAlignment="0">
      <alignment horizontal="centerContinuous"/>
    </xf>
    <xf numFmtId="0" fontId="4" fillId="0" borderId="0"/>
    <xf numFmtId="0" fontId="4" fillId="0" borderId="0"/>
    <xf numFmtId="0" fontId="4" fillId="0" borderId="0"/>
    <xf numFmtId="0" fontId="4" fillId="0" borderId="0"/>
    <xf numFmtId="0" fontId="33" fillId="0" borderId="0">
      <alignment vertical="center" wrapText="1"/>
      <protection locked="0"/>
    </xf>
    <xf numFmtId="0" fontId="33" fillId="0" borderId="0">
      <alignment vertical="center" wrapText="1"/>
      <protection locked="0"/>
    </xf>
    <xf numFmtId="0" fontId="4" fillId="0" borderId="0"/>
    <xf numFmtId="0" fontId="4" fillId="0" borderId="0"/>
    <xf numFmtId="0" fontId="31" fillId="0" borderId="7" applyNumberFormat="0" applyBorder="0" applyAlignment="0"/>
    <xf numFmtId="0" fontId="4" fillId="0" borderId="0"/>
    <xf numFmtId="0" fontId="4" fillId="0" borderId="0"/>
    <xf numFmtId="0" fontId="260" fillId="0" borderId="27" applyNumberFormat="0" applyBorder="0" applyAlignment="0">
      <alignment horizontal="center"/>
    </xf>
    <xf numFmtId="0" fontId="4" fillId="0" borderId="0"/>
    <xf numFmtId="0" fontId="4" fillId="0" borderId="0"/>
    <xf numFmtId="0" fontId="4" fillId="0" borderId="0"/>
    <xf numFmtId="3" fontId="261" fillId="0" borderId="19" applyNumberFormat="0" applyBorder="0" applyAlignment="0"/>
    <xf numFmtId="0" fontId="4" fillId="0" borderId="0"/>
    <xf numFmtId="0" fontId="4" fillId="0" borderId="0"/>
    <xf numFmtId="0" fontId="262" fillId="0" borderId="0" applyFont="0">
      <alignment horizontal="centerContinuous"/>
    </xf>
    <xf numFmtId="0" fontId="4" fillId="0" borderId="0"/>
    <xf numFmtId="0" fontId="11" fillId="0" borderId="0" applyNumberFormat="0" applyFill="0" applyBorder="0" applyAlignment="0" applyProtection="0"/>
    <xf numFmtId="0" fontId="4" fillId="0" borderId="0"/>
    <xf numFmtId="0" fontId="177" fillId="0" borderId="51"/>
    <xf numFmtId="0" fontId="177" fillId="0" borderId="51"/>
    <xf numFmtId="0" fontId="177" fillId="0" borderId="51"/>
    <xf numFmtId="0" fontId="4" fillId="0" borderId="0"/>
    <xf numFmtId="0" fontId="4" fillId="0" borderId="0"/>
    <xf numFmtId="0" fontId="11" fillId="0" borderId="0" applyNumberFormat="0" applyFill="0" applyBorder="0" applyAlignment="0" applyProtection="0"/>
    <xf numFmtId="0" fontId="4" fillId="0" borderId="0"/>
    <xf numFmtId="0" fontId="11" fillId="0" borderId="0" applyNumberFormat="0" applyFill="0" applyBorder="0" applyAlignment="0" applyProtection="0"/>
    <xf numFmtId="0" fontId="4" fillId="0" borderId="0"/>
    <xf numFmtId="0" fontId="4" fillId="0" borderId="0"/>
    <xf numFmtId="0" fontId="4" fillId="0" borderId="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208" fontId="40" fillId="0" borderId="0" applyFill="0" applyBorder="0" applyAlignment="0"/>
    <xf numFmtId="0" fontId="72" fillId="23" borderId="60" applyNumberFormat="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0" fontId="86" fillId="0" borderId="0" applyNumberFormat="0" applyAlignment="0">
      <alignment horizontal="left"/>
    </xf>
    <xf numFmtId="227" fontId="4" fillId="0" borderId="0"/>
    <xf numFmtId="169" fontId="95" fillId="0" borderId="0" applyFont="0" applyFill="0" applyBorder="0" applyAlignment="0" applyProtection="0"/>
    <xf numFmtId="169" fontId="95"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233" fontId="4" fillId="0" borderId="0" applyFill="0" applyBorder="0" applyAlignment="0" applyProtection="0"/>
    <xf numFmtId="234" fontId="4" fillId="0" borderId="0" applyFill="0" applyBorder="0" applyAlignment="0" applyProtection="0"/>
    <xf numFmtId="169" fontId="95"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238" fontId="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51" fontId="11" fillId="0" borderId="61"/>
    <xf numFmtId="170" fontId="4" fillId="0" borderId="0" applyFont="0" applyFill="0" applyBorder="0" applyAlignment="0" applyProtection="0"/>
    <xf numFmtId="170" fontId="57" fillId="0" borderId="0" applyFont="0" applyFill="0" applyBorder="0" applyAlignment="0" applyProtection="0"/>
    <xf numFmtId="0" fontId="122" fillId="0" borderId="56">
      <alignment horizontal="left" vertical="center"/>
    </xf>
    <xf numFmtId="249" fontId="11" fillId="0" borderId="0"/>
    <xf numFmtId="0" fontId="7" fillId="0" borderId="0"/>
    <xf numFmtId="252" fontId="11" fillId="0" borderId="55">
      <alignment horizontal="right" vertical="center"/>
    </xf>
    <xf numFmtId="186" fontId="11" fillId="0" borderId="55">
      <alignment horizontal="center"/>
    </xf>
    <xf numFmtId="251" fontId="11" fillId="0" borderId="61"/>
    <xf numFmtId="186" fontId="11" fillId="0" borderId="55">
      <alignment horizontal="center"/>
    </xf>
    <xf numFmtId="252" fontId="11" fillId="0" borderId="55">
      <alignment horizontal="right" vertical="center"/>
    </xf>
    <xf numFmtId="170" fontId="4" fillId="0" borderId="0" applyFont="0" applyFill="0" applyBorder="0" applyAlignment="0" applyProtection="0"/>
    <xf numFmtId="186" fontId="11" fillId="0" borderId="55">
      <alignment horizontal="center"/>
    </xf>
    <xf numFmtId="186" fontId="11" fillId="0" borderId="55">
      <alignment horizontal="center"/>
    </xf>
    <xf numFmtId="186" fontId="11" fillId="0" borderId="55">
      <alignment horizontal="center"/>
    </xf>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2" fillId="0" borderId="0" applyFont="0" applyFill="0" applyBorder="0" applyAlignment="0" applyProtection="0"/>
    <xf numFmtId="3" fontId="28" fillId="0" borderId="61"/>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 fontId="50" fillId="0" borderId="61" applyBorder="0" applyAlignment="0">
      <alignment horizontal="center"/>
    </xf>
    <xf numFmtId="1" fontId="48" fillId="0" borderId="61" applyBorder="0" applyAlignment="0">
      <alignment horizontal="center"/>
    </xf>
    <xf numFmtId="3" fontId="28" fillId="0" borderId="61"/>
    <xf numFmtId="3" fontId="28" fillId="0" borderId="61"/>
    <xf numFmtId="1" fontId="50" fillId="0" borderId="61" applyBorder="0" applyAlignment="0">
      <alignment horizontal="center"/>
    </xf>
    <xf numFmtId="1" fontId="50" fillId="0" borderId="61" applyBorder="0" applyAlignment="0">
      <alignment horizontal="center"/>
    </xf>
    <xf numFmtId="1" fontId="48" fillId="0" borderId="61" applyBorder="0" applyAlignment="0">
      <alignment horizontal="center"/>
    </xf>
    <xf numFmtId="1" fontId="50" fillId="0" borderId="61" applyBorder="0" applyAlignment="0">
      <alignment horizontal="center"/>
    </xf>
    <xf numFmtId="1" fontId="48" fillId="0" borderId="61" applyBorder="0" applyAlignment="0">
      <alignment horizontal="center"/>
    </xf>
    <xf numFmtId="1" fontId="50" fillId="0" borderId="61" applyBorder="0" applyAlignment="0">
      <alignment horizontal="center"/>
    </xf>
    <xf numFmtId="0" fontId="53" fillId="0" borderId="61" applyNumberFormat="0" applyFont="0" applyBorder="0">
      <alignment horizontal="left" indent="2"/>
    </xf>
    <xf numFmtId="0" fontId="53" fillId="0" borderId="61" applyNumberFormat="0" applyFont="0" applyBorder="0" applyAlignment="0">
      <alignment horizontal="center"/>
    </xf>
    <xf numFmtId="0" fontId="150" fillId="23" borderId="60" applyNumberFormat="0" applyAlignment="0" applyProtection="0">
      <alignment vertical="center"/>
    </xf>
    <xf numFmtId="0" fontId="72" fillId="23" borderId="60" applyNumberFormat="0" applyAlignment="0" applyProtection="0"/>
    <xf numFmtId="0" fontId="72" fillId="23" borderId="60" applyNumberFormat="0" applyAlignment="0" applyProtection="0"/>
    <xf numFmtId="0" fontId="151" fillId="23" borderId="60" applyNumberFormat="0" applyAlignment="0" applyProtection="0"/>
    <xf numFmtId="3" fontId="76" fillId="24" borderId="61"/>
    <xf numFmtId="0" fontId="82" fillId="0" borderId="61"/>
    <xf numFmtId="169" fontId="7" fillId="0" borderId="0" applyFont="0" applyFill="0" applyBorder="0" applyAlignment="0" applyProtection="0"/>
    <xf numFmtId="169" fontId="4" fillId="0" borderId="0" applyFont="0" applyFill="0" applyBorder="0" applyAlignment="0" applyProtection="0"/>
    <xf numFmtId="169" fontId="57"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4"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54" fillId="0" borderId="0" applyFont="0" applyFill="0" applyBorder="0" applyAlignment="0" applyProtection="0"/>
    <xf numFmtId="170" fontId="154" fillId="0" borderId="0" applyFont="0" applyFill="0" applyBorder="0" applyAlignment="0" applyProtection="0"/>
    <xf numFmtId="170" fontId="15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55" fillId="0" borderId="0" applyFont="0" applyFill="0" applyBorder="0" applyAlignment="0" applyProtection="0"/>
    <xf numFmtId="170" fontId="155" fillId="0" borderId="0" applyFont="0" applyFill="0" applyBorder="0" applyAlignment="0" applyProtection="0"/>
    <xf numFmtId="170" fontId="7" fillId="0" borderId="0" applyFont="0" applyFill="0" applyBorder="0" applyAlignment="0" applyProtection="0"/>
    <xf numFmtId="170" fontId="9" fillId="0" borderId="0" applyFont="0" applyFill="0" applyBorder="0" applyAlignment="0" applyProtection="0"/>
    <xf numFmtId="170" fontId="84" fillId="0" borderId="0" applyFont="0" applyFill="0" applyBorder="0" applyAlignment="0" applyProtection="0"/>
    <xf numFmtId="170" fontId="5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4" fillId="0" borderId="0" applyFont="0" applyFill="0" applyBorder="0" applyAlignment="0" applyProtection="0"/>
    <xf numFmtId="170" fontId="9" fillId="0" borderId="0" applyFont="0" applyFill="0" applyBorder="0" applyAlignment="0" applyProtection="0"/>
    <xf numFmtId="170" fontId="15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4" fillId="0" borderId="0" applyFont="0" applyFill="0" applyBorder="0" applyAlignment="0" applyProtection="0"/>
    <xf numFmtId="170" fontId="15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7"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137" fillId="0" borderId="0" applyFont="0" applyFill="0" applyBorder="0" applyAlignment="0" applyProtection="0"/>
    <xf numFmtId="170" fontId="4" fillId="0" borderId="19">
      <alignment vertical="center" wrapText="1"/>
    </xf>
    <xf numFmtId="228" fontId="8" fillId="0" borderId="61"/>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0" fontId="76" fillId="24" borderId="61">
      <alignment horizontal="centerContinuous" vertical="center"/>
    </xf>
    <xf numFmtId="3" fontId="76" fillId="24" borderId="61">
      <alignment horizontal="center" vertical="center" wrapText="1"/>
    </xf>
    <xf numFmtId="5" fontId="120" fillId="43" borderId="61" applyNumberFormat="0" applyAlignment="0">
      <alignment horizontal="left" vertical="top"/>
    </xf>
    <xf numFmtId="49" fontId="193" fillId="0" borderId="61">
      <alignment vertical="center"/>
    </xf>
    <xf numFmtId="169" fontId="39" fillId="0" borderId="0" applyFont="0" applyFill="0" applyBorder="0" applyAlignment="0" applyProtection="0"/>
    <xf numFmtId="10" fontId="139" fillId="42" borderId="61" applyNumberFormat="0" applyBorder="0" applyAlignment="0" applyProtection="0"/>
    <xf numFmtId="10" fontId="139" fillId="27" borderId="61" applyNumberFormat="0" applyBorder="0" applyAlignment="0" applyProtection="0"/>
    <xf numFmtId="10" fontId="139" fillId="27" borderId="61" applyNumberFormat="0" applyBorder="0" applyAlignment="0" applyProtection="0"/>
    <xf numFmtId="10" fontId="139" fillId="27" borderId="61" applyNumberFormat="0" applyBorder="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6" fillId="10" borderId="60" applyNumberFormat="0" applyAlignment="0" applyProtection="0">
      <alignment vertical="center"/>
    </xf>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6" fillId="10" borderId="60" applyNumberFormat="0" applyAlignment="0" applyProtection="0">
      <alignment vertical="center"/>
    </xf>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6" fillId="10" borderId="60" applyNumberFormat="0" applyAlignment="0" applyProtection="0">
      <alignment vertical="center"/>
    </xf>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7" fillId="10" borderId="60" applyNumberFormat="0" applyAlignment="0" applyProtection="0"/>
    <xf numFmtId="0" fontId="195" fillId="10" borderId="60" applyNumberFormat="0" applyAlignment="0" applyProtection="0"/>
    <xf numFmtId="0" fontId="197" fillId="10" borderId="60" applyNumberFormat="0" applyAlignment="0" applyProtection="0"/>
    <xf numFmtId="0" fontId="197" fillId="10" borderId="60" applyNumberFormat="0" applyAlignment="0" applyProtection="0"/>
    <xf numFmtId="0" fontId="195" fillId="10" borderId="60" applyNumberFormat="0" applyAlignment="0" applyProtection="0"/>
    <xf numFmtId="0" fontId="195" fillId="10" borderId="60" applyNumberFormat="0" applyAlignment="0" applyProtection="0"/>
    <xf numFmtId="0" fontId="195" fillId="10" borderId="60" applyNumberFormat="0" applyAlignment="0" applyProtection="0"/>
    <xf numFmtId="2" fontId="198" fillId="0" borderId="55" applyBorder="0"/>
    <xf numFmtId="174" fontId="205" fillId="0" borderId="62" applyNumberFormat="0" applyFont="0" applyFill="0" applyBorder="0">
      <alignment horizontal="center"/>
    </xf>
    <xf numFmtId="296" fontId="59" fillId="0" borderId="62"/>
    <xf numFmtId="297" fontId="208" fillId="0" borderId="62"/>
    <xf numFmtId="0" fontId="11" fillId="0" borderId="61"/>
    <xf numFmtId="0" fontId="11" fillId="0" borderId="61"/>
    <xf numFmtId="0" fontId="214" fillId="0" borderId="61" applyNumberFormat="0" applyFont="0" applyFill="0" applyBorder="0" applyAlignment="0">
      <alignment horizontal="center"/>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39" fillId="0" borderId="0" applyFont="0" applyFill="0" applyBorder="0" applyAlignment="0" applyProtection="0"/>
    <xf numFmtId="0" fontId="226" fillId="1" borderId="56" applyNumberFormat="0" applyFont="0" applyAlignment="0">
      <alignment horizontal="center"/>
    </xf>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252" fontId="11" fillId="0" borderId="55">
      <alignment horizontal="right" vertical="center"/>
    </xf>
    <xf numFmtId="257" fontId="4" fillId="0" borderId="55">
      <alignment horizontal="right" vertical="center"/>
    </xf>
    <xf numFmtId="305"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5" fontId="244" fillId="0" borderId="55">
      <alignment horizontal="right" vertical="center"/>
    </xf>
    <xf numFmtId="165" fontId="244" fillId="0" borderId="55">
      <alignment horizontal="right" vertical="center"/>
    </xf>
    <xf numFmtId="298" fontId="4" fillId="0" borderId="55">
      <alignment horizontal="right" vertical="center"/>
    </xf>
    <xf numFmtId="298" fontId="4" fillId="0" borderId="55">
      <alignment horizontal="right" vertical="center"/>
    </xf>
    <xf numFmtId="298" fontId="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165" fontId="244"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98" fontId="4" fillId="0" borderId="55">
      <alignment horizontal="right" vertical="center"/>
    </xf>
    <xf numFmtId="298" fontId="4" fillId="0" borderId="55">
      <alignment horizontal="right" vertical="center"/>
    </xf>
    <xf numFmtId="298" fontId="4"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52" fontId="11" fillId="0" borderId="55">
      <alignment horizontal="right" vertical="center"/>
    </xf>
    <xf numFmtId="309" fontId="31" fillId="0" borderId="55">
      <alignment horizontal="right" vertical="center"/>
    </xf>
    <xf numFmtId="252" fontId="11" fillId="0" borderId="55">
      <alignment horizontal="right" vertical="center"/>
    </xf>
    <xf numFmtId="309" fontId="31" fillId="0" borderId="55">
      <alignment horizontal="right" vertical="center"/>
    </xf>
    <xf numFmtId="247" fontId="4" fillId="0" borderId="55">
      <alignment horizontal="right" vertical="center"/>
    </xf>
    <xf numFmtId="164" fontId="59" fillId="0" borderId="55">
      <alignment horizontal="right" vertical="center"/>
    </xf>
    <xf numFmtId="164" fontId="59" fillId="0" borderId="55">
      <alignment horizontal="right" vertical="center"/>
    </xf>
    <xf numFmtId="309" fontId="31" fillId="0" borderId="55">
      <alignment horizontal="right" vertical="center"/>
    </xf>
    <xf numFmtId="310" fontId="245" fillId="0" borderId="55">
      <alignment horizontal="right" vertical="center"/>
    </xf>
    <xf numFmtId="310" fontId="39" fillId="0" borderId="55">
      <alignment horizontal="right" vertical="center"/>
    </xf>
    <xf numFmtId="310" fontId="245"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245"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310" fontId="245" fillId="0" borderId="55">
      <alignment horizontal="right" vertical="center"/>
    </xf>
    <xf numFmtId="309" fontId="31" fillId="0" borderId="55">
      <alignment horizontal="right" vertical="center"/>
    </xf>
    <xf numFmtId="167" fontId="8" fillId="0" borderId="55">
      <alignment horizontal="right" vertical="center"/>
    </xf>
    <xf numFmtId="309" fontId="31" fillId="0" borderId="55">
      <alignment horizontal="right" vertical="center"/>
    </xf>
    <xf numFmtId="167" fontId="8" fillId="0" borderId="55">
      <alignment horizontal="right" vertical="center"/>
    </xf>
    <xf numFmtId="309" fontId="31"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0" fontId="245" fillId="0" borderId="55">
      <alignment horizontal="right" vertical="center"/>
    </xf>
    <xf numFmtId="310" fontId="245"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7" fontId="8" fillId="0" borderId="55">
      <alignment horizontal="right" vertical="center"/>
    </xf>
    <xf numFmtId="312" fontId="4" fillId="0" borderId="55">
      <alignment horizontal="right" vertical="center"/>
    </xf>
    <xf numFmtId="312" fontId="4" fillId="0" borderId="55">
      <alignment horizontal="right" vertical="center"/>
    </xf>
    <xf numFmtId="247" fontId="4" fillId="0" borderId="55">
      <alignment horizontal="right" vertical="center"/>
    </xf>
    <xf numFmtId="309" fontId="31" fillId="0" borderId="55">
      <alignment horizontal="right" vertical="center"/>
    </xf>
    <xf numFmtId="309" fontId="31" fillId="0" borderId="55">
      <alignment horizontal="right" vertical="center"/>
    </xf>
    <xf numFmtId="312" fontId="4" fillId="0" borderId="55">
      <alignment horizontal="right" vertical="center"/>
    </xf>
    <xf numFmtId="310" fontId="39" fillId="0" borderId="55">
      <alignment horizontal="right" vertical="center"/>
    </xf>
    <xf numFmtId="309" fontId="31" fillId="0" borderId="55">
      <alignment horizontal="right" vertical="center"/>
    </xf>
    <xf numFmtId="312" fontId="4" fillId="0" borderId="55">
      <alignment horizontal="right" vertical="center"/>
    </xf>
    <xf numFmtId="310" fontId="39"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09" fontId="31"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247" fontId="4" fillId="0" borderId="55">
      <alignment horizontal="right" vertical="center"/>
    </xf>
    <xf numFmtId="247" fontId="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310" fontId="39" fillId="0" borderId="55">
      <alignment horizontal="right" vertical="center"/>
    </xf>
    <xf numFmtId="312" fontId="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312" fontId="4" fillId="0" borderId="55">
      <alignment horizontal="right" vertical="center"/>
    </xf>
    <xf numFmtId="312" fontId="4" fillId="0" borderId="55">
      <alignment horizontal="right" vertical="center"/>
    </xf>
    <xf numFmtId="310" fontId="39"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0" fontId="245"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310" fontId="39" fillId="0" borderId="55">
      <alignment horizontal="right" vertical="center"/>
    </xf>
    <xf numFmtId="167" fontId="8"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0" fontId="39" fillId="0" borderId="55">
      <alignment horizontal="right" vertical="center"/>
    </xf>
    <xf numFmtId="167" fontId="8" fillId="0" borderId="55">
      <alignment horizontal="right" vertical="center"/>
    </xf>
    <xf numFmtId="167" fontId="8" fillId="0" borderId="55">
      <alignment horizontal="right" vertical="center"/>
    </xf>
    <xf numFmtId="312" fontId="4"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310" fontId="39"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310" fontId="245" fillId="0" borderId="55">
      <alignment horizontal="right" vertical="center"/>
    </xf>
    <xf numFmtId="310" fontId="39"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310" fontId="39"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309" fontId="31"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310" fontId="245"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165" fontId="244" fillId="0" borderId="55">
      <alignment horizontal="right" vertical="center"/>
    </xf>
    <xf numFmtId="309" fontId="31" fillId="0" borderId="55">
      <alignment horizontal="right" vertical="center"/>
    </xf>
    <xf numFmtId="314" fontId="59" fillId="0" borderId="55">
      <alignment horizontal="right" vertical="center"/>
    </xf>
    <xf numFmtId="165" fontId="244"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167" fontId="8"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252" fontId="11" fillId="0" borderId="55">
      <alignment horizontal="right" vertical="center"/>
    </xf>
    <xf numFmtId="309" fontId="31" fillId="0" borderId="55">
      <alignment horizontal="right" vertical="center"/>
    </xf>
    <xf numFmtId="309" fontId="31" fillId="0" borderId="55">
      <alignment horizontal="right" vertical="center"/>
    </xf>
    <xf numFmtId="310" fontId="39"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252" fontId="11" fillId="0" borderId="55">
      <alignment horizontal="right" vertical="center"/>
    </xf>
    <xf numFmtId="252" fontId="11"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310" fontId="39" fillId="0" borderId="55">
      <alignment horizontal="right" vertical="center"/>
    </xf>
    <xf numFmtId="309" fontId="31"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310" fontId="39" fillId="0" borderId="55">
      <alignment horizontal="right" vertical="center"/>
    </xf>
    <xf numFmtId="310" fontId="39"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14" fontId="59" fillId="0" borderId="55">
      <alignment horizontal="right" vertical="center"/>
    </xf>
    <xf numFmtId="314" fontId="59" fillId="0" borderId="55">
      <alignment horizontal="right" vertical="center"/>
    </xf>
    <xf numFmtId="314" fontId="59" fillId="0" borderId="55">
      <alignment horizontal="right" vertical="center"/>
    </xf>
    <xf numFmtId="165" fontId="244" fillId="0" borderId="55">
      <alignment horizontal="right" vertical="center"/>
    </xf>
    <xf numFmtId="314" fontId="59"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09" fontId="3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165" fontId="244"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14" fontId="59"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165" fontId="244" fillId="0" borderId="55">
      <alignment horizontal="right" vertical="center"/>
    </xf>
    <xf numFmtId="314" fontId="59" fillId="0" borderId="55">
      <alignment horizontal="right" vertical="center"/>
    </xf>
    <xf numFmtId="314" fontId="59" fillId="0" borderId="55">
      <alignment horizontal="right" vertical="center"/>
    </xf>
    <xf numFmtId="314" fontId="59"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14" fontId="59" fillId="0" borderId="55">
      <alignment horizontal="right" vertical="center"/>
    </xf>
    <xf numFmtId="314" fontId="59" fillId="0" borderId="55">
      <alignment horizontal="right" vertical="center"/>
    </xf>
    <xf numFmtId="314" fontId="59"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14" fontId="59" fillId="0" borderId="55">
      <alignment horizontal="right" vertical="center"/>
    </xf>
    <xf numFmtId="165" fontId="244" fillId="0" borderId="55">
      <alignment horizontal="right" vertical="center"/>
    </xf>
    <xf numFmtId="165" fontId="244" fillId="0" borderId="55">
      <alignment horizontal="right" vertical="center"/>
    </xf>
    <xf numFmtId="252" fontId="11" fillId="0" borderId="55">
      <alignment horizontal="right" vertical="center"/>
    </xf>
    <xf numFmtId="252" fontId="11" fillId="0" borderId="55">
      <alignment horizontal="right" vertical="center"/>
    </xf>
    <xf numFmtId="165" fontId="244" fillId="0" borderId="55">
      <alignment horizontal="right" vertical="center"/>
    </xf>
    <xf numFmtId="252" fontId="1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165" fontId="244"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167" fontId="8"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4" fontId="59" fillId="0" borderId="55">
      <alignment horizontal="right" vertical="center"/>
    </xf>
    <xf numFmtId="164" fontId="59" fillId="0" borderId="55">
      <alignment horizontal="right" vertical="center"/>
    </xf>
    <xf numFmtId="167" fontId="8" fillId="0" borderId="55">
      <alignment horizontal="right" vertical="center"/>
    </xf>
    <xf numFmtId="165" fontId="244"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252" fontId="11" fillId="0" borderId="55">
      <alignment horizontal="right" vertical="center"/>
    </xf>
    <xf numFmtId="164" fontId="59"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252" fontId="11"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12" fontId="4" fillId="0" borderId="55">
      <alignment horizontal="right" vertical="center"/>
    </xf>
    <xf numFmtId="309" fontId="31"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309" fontId="31"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09" fontId="31" fillId="0" borderId="55">
      <alignment horizontal="right" vertical="center"/>
    </xf>
    <xf numFmtId="252" fontId="11" fillId="0" borderId="55">
      <alignment horizontal="right" vertical="center"/>
    </xf>
    <xf numFmtId="247" fontId="4" fillId="0" borderId="55">
      <alignment horizontal="right" vertical="center"/>
    </xf>
    <xf numFmtId="164" fontId="59" fillId="0" borderId="55">
      <alignment horizontal="right" vertical="center"/>
    </xf>
    <xf numFmtId="312" fontId="4" fillId="0" borderId="55">
      <alignment horizontal="right" vertical="center"/>
    </xf>
    <xf numFmtId="164" fontId="59" fillId="0" borderId="55">
      <alignment horizontal="right" vertical="center"/>
    </xf>
    <xf numFmtId="164" fontId="59"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252" fontId="11"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52" fontId="11" fillId="0" borderId="55">
      <alignment horizontal="right" vertical="center"/>
    </xf>
    <xf numFmtId="164" fontId="59"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164" fontId="59"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47" fontId="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47" fontId="4" fillId="0" borderId="55">
      <alignment horizontal="right" vertical="center"/>
    </xf>
    <xf numFmtId="247"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47" fontId="4" fillId="0" borderId="55">
      <alignment horizontal="right" vertical="center"/>
    </xf>
    <xf numFmtId="312" fontId="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164" fontId="59"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312"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247" fontId="4" fillId="0" borderId="55">
      <alignment horizontal="right" vertical="center"/>
    </xf>
    <xf numFmtId="247" fontId="4" fillId="0" borderId="55">
      <alignment horizontal="right" vertical="center"/>
    </xf>
    <xf numFmtId="252" fontId="11"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47" fontId="4" fillId="0" borderId="55">
      <alignment horizontal="right" vertical="center"/>
    </xf>
    <xf numFmtId="310" fontId="245" fillId="0" borderId="55">
      <alignment horizontal="right" vertical="center"/>
    </xf>
    <xf numFmtId="310" fontId="39" fillId="0" borderId="55">
      <alignment horizontal="right" vertical="center"/>
    </xf>
    <xf numFmtId="310" fontId="245"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245"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247" fontId="4" fillId="0" borderId="55">
      <alignment horizontal="right" vertical="center"/>
    </xf>
    <xf numFmtId="309" fontId="31" fillId="0" borderId="55">
      <alignment horizontal="right" vertical="center"/>
    </xf>
    <xf numFmtId="252" fontId="11"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314" fontId="59" fillId="0" borderId="55">
      <alignment horizontal="right" vertical="center"/>
    </xf>
    <xf numFmtId="314" fontId="59" fillId="0" borderId="55">
      <alignment horizontal="right" vertical="center"/>
    </xf>
    <xf numFmtId="31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47" fontId="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164" fontId="59" fillId="0" borderId="55">
      <alignment horizontal="right" vertical="center"/>
    </xf>
    <xf numFmtId="314" fontId="59"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14" fontId="59"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14" fontId="59" fillId="0" borderId="55">
      <alignment horizontal="right" vertical="center"/>
    </xf>
    <xf numFmtId="314" fontId="59" fillId="0" borderId="55">
      <alignment horizontal="right" vertical="center"/>
    </xf>
    <xf numFmtId="314" fontId="59"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309" fontId="31"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247" fontId="4"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314" fontId="59" fillId="0" borderId="55">
      <alignment horizontal="right" vertical="center"/>
    </xf>
    <xf numFmtId="314" fontId="59" fillId="0" borderId="55">
      <alignment horizontal="right" vertical="center"/>
    </xf>
    <xf numFmtId="314" fontId="59"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309" fontId="31" fillId="0" borderId="55">
      <alignment horizontal="right" vertical="center"/>
    </xf>
    <xf numFmtId="319" fontId="9" fillId="0" borderId="55">
      <alignment horizontal="right" vertical="center"/>
    </xf>
    <xf numFmtId="319" fontId="9" fillId="0" borderId="55">
      <alignment horizontal="right" vertical="center"/>
    </xf>
    <xf numFmtId="319" fontId="9" fillId="0" borderId="55">
      <alignment horizontal="right" vertical="center"/>
    </xf>
    <xf numFmtId="319" fontId="9" fillId="0" borderId="55">
      <alignment horizontal="right" vertical="center"/>
    </xf>
    <xf numFmtId="319" fontId="9"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10" fontId="245" fillId="0" borderId="55">
      <alignment horizontal="right" vertical="center"/>
    </xf>
    <xf numFmtId="310" fontId="39" fillId="0" borderId="55">
      <alignment horizontal="right" vertical="center"/>
    </xf>
    <xf numFmtId="310" fontId="245"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39" fillId="0" borderId="55">
      <alignment horizontal="right" vertical="center"/>
    </xf>
    <xf numFmtId="310" fontId="245"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247"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247" fontId="4" fillId="0" borderId="55">
      <alignment horizontal="right" vertical="center"/>
    </xf>
    <xf numFmtId="247" fontId="4" fillId="0" borderId="55">
      <alignment horizontal="right" vertical="center"/>
    </xf>
    <xf numFmtId="309" fontId="3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20"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312" fontId="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257" fontId="4" fillId="0" borderId="55">
      <alignment horizontal="right" vertical="center"/>
    </xf>
    <xf numFmtId="305"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98" fontId="4" fillId="0" borderId="55">
      <alignment horizontal="right" vertical="center"/>
    </xf>
    <xf numFmtId="298" fontId="4" fillId="0" borderId="55">
      <alignment horizontal="right" vertical="center"/>
    </xf>
    <xf numFmtId="298" fontId="4" fillId="0" borderId="55">
      <alignment horizontal="right" vertical="center"/>
    </xf>
    <xf numFmtId="298" fontId="4" fillId="0" borderId="55">
      <alignment horizontal="right" vertical="center"/>
    </xf>
    <xf numFmtId="298" fontId="4" fillId="0" borderId="55">
      <alignment horizontal="right" vertical="center"/>
    </xf>
    <xf numFmtId="298" fontId="4"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52" fontId="11"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98" fontId="4" fillId="0" borderId="55">
      <alignment horizontal="right" vertical="center"/>
    </xf>
    <xf numFmtId="298" fontId="4" fillId="0" borderId="55">
      <alignment horizontal="right" vertical="center"/>
    </xf>
    <xf numFmtId="298" fontId="4"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09" fontId="3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98" fontId="4" fillId="0" borderId="55">
      <alignment horizontal="right" vertical="center"/>
    </xf>
    <xf numFmtId="298" fontId="4" fillId="0" borderId="55">
      <alignment horizontal="right" vertical="center"/>
    </xf>
    <xf numFmtId="298" fontId="4" fillId="0" borderId="55">
      <alignment horizontal="right" vertical="center"/>
    </xf>
    <xf numFmtId="309" fontId="3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314" fontId="59" fillId="0" borderId="55">
      <alignment horizontal="right" vertical="center"/>
    </xf>
    <xf numFmtId="314" fontId="59" fillId="0" borderId="55">
      <alignment horizontal="right" vertical="center"/>
    </xf>
    <xf numFmtId="314" fontId="59" fillId="0" borderId="55">
      <alignment horizontal="right" vertical="center"/>
    </xf>
    <xf numFmtId="309" fontId="31"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52" fontId="11"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316" fontId="59"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252" fontId="1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298" fontId="4" fillId="0" borderId="55">
      <alignment horizontal="right" vertical="center"/>
    </xf>
    <xf numFmtId="309" fontId="31" fillId="0" borderId="55">
      <alignment horizontal="right" vertical="center"/>
    </xf>
    <xf numFmtId="298" fontId="4" fillId="0" borderId="55">
      <alignment horizontal="right" vertical="center"/>
    </xf>
    <xf numFmtId="298" fontId="4" fillId="0" borderId="55">
      <alignment horizontal="right" vertical="center"/>
    </xf>
    <xf numFmtId="298" fontId="4" fillId="0" borderId="55">
      <alignment horizontal="right" vertical="center"/>
    </xf>
    <xf numFmtId="298" fontId="4" fillId="0" borderId="55">
      <alignment horizontal="right" vertical="center"/>
    </xf>
    <xf numFmtId="298" fontId="4" fillId="0" borderId="55">
      <alignment horizontal="right" vertical="center"/>
    </xf>
    <xf numFmtId="298" fontId="4"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298" fontId="4" fillId="0" borderId="55">
      <alignment horizontal="right" vertical="center"/>
    </xf>
    <xf numFmtId="298" fontId="4" fillId="0" borderId="55">
      <alignment horizontal="right" vertical="center"/>
    </xf>
    <xf numFmtId="298" fontId="4" fillId="0" borderId="55">
      <alignment horizontal="right" vertical="center"/>
    </xf>
    <xf numFmtId="309" fontId="3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5" fontId="244"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252" fontId="11"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309" fontId="31" fillId="0" borderId="55">
      <alignment horizontal="right" vertical="center"/>
    </xf>
    <xf numFmtId="309" fontId="31" fillId="0" borderId="55">
      <alignment horizontal="right" vertical="center"/>
    </xf>
    <xf numFmtId="309" fontId="31"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167" fontId="8" fillId="0" borderId="55">
      <alignment horizontal="right" vertical="center"/>
    </xf>
    <xf numFmtId="252" fontId="11" fillId="0" borderId="55">
      <alignment horizontal="right" vertical="center"/>
    </xf>
    <xf numFmtId="252" fontId="11" fillId="0" borderId="55">
      <alignment horizontal="right" vertical="center"/>
    </xf>
    <xf numFmtId="309" fontId="3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298" fontId="4" fillId="0" borderId="55">
      <alignment horizontal="right" vertical="center"/>
    </xf>
    <xf numFmtId="298" fontId="4" fillId="0" borderId="55">
      <alignment horizontal="right" vertical="center"/>
    </xf>
    <xf numFmtId="298" fontId="4" fillId="0" borderId="55">
      <alignment horizontal="right" vertical="center"/>
    </xf>
    <xf numFmtId="164" fontId="59" fillId="0" borderId="55">
      <alignment horizontal="right" vertical="center"/>
    </xf>
    <xf numFmtId="164" fontId="59" fillId="0" borderId="55">
      <alignment horizontal="right" vertical="center"/>
    </xf>
    <xf numFmtId="164" fontId="59" fillId="0" borderId="55">
      <alignment horizontal="right" vertical="center"/>
    </xf>
    <xf numFmtId="252" fontId="11" fillId="0" borderId="55">
      <alignment horizontal="right" vertical="center"/>
    </xf>
    <xf numFmtId="252" fontId="11" fillId="0" borderId="55">
      <alignment horizontal="right" vertical="center"/>
    </xf>
    <xf numFmtId="252" fontId="11" fillId="0" borderId="55">
      <alignment horizontal="right" vertical="center"/>
    </xf>
    <xf numFmtId="309" fontId="31" fillId="0" borderId="55">
      <alignment horizontal="right" vertical="center"/>
    </xf>
    <xf numFmtId="257" fontId="4" fillId="0" borderId="55">
      <alignment horizontal="right" vertical="center"/>
    </xf>
    <xf numFmtId="305"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30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7" fontId="4" fillId="0" borderId="55">
      <alignment horizontal="right" vertical="center"/>
    </xf>
    <xf numFmtId="252" fontId="11" fillId="0" borderId="55">
      <alignment horizontal="right" vertical="center"/>
    </xf>
    <xf numFmtId="252" fontId="11" fillId="0" borderId="55">
      <alignment horizontal="right" vertical="center"/>
    </xf>
    <xf numFmtId="323" fontId="247" fillId="0" borderId="55">
      <alignment horizontal="right" vertical="center"/>
    </xf>
    <xf numFmtId="323" fontId="247" fillId="0" borderId="55">
      <alignment horizontal="right" vertical="center"/>
    </xf>
    <xf numFmtId="0" fontId="252" fillId="0" borderId="58" applyBorder="0" applyAlignment="0">
      <alignment horizontal="center" vertic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186" fontId="11" fillId="0" borderId="55">
      <alignment horizontal="center"/>
    </xf>
    <xf numFmtId="325" fontId="9" fillId="0" borderId="57" applyFont="0" applyFill="0" applyBorder="0" applyProtection="0">
      <alignment horizontal="center"/>
      <protection locked="0"/>
    </xf>
    <xf numFmtId="325" fontId="9" fillId="0" borderId="57" applyFont="0" applyFill="0" applyBorder="0" applyProtection="0">
      <alignment horizontal="center"/>
      <protection locked="0"/>
    </xf>
    <xf numFmtId="38" fontId="9" fillId="0" borderId="61" applyFont="0" applyFill="0" applyBorder="0" applyAlignment="0" applyProtection="0">
      <protection locked="0"/>
    </xf>
    <xf numFmtId="38" fontId="9" fillId="0" borderId="61" applyFont="0" applyFill="0" applyBorder="0" applyAlignment="0" applyProtection="0">
      <protection locked="0"/>
    </xf>
    <xf numFmtId="15" fontId="9" fillId="0" borderId="61" applyFont="0" applyFill="0" applyBorder="0" applyProtection="0">
      <alignment horizontal="center"/>
      <protection locked="0"/>
    </xf>
    <xf numFmtId="15" fontId="9" fillId="0" borderId="61" applyFont="0" applyFill="0" applyBorder="0" applyProtection="0">
      <alignment horizontal="center"/>
      <protection locked="0"/>
    </xf>
    <xf numFmtId="10" fontId="9" fillId="0" borderId="61" applyFont="0" applyFill="0" applyBorder="0" applyProtection="0">
      <alignment horizontal="center"/>
      <protection locked="0"/>
    </xf>
    <xf numFmtId="10" fontId="9" fillId="0" borderId="61" applyFont="0" applyFill="0" applyBorder="0" applyProtection="0">
      <alignment horizontal="center"/>
      <protection locked="0"/>
    </xf>
    <xf numFmtId="327" fontId="9" fillId="0" borderId="61" applyFont="0" applyFill="0" applyBorder="0" applyProtection="0">
      <alignment horizontal="center"/>
    </xf>
    <xf numFmtId="327" fontId="9" fillId="0" borderId="61" applyFont="0" applyFill="0" applyBorder="0" applyProtection="0">
      <alignment horizontal="center"/>
    </xf>
    <xf numFmtId="251" fontId="11" fillId="0" borderId="61"/>
    <xf numFmtId="5" fontId="265" fillId="61" borderId="58">
      <alignment vertical="top"/>
    </xf>
    <xf numFmtId="0" fontId="134" fillId="62" borderId="61">
      <alignment horizontal="left" vertical="center"/>
    </xf>
    <xf numFmtId="6" fontId="266" fillId="63" borderId="58"/>
    <xf numFmtId="5" fontId="120" fillId="0" borderId="58">
      <alignment horizontal="left" vertical="top"/>
    </xf>
    <xf numFmtId="0" fontId="260" fillId="0" borderId="62" applyNumberFormat="0" applyBorder="0" applyAlignment="0">
      <alignment horizont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0" fontId="1" fillId="0" borderId="0"/>
    <xf numFmtId="0" fontId="1" fillId="0" borderId="0"/>
    <xf numFmtId="0" fontId="1" fillId="0" borderId="0"/>
    <xf numFmtId="0" fontId="1" fillId="0" borderId="0"/>
    <xf numFmtId="247" fontId="4" fillId="0" borderId="55">
      <alignment horizontal="right" vertical="center"/>
    </xf>
    <xf numFmtId="247" fontId="4" fillId="0" borderId="46">
      <alignment horizontal="right" vertical="center"/>
    </xf>
    <xf numFmtId="9" fontId="286" fillId="0" borderId="0" applyFont="0" applyFill="0" applyBorder="0" applyAlignment="0" applyProtection="0"/>
    <xf numFmtId="0" fontId="4" fillId="0" borderId="0"/>
    <xf numFmtId="9" fontId="4" fillId="0" borderId="0" applyFont="0" applyFill="0" applyBorder="0" applyAlignment="0" applyProtection="0"/>
  </cellStyleXfs>
  <cellXfs count="1986">
    <xf numFmtId="0" fontId="0" fillId="0" borderId="0" xfId="0"/>
    <xf numFmtId="0" fontId="7" fillId="0" borderId="0" xfId="0" applyFont="1"/>
    <xf numFmtId="0" fontId="7" fillId="0" borderId="0" xfId="0" applyFont="1" applyAlignment="1">
      <alignment horizontal="center" vertical="center"/>
    </xf>
    <xf numFmtId="0" fontId="7" fillId="0" borderId="17" xfId="0" applyFont="1" applyBorder="1" applyAlignment="1">
      <alignment horizontal="center" vertical="center"/>
    </xf>
    <xf numFmtId="0" fontId="7" fillId="0" borderId="7" xfId="0" applyFont="1" applyBorder="1" applyAlignment="1">
      <alignment horizontal="left" vertical="center"/>
    </xf>
    <xf numFmtId="0" fontId="7" fillId="0" borderId="17" xfId="0" applyFont="1" applyBorder="1" applyAlignment="1">
      <alignment horizontal="left" vertical="center"/>
    </xf>
    <xf numFmtId="0" fontId="7" fillId="0" borderId="7" xfId="0" applyFont="1" applyBorder="1" applyAlignment="1">
      <alignment horizontal="right" vertical="center"/>
    </xf>
    <xf numFmtId="43" fontId="7" fillId="0" borderId="7" xfId="12967" applyFont="1" applyBorder="1" applyAlignment="1">
      <alignment horizontal="right" vertical="center"/>
    </xf>
    <xf numFmtId="43" fontId="7" fillId="0" borderId="17" xfId="12967" applyFont="1" applyBorder="1" applyAlignment="1">
      <alignment horizontal="right" vertical="center"/>
    </xf>
    <xf numFmtId="0" fontId="101" fillId="0" borderId="16" xfId="0" applyFont="1" applyBorder="1" applyAlignment="1">
      <alignment horizontal="center" vertical="center"/>
    </xf>
    <xf numFmtId="0" fontId="101" fillId="0" borderId="16" xfId="0" applyFont="1" applyBorder="1" applyAlignment="1">
      <alignment horizontal="left" vertical="center"/>
    </xf>
    <xf numFmtId="0" fontId="101" fillId="0" borderId="0" xfId="0" applyFont="1"/>
    <xf numFmtId="0" fontId="101" fillId="0" borderId="7" xfId="0" applyFont="1" applyBorder="1" applyAlignment="1">
      <alignment horizontal="center" vertical="center"/>
    </xf>
    <xf numFmtId="0" fontId="101" fillId="0" borderId="7" xfId="0" applyFont="1" applyBorder="1" applyAlignment="1">
      <alignment horizontal="left" vertical="center"/>
    </xf>
    <xf numFmtId="0" fontId="18" fillId="0" borderId="0" xfId="0" applyFont="1" applyAlignment="1">
      <alignment horizontal="center" vertical="center"/>
    </xf>
    <xf numFmtId="240" fontId="7" fillId="0" borderId="7" xfId="12967" applyNumberFormat="1" applyFont="1" applyBorder="1" applyAlignment="1">
      <alignment horizontal="right" vertical="center"/>
    </xf>
    <xf numFmtId="0" fontId="105" fillId="0" borderId="0" xfId="0" applyFont="1" applyAlignment="1">
      <alignment horizontal="center" vertical="center"/>
    </xf>
    <xf numFmtId="43" fontId="101" fillId="0" borderId="7" xfId="12967" applyFont="1" applyBorder="1" applyAlignment="1">
      <alignment horizontal="right" vertical="center"/>
    </xf>
    <xf numFmtId="0" fontId="101" fillId="0" borderId="16" xfId="0" applyFont="1" applyBorder="1" applyAlignment="1">
      <alignment horizontal="right" vertical="center"/>
    </xf>
    <xf numFmtId="239" fontId="7" fillId="0" borderId="7" xfId="12967" applyNumberFormat="1" applyFont="1" applyBorder="1" applyAlignment="1">
      <alignment horizontal="right" vertical="center"/>
    </xf>
    <xf numFmtId="0" fontId="7" fillId="0" borderId="7" xfId="0" applyFont="1" applyBorder="1" applyAlignment="1">
      <alignment horizontal="left" vertical="center" wrapText="1"/>
    </xf>
    <xf numFmtId="239" fontId="19" fillId="0" borderId="0" xfId="12967" applyNumberFormat="1" applyFont="1" applyAlignment="1">
      <alignment horizontal="center" vertical="center"/>
    </xf>
    <xf numFmtId="240" fontId="19" fillId="0" borderId="0" xfId="12967" applyNumberFormat="1" applyFont="1" applyAlignment="1">
      <alignment horizontal="center" vertical="center"/>
    </xf>
    <xf numFmtId="0" fontId="7" fillId="0" borderId="7" xfId="0" applyFont="1" applyBorder="1" applyAlignment="1">
      <alignment horizontal="center" vertical="center" wrapText="1"/>
    </xf>
    <xf numFmtId="43" fontId="7" fillId="0" borderId="7" xfId="12967" applyNumberFormat="1" applyFont="1" applyBorder="1" applyAlignment="1">
      <alignment horizontal="right" vertical="center"/>
    </xf>
    <xf numFmtId="241" fontId="7" fillId="0" borderId="7" xfId="0" applyNumberFormat="1" applyFont="1" applyBorder="1" applyAlignment="1">
      <alignment horizontal="right" vertical="center"/>
    </xf>
    <xf numFmtId="1" fontId="7" fillId="0" borderId="7" xfId="0" applyNumberFormat="1" applyFont="1" applyBorder="1" applyAlignment="1">
      <alignment horizontal="right" vertical="center"/>
    </xf>
    <xf numFmtId="2" fontId="7" fillId="0" borderId="7" xfId="0" applyNumberFormat="1" applyFont="1" applyBorder="1" applyAlignment="1">
      <alignment horizontal="right" vertical="center"/>
    </xf>
    <xf numFmtId="43" fontId="7" fillId="0" borderId="0" xfId="0" applyNumberFormat="1" applyFont="1"/>
    <xf numFmtId="0" fontId="101" fillId="0" borderId="15" xfId="0" applyFont="1" applyBorder="1" applyAlignment="1">
      <alignment horizontal="center" vertical="center"/>
    </xf>
    <xf numFmtId="0" fontId="101" fillId="0" borderId="0" xfId="0" applyFont="1" applyAlignment="1">
      <alignment horizontal="center" vertical="center"/>
    </xf>
    <xf numFmtId="0" fontId="7" fillId="0" borderId="0" xfId="0" applyFont="1" applyAlignment="1">
      <alignment horizontal="center" vertical="center"/>
    </xf>
    <xf numFmtId="0" fontId="7" fillId="0" borderId="18" xfId="0" applyFont="1" applyBorder="1" applyAlignment="1">
      <alignment horizontal="center" vertical="center"/>
    </xf>
    <xf numFmtId="0" fontId="7" fillId="0" borderId="7" xfId="0" applyFont="1" applyBorder="1" applyAlignment="1">
      <alignment horizontal="center" vertical="center"/>
    </xf>
    <xf numFmtId="0" fontId="7" fillId="0" borderId="0" xfId="0" applyFont="1"/>
    <xf numFmtId="243" fontId="7" fillId="0" borderId="0" xfId="0" applyNumberFormat="1" applyFont="1"/>
    <xf numFmtId="0" fontId="101" fillId="0" borderId="21" xfId="0" applyFont="1" applyBorder="1" applyAlignment="1">
      <alignment vertical="center"/>
    </xf>
    <xf numFmtId="0" fontId="101" fillId="0" borderId="15" xfId="0" applyFont="1" applyBorder="1" applyAlignment="1">
      <alignment vertical="center"/>
    </xf>
    <xf numFmtId="0" fontId="7" fillId="0" borderId="18" xfId="0" applyFont="1" applyBorder="1" applyAlignment="1">
      <alignment vertical="center"/>
    </xf>
    <xf numFmtId="0" fontId="7" fillId="0" borderId="13" xfId="0" applyFont="1" applyBorder="1" applyAlignment="1">
      <alignment vertical="center"/>
    </xf>
    <xf numFmtId="0" fontId="7" fillId="0" borderId="19" xfId="0" applyFont="1" applyBorder="1" applyAlignment="1">
      <alignment vertical="center"/>
    </xf>
    <xf numFmtId="0" fontId="7" fillId="0" borderId="9" xfId="0" applyFont="1" applyBorder="1" applyAlignment="1">
      <alignment vertical="center"/>
    </xf>
    <xf numFmtId="240" fontId="7" fillId="0" borderId="0" xfId="0" applyNumberFormat="1" applyFont="1"/>
    <xf numFmtId="0" fontId="67" fillId="0" borderId="7" xfId="0" applyFont="1" applyBorder="1" applyAlignment="1">
      <alignment horizontal="left" vertical="center"/>
    </xf>
    <xf numFmtId="0" fontId="67" fillId="0" borderId="7" xfId="0" applyFont="1" applyBorder="1" applyAlignment="1">
      <alignment horizontal="left" vertical="center" wrapText="1"/>
    </xf>
    <xf numFmtId="241" fontId="7" fillId="0" borderId="0" xfId="0" applyNumberFormat="1" applyFont="1"/>
    <xf numFmtId="240" fontId="108" fillId="0" borderId="7" xfId="12967" applyNumberFormat="1" applyFont="1" applyBorder="1" applyAlignment="1">
      <alignment horizontal="right" vertical="center"/>
    </xf>
    <xf numFmtId="239" fontId="108" fillId="0" borderId="7" xfId="12967" applyNumberFormat="1" applyFont="1" applyBorder="1" applyAlignment="1">
      <alignment horizontal="right" vertical="center"/>
    </xf>
    <xf numFmtId="240" fontId="108" fillId="0" borderId="7" xfId="12967" applyNumberFormat="1" applyFont="1" applyBorder="1" applyAlignment="1">
      <alignment horizontal="center" vertical="center"/>
    </xf>
    <xf numFmtId="239" fontId="108" fillId="0" borderId="7" xfId="12967" applyNumberFormat="1" applyFont="1" applyBorder="1" applyAlignment="1">
      <alignment horizontal="center" vertical="center"/>
    </xf>
    <xf numFmtId="0" fontId="67" fillId="0" borderId="17" xfId="0" applyFont="1" applyBorder="1" applyAlignment="1">
      <alignment horizontal="center" vertical="center"/>
    </xf>
    <xf numFmtId="239" fontId="108" fillId="0" borderId="7" xfId="12967" applyNumberFormat="1" applyFont="1" applyBorder="1" applyAlignment="1">
      <alignment horizontal="left" vertical="center"/>
    </xf>
    <xf numFmtId="239" fontId="108" fillId="0" borderId="7" xfId="12967" applyNumberFormat="1" applyFont="1" applyBorder="1" applyAlignment="1">
      <alignment horizontal="left" vertical="center" wrapText="1"/>
    </xf>
    <xf numFmtId="240" fontId="108" fillId="0" borderId="17" xfId="12967" applyNumberFormat="1" applyFont="1" applyBorder="1" applyAlignment="1">
      <alignment horizontal="center" vertical="center"/>
    </xf>
    <xf numFmtId="239" fontId="108" fillId="0" borderId="17" xfId="12967" applyNumberFormat="1" applyFont="1" applyBorder="1" applyAlignment="1">
      <alignment horizontal="left" vertical="center"/>
    </xf>
    <xf numFmtId="239" fontId="108" fillId="0" borderId="17" xfId="12967" applyNumberFormat="1" applyFont="1" applyBorder="1" applyAlignment="1">
      <alignment horizontal="center" vertical="center"/>
    </xf>
    <xf numFmtId="0" fontId="101" fillId="0" borderId="0" xfId="0" applyFont="1" applyAlignment="1">
      <alignment vertical="center"/>
    </xf>
    <xf numFmtId="240" fontId="108" fillId="0" borderId="7" xfId="12967" applyNumberFormat="1" applyFont="1" applyFill="1" applyBorder="1" applyAlignment="1">
      <alignment horizontal="right" vertical="center"/>
    </xf>
    <xf numFmtId="239" fontId="108" fillId="0" borderId="7" xfId="12967" applyNumberFormat="1" applyFont="1" applyFill="1" applyBorder="1" applyAlignment="1">
      <alignment horizontal="right" vertical="center"/>
    </xf>
    <xf numFmtId="240" fontId="67" fillId="0" borderId="7" xfId="12967" applyNumberFormat="1" applyFont="1" applyBorder="1" applyAlignment="1">
      <alignment horizontal="center" vertical="center"/>
    </xf>
    <xf numFmtId="239" fontId="67" fillId="0" borderId="7" xfId="12967" applyNumberFormat="1" applyFont="1" applyBorder="1" applyAlignment="1">
      <alignment horizontal="center" vertical="center"/>
    </xf>
    <xf numFmtId="239" fontId="67" fillId="0" borderId="17" xfId="12967" applyNumberFormat="1" applyFont="1" applyBorder="1" applyAlignment="1">
      <alignment horizontal="center" vertical="center"/>
    </xf>
    <xf numFmtId="240" fontId="7" fillId="0" borderId="0" xfId="0" applyNumberFormat="1" applyFont="1" applyAlignment="1">
      <alignment horizontal="center" vertical="center"/>
    </xf>
    <xf numFmtId="0" fontId="108" fillId="0" borderId="7" xfId="0" applyFont="1" applyFill="1" applyBorder="1" applyAlignment="1">
      <alignment horizontal="right" vertical="center"/>
    </xf>
    <xf numFmtId="240" fontId="108" fillId="0" borderId="17" xfId="12967" applyNumberFormat="1" applyFont="1" applyBorder="1" applyAlignment="1">
      <alignment horizontal="right" vertical="center"/>
    </xf>
    <xf numFmtId="240" fontId="108" fillId="0" borderId="17" xfId="12967" applyNumberFormat="1" applyFont="1" applyFill="1" applyBorder="1" applyAlignment="1">
      <alignment horizontal="right" vertical="center"/>
    </xf>
    <xf numFmtId="239" fontId="108" fillId="0" borderId="17" xfId="12967" applyNumberFormat="1" applyFont="1" applyFill="1" applyBorder="1" applyAlignment="1">
      <alignment horizontal="right" vertical="center"/>
    </xf>
    <xf numFmtId="0" fontId="108" fillId="0" borderId="17" xfId="0" applyFont="1" applyFill="1" applyBorder="1" applyAlignment="1">
      <alignment horizontal="right" vertical="center"/>
    </xf>
    <xf numFmtId="0" fontId="7" fillId="0" borderId="0" xfId="0" applyFont="1" applyAlignment="1">
      <alignment horizontal="center" vertical="center"/>
    </xf>
    <xf numFmtId="0" fontId="7" fillId="0" borderId="0" xfId="0" applyFont="1"/>
    <xf numFmtId="0" fontId="101" fillId="0" borderId="0" xfId="0" applyFont="1" applyAlignment="1">
      <alignment horizontal="center" vertical="center"/>
    </xf>
    <xf numFmtId="0" fontId="7" fillId="0" borderId="0" xfId="0" applyFont="1" applyAlignment="1">
      <alignment horizontal="center" vertical="center"/>
    </xf>
    <xf numFmtId="0" fontId="101" fillId="0" borderId="0" xfId="0" applyFont="1" applyAlignment="1">
      <alignment horizontal="center" vertical="center"/>
    </xf>
    <xf numFmtId="0" fontId="111" fillId="0" borderId="0" xfId="0" applyFont="1" applyAlignment="1">
      <alignment horizontal="center" vertical="center"/>
    </xf>
    <xf numFmtId="2" fontId="7" fillId="0" borderId="0" xfId="0" applyNumberFormat="1" applyFont="1" applyAlignment="1">
      <alignment horizontal="center" vertical="center"/>
    </xf>
    <xf numFmtId="246" fontId="7" fillId="0" borderId="0" xfId="0" applyNumberFormat="1" applyFont="1" applyAlignment="1">
      <alignment horizontal="center" vertical="center"/>
    </xf>
    <xf numFmtId="2" fontId="101" fillId="0" borderId="0" xfId="0" applyNumberFormat="1" applyFont="1" applyAlignment="1">
      <alignment horizontal="center" vertical="center"/>
    </xf>
    <xf numFmtId="240" fontId="112" fillId="0" borderId="7" xfId="12967" applyNumberFormat="1" applyFont="1" applyBorder="1" applyAlignment="1">
      <alignment horizontal="center" vertical="center"/>
    </xf>
    <xf numFmtId="239" fontId="112" fillId="0" borderId="7" xfId="12967" applyNumberFormat="1" applyFont="1" applyBorder="1" applyAlignment="1">
      <alignment horizontal="left" vertical="center"/>
    </xf>
    <xf numFmtId="239" fontId="112" fillId="0" borderId="7" xfId="12967" applyNumberFormat="1" applyFont="1" applyBorder="1" applyAlignment="1">
      <alignment horizontal="center" vertical="center"/>
    </xf>
    <xf numFmtId="240" fontId="112" fillId="0" borderId="7" xfId="12967" applyNumberFormat="1" applyFont="1" applyFill="1" applyBorder="1" applyAlignment="1">
      <alignment horizontal="right" vertical="center"/>
    </xf>
    <xf numFmtId="0" fontId="113" fillId="0" borderId="0" xfId="0" applyFont="1" applyAlignment="1">
      <alignment horizontal="center" vertical="center"/>
    </xf>
    <xf numFmtId="239" fontId="112" fillId="0" borderId="7" xfId="12967" applyNumberFormat="1" applyFont="1" applyBorder="1" applyAlignment="1">
      <alignment horizontal="right" vertical="center"/>
    </xf>
    <xf numFmtId="239" fontId="112" fillId="0" borderId="7" xfId="12967" applyNumberFormat="1" applyFont="1" applyFill="1" applyBorder="1" applyAlignment="1">
      <alignment horizontal="right" vertical="center"/>
    </xf>
    <xf numFmtId="0" fontId="112" fillId="0" borderId="7" xfId="0" applyFont="1" applyFill="1" applyBorder="1" applyAlignment="1">
      <alignment horizontal="right" vertical="center"/>
    </xf>
    <xf numFmtId="240" fontId="113" fillId="0" borderId="0" xfId="0" applyNumberFormat="1" applyFont="1" applyAlignment="1">
      <alignment horizontal="center" vertical="center"/>
    </xf>
    <xf numFmtId="0" fontId="114" fillId="0" borderId="25" xfId="0" applyFont="1" applyBorder="1" applyAlignment="1">
      <alignment vertical="center" wrapText="1"/>
    </xf>
    <xf numFmtId="0" fontId="114" fillId="0" borderId="26" xfId="0" applyFont="1" applyBorder="1" applyAlignment="1">
      <alignment vertical="center" wrapText="1"/>
    </xf>
    <xf numFmtId="0" fontId="114" fillId="0" borderId="15" xfId="0" applyFont="1" applyBorder="1" applyAlignment="1">
      <alignment horizontal="center" vertical="center" wrapText="1"/>
    </xf>
    <xf numFmtId="0" fontId="114" fillId="0" borderId="15" xfId="0" applyFont="1" applyBorder="1" applyAlignment="1">
      <alignment horizontal="center" vertical="center"/>
    </xf>
    <xf numFmtId="240" fontId="114" fillId="0" borderId="16" xfId="12967" applyNumberFormat="1" applyFont="1" applyBorder="1" applyAlignment="1">
      <alignment horizontal="center" vertical="center"/>
    </xf>
    <xf numFmtId="239" fontId="114" fillId="0" borderId="16" xfId="12967" applyNumberFormat="1" applyFont="1" applyBorder="1" applyAlignment="1">
      <alignment horizontal="left" vertical="center"/>
    </xf>
    <xf numFmtId="239" fontId="114" fillId="0" borderId="16" xfId="12967" applyNumberFormat="1" applyFont="1" applyBorder="1" applyAlignment="1">
      <alignment horizontal="center" vertical="center"/>
    </xf>
    <xf numFmtId="239" fontId="114" fillId="0" borderId="27" xfId="12967" applyNumberFormat="1" applyFont="1" applyBorder="1" applyAlignment="1">
      <alignment horizontal="center" vertical="center"/>
    </xf>
    <xf numFmtId="239" fontId="114" fillId="0" borderId="16" xfId="12967" applyNumberFormat="1" applyFont="1" applyFill="1" applyBorder="1" applyAlignment="1">
      <alignment horizontal="center" vertical="center"/>
    </xf>
    <xf numFmtId="239" fontId="114" fillId="0" borderId="27" xfId="12967" applyNumberFormat="1" applyFont="1" applyFill="1" applyBorder="1" applyAlignment="1">
      <alignment horizontal="center" vertical="center"/>
    </xf>
    <xf numFmtId="0" fontId="114" fillId="0" borderId="16" xfId="0" applyFont="1" applyFill="1" applyBorder="1" applyAlignment="1">
      <alignment horizontal="center" vertical="center"/>
    </xf>
    <xf numFmtId="240" fontId="18" fillId="0" borderId="13" xfId="12967" applyNumberFormat="1" applyFont="1" applyBorder="1" applyAlignment="1">
      <alignment horizontal="center" vertical="center"/>
    </xf>
    <xf numFmtId="239" fontId="18" fillId="0" borderId="7" xfId="12967" applyNumberFormat="1" applyFont="1" applyBorder="1" applyAlignment="1">
      <alignment horizontal="left" vertical="center"/>
    </xf>
    <xf numFmtId="239" fontId="18" fillId="0" borderId="7" xfId="12967" applyNumberFormat="1" applyFont="1" applyBorder="1" applyAlignment="1">
      <alignment horizontal="center" vertical="center"/>
    </xf>
    <xf numFmtId="43" fontId="18" fillId="0" borderId="7" xfId="12967" applyNumberFormat="1" applyFont="1" applyBorder="1" applyAlignment="1">
      <alignment horizontal="left" vertical="center"/>
    </xf>
    <xf numFmtId="240" fontId="18" fillId="0" borderId="7" xfId="12967" applyNumberFormat="1" applyFont="1" applyBorder="1" applyAlignment="1">
      <alignment horizontal="left" vertical="center"/>
    </xf>
    <xf numFmtId="239" fontId="18" fillId="0" borderId="19" xfId="12967" applyNumberFormat="1" applyFont="1" applyFill="1" applyBorder="1" applyAlignment="1">
      <alignment horizontal="center" vertical="center"/>
    </xf>
    <xf numFmtId="0" fontId="18" fillId="0" borderId="19" xfId="0" applyFont="1" applyFill="1" applyBorder="1" applyAlignment="1">
      <alignment horizontal="center" vertical="center"/>
    </xf>
    <xf numFmtId="240" fontId="18" fillId="0" borderId="7" xfId="12967" applyNumberFormat="1" applyFont="1" applyBorder="1" applyAlignment="1">
      <alignment horizontal="center" vertical="center"/>
    </xf>
    <xf numFmtId="43" fontId="18" fillId="0" borderId="7" xfId="12967" applyNumberFormat="1" applyFont="1" applyBorder="1" applyAlignment="1">
      <alignment horizontal="center" vertical="center"/>
    </xf>
    <xf numFmtId="240" fontId="18" fillId="0" borderId="7" xfId="12967" applyNumberFormat="1" applyFont="1" applyFill="1" applyBorder="1" applyAlignment="1">
      <alignment horizontal="center" vertical="center"/>
    </xf>
    <xf numFmtId="239" fontId="18" fillId="0" borderId="7" xfId="12967" applyNumberFormat="1" applyFont="1" applyFill="1" applyBorder="1" applyAlignment="1">
      <alignment horizontal="center" vertical="center"/>
    </xf>
    <xf numFmtId="0" fontId="18" fillId="0" borderId="7" xfId="0" applyFont="1" applyFill="1" applyBorder="1" applyAlignment="1">
      <alignment horizontal="center" vertical="center"/>
    </xf>
    <xf numFmtId="240" fontId="114" fillId="0" borderId="7" xfId="12967" applyNumberFormat="1" applyFont="1" applyBorder="1" applyAlignment="1">
      <alignment horizontal="center" vertical="center"/>
    </xf>
    <xf numFmtId="239" fontId="114" fillId="0" borderId="7" xfId="12967" applyNumberFormat="1" applyFont="1" applyBorder="1" applyAlignment="1">
      <alignment horizontal="left" vertical="center"/>
    </xf>
    <xf numFmtId="239" fontId="114" fillId="0" borderId="7" xfId="12967" applyNumberFormat="1" applyFont="1" applyBorder="1" applyAlignment="1">
      <alignment horizontal="center" vertical="center"/>
    </xf>
    <xf numFmtId="239" fontId="114" fillId="0" borderId="7" xfId="12967" applyNumberFormat="1" applyFont="1" applyFill="1" applyBorder="1" applyAlignment="1">
      <alignment horizontal="center" vertical="center"/>
    </xf>
    <xf numFmtId="240" fontId="114" fillId="0" borderId="7" xfId="12967" applyNumberFormat="1" applyFont="1" applyFill="1" applyBorder="1" applyAlignment="1">
      <alignment horizontal="center" vertical="center"/>
    </xf>
    <xf numFmtId="0" fontId="114" fillId="0" borderId="7" xfId="0" applyFont="1" applyFill="1" applyBorder="1" applyAlignment="1">
      <alignment horizontal="center" vertical="center"/>
    </xf>
    <xf numFmtId="43" fontId="114" fillId="0" borderId="7" xfId="12967" applyNumberFormat="1" applyFont="1" applyBorder="1" applyAlignment="1">
      <alignment horizontal="center" vertical="center"/>
    </xf>
    <xf numFmtId="240" fontId="18" fillId="0" borderId="7" xfId="12967" applyNumberFormat="1" applyFont="1" applyBorder="1" applyAlignment="1">
      <alignment horizontal="right" vertical="center"/>
    </xf>
    <xf numFmtId="240" fontId="18" fillId="0" borderId="7" xfId="12967" applyNumberFormat="1" applyFont="1" applyFill="1" applyBorder="1" applyAlignment="1">
      <alignment horizontal="right" vertical="center"/>
    </xf>
    <xf numFmtId="240" fontId="18" fillId="27" borderId="7" xfId="12967" applyNumberFormat="1" applyFont="1" applyFill="1" applyBorder="1" applyAlignment="1">
      <alignment horizontal="right" vertical="center" wrapText="1"/>
    </xf>
    <xf numFmtId="240" fontId="18" fillId="0" borderId="7" xfId="12967" applyNumberFormat="1" applyFont="1" applyBorder="1" applyAlignment="1">
      <alignment horizontal="right" vertical="center" wrapText="1"/>
    </xf>
    <xf numFmtId="0" fontId="18" fillId="0" borderId="7" xfId="13181" applyFont="1" applyBorder="1" applyAlignment="1">
      <alignment horizontal="right" vertical="center"/>
    </xf>
    <xf numFmtId="0" fontId="18" fillId="0" borderId="7" xfId="13182" applyFont="1" applyBorder="1" applyAlignment="1">
      <alignment horizontal="right" vertical="center"/>
    </xf>
    <xf numFmtId="0" fontId="18" fillId="0" borderId="7" xfId="13184" applyFont="1" applyBorder="1" applyAlignment="1">
      <alignment horizontal="right" vertical="center"/>
    </xf>
    <xf numFmtId="0" fontId="18" fillId="0" borderId="7" xfId="13186" applyFont="1" applyBorder="1" applyAlignment="1">
      <alignment horizontal="right" vertical="center"/>
    </xf>
    <xf numFmtId="0" fontId="18" fillId="0" borderId="7" xfId="13187" applyFont="1" applyBorder="1" applyAlignment="1">
      <alignment horizontal="right" vertical="center"/>
    </xf>
    <xf numFmtId="0" fontId="18" fillId="0" borderId="7" xfId="13189" applyFont="1" applyBorder="1" applyAlignment="1">
      <alignment horizontal="right" vertical="center"/>
    </xf>
    <xf numFmtId="0" fontId="18" fillId="0" borderId="7" xfId="13191" applyFont="1" applyBorder="1" applyAlignment="1">
      <alignment horizontal="right" vertical="center"/>
    </xf>
    <xf numFmtId="239" fontId="18" fillId="0" borderId="7" xfId="12967" applyNumberFormat="1" applyFont="1" applyBorder="1" applyAlignment="1">
      <alignment horizontal="right" vertical="center"/>
    </xf>
    <xf numFmtId="239" fontId="18" fillId="0" borderId="7" xfId="12967" applyNumberFormat="1" applyFont="1" applyFill="1" applyBorder="1" applyAlignment="1">
      <alignment horizontal="right" vertical="center"/>
    </xf>
    <xf numFmtId="239" fontId="18" fillId="0" borderId="7" xfId="12967" applyNumberFormat="1" applyFont="1" applyBorder="1" applyAlignment="1">
      <alignment horizontal="left" vertical="center" wrapText="1"/>
    </xf>
    <xf numFmtId="43" fontId="18" fillId="0" borderId="7" xfId="12967" applyNumberFormat="1" applyFont="1" applyBorder="1" applyAlignment="1">
      <alignment horizontal="right" vertical="center"/>
    </xf>
    <xf numFmtId="240" fontId="115" fillId="0" borderId="7" xfId="12967" applyNumberFormat="1" applyFont="1" applyBorder="1" applyAlignment="1">
      <alignment horizontal="center" vertical="center"/>
    </xf>
    <xf numFmtId="239" fontId="115" fillId="0" borderId="7" xfId="12967" applyNumberFormat="1" applyFont="1" applyBorder="1" applyAlignment="1">
      <alignment horizontal="left" vertical="center"/>
    </xf>
    <xf numFmtId="239" fontId="115" fillId="0" borderId="7" xfId="12967" applyNumberFormat="1" applyFont="1" applyBorder="1" applyAlignment="1">
      <alignment horizontal="center" vertical="center"/>
    </xf>
    <xf numFmtId="240" fontId="115" fillId="0" borderId="7" xfId="12967" applyNumberFormat="1" applyFont="1" applyBorder="1" applyAlignment="1">
      <alignment horizontal="right" vertical="center"/>
    </xf>
    <xf numFmtId="240" fontId="115" fillId="0" borderId="7" xfId="12967" applyNumberFormat="1" applyFont="1" applyFill="1" applyBorder="1" applyAlignment="1">
      <alignment horizontal="right" vertical="center"/>
    </xf>
    <xf numFmtId="0" fontId="115" fillId="0" borderId="7" xfId="12967" applyNumberFormat="1" applyFont="1" applyFill="1" applyBorder="1" applyAlignment="1">
      <alignment horizontal="right" vertical="center"/>
    </xf>
    <xf numFmtId="0" fontId="115" fillId="0" borderId="7" xfId="13155" applyFont="1" applyBorder="1" applyAlignment="1">
      <alignment horizontal="right" vertical="center"/>
    </xf>
    <xf numFmtId="0" fontId="115" fillId="0" borderId="7" xfId="13157" applyFont="1" applyBorder="1" applyAlignment="1">
      <alignment horizontal="right" vertical="center"/>
    </xf>
    <xf numFmtId="0" fontId="115" fillId="0" borderId="7" xfId="13159" applyFont="1" applyBorder="1" applyAlignment="1">
      <alignment horizontal="right" vertical="center"/>
    </xf>
    <xf numFmtId="0" fontId="115" fillId="0" borderId="7" xfId="13161" applyFont="1" applyBorder="1" applyAlignment="1">
      <alignment horizontal="right" vertical="center"/>
    </xf>
    <xf numFmtId="0" fontId="115" fillId="0" borderId="7" xfId="13163" applyFont="1" applyBorder="1" applyAlignment="1">
      <alignment horizontal="right" vertical="center"/>
    </xf>
    <xf numFmtId="0" fontId="115" fillId="0" borderId="7" xfId="13165" applyFont="1" applyBorder="1" applyAlignment="1">
      <alignment horizontal="right" vertical="center"/>
    </xf>
    <xf numFmtId="0" fontId="115" fillId="0" borderId="7" xfId="13167" applyFont="1" applyBorder="1" applyAlignment="1">
      <alignment horizontal="right" vertical="center"/>
    </xf>
    <xf numFmtId="239" fontId="115" fillId="0" borderId="7" xfId="12967" applyNumberFormat="1" applyFont="1" applyBorder="1" applyAlignment="1">
      <alignment horizontal="left" vertical="center" wrapText="1"/>
    </xf>
    <xf numFmtId="239" fontId="115" fillId="0" borderId="7" xfId="12967" applyNumberFormat="1" applyFont="1" applyBorder="1" applyAlignment="1">
      <alignment horizontal="right" vertical="center"/>
    </xf>
    <xf numFmtId="239" fontId="115" fillId="0" borderId="7" xfId="12967" applyNumberFormat="1" applyFont="1" applyFill="1" applyBorder="1" applyAlignment="1">
      <alignment horizontal="right" vertical="center"/>
    </xf>
    <xf numFmtId="43" fontId="115" fillId="0" borderId="7" xfId="12967" applyNumberFormat="1" applyFont="1" applyBorder="1" applyAlignment="1">
      <alignment horizontal="right" vertical="center"/>
    </xf>
    <xf numFmtId="43" fontId="115" fillId="0" borderId="7" xfId="12967" applyNumberFormat="1" applyFont="1" applyFill="1" applyBorder="1" applyAlignment="1">
      <alignment horizontal="right" vertical="center"/>
    </xf>
    <xf numFmtId="43" fontId="115" fillId="0" borderId="7" xfId="0" applyNumberFormat="1" applyFont="1" applyFill="1" applyBorder="1" applyAlignment="1">
      <alignment horizontal="right" vertical="center"/>
    </xf>
    <xf numFmtId="0" fontId="115" fillId="0" borderId="7" xfId="13171" applyFont="1" applyBorder="1" applyAlignment="1">
      <alignment horizontal="right" vertical="center"/>
    </xf>
    <xf numFmtId="0" fontId="115" fillId="0" borderId="7" xfId="13173" applyFont="1" applyBorder="1" applyAlignment="1">
      <alignment horizontal="right" vertical="center"/>
    </xf>
    <xf numFmtId="0" fontId="115" fillId="0" borderId="7" xfId="13175" applyFont="1" applyBorder="1" applyAlignment="1">
      <alignment horizontal="right" vertical="center"/>
    </xf>
    <xf numFmtId="0" fontId="115" fillId="0" borderId="7" xfId="13177" applyFont="1" applyBorder="1" applyAlignment="1">
      <alignment horizontal="right" vertical="center"/>
    </xf>
    <xf numFmtId="0" fontId="115" fillId="0" borderId="7" xfId="13178" applyFont="1" applyBorder="1" applyAlignment="1">
      <alignment horizontal="right" vertical="center"/>
    </xf>
    <xf numFmtId="0" fontId="115" fillId="0" borderId="7" xfId="13179" applyFont="1" applyBorder="1" applyAlignment="1">
      <alignment horizontal="right" vertical="center"/>
    </xf>
    <xf numFmtId="0" fontId="115" fillId="0" borderId="7" xfId="0" applyFont="1" applyFill="1" applyBorder="1" applyAlignment="1">
      <alignment horizontal="right" vertical="center"/>
    </xf>
    <xf numFmtId="239" fontId="115" fillId="28" borderId="7" xfId="12967" applyNumberFormat="1" applyFont="1" applyFill="1" applyBorder="1" applyAlignment="1">
      <alignment horizontal="right" vertical="center"/>
    </xf>
    <xf numFmtId="0" fontId="115" fillId="28" borderId="7" xfId="13221" applyFont="1" applyFill="1" applyBorder="1" applyAlignment="1">
      <alignment horizontal="right" vertical="center" wrapText="1"/>
    </xf>
    <xf numFmtId="0" fontId="115" fillId="28" borderId="7" xfId="13222" applyFont="1" applyFill="1" applyBorder="1" applyAlignment="1">
      <alignment horizontal="right" vertical="center" wrapText="1"/>
    </xf>
    <xf numFmtId="3" fontId="115" fillId="28" borderId="7" xfId="13223" applyNumberFormat="1" applyFont="1" applyFill="1" applyBorder="1" applyAlignment="1">
      <alignment horizontal="right" vertical="center" wrapText="1"/>
    </xf>
    <xf numFmtId="0" fontId="115" fillId="28" borderId="7" xfId="13223" applyFont="1" applyFill="1" applyBorder="1" applyAlignment="1">
      <alignment horizontal="right" vertical="center" wrapText="1"/>
    </xf>
    <xf numFmtId="0" fontId="115" fillId="28" borderId="7" xfId="13225" applyFont="1" applyFill="1" applyBorder="1" applyAlignment="1">
      <alignment horizontal="right" vertical="center" wrapText="1"/>
    </xf>
    <xf numFmtId="0" fontId="115" fillId="28" borderId="7" xfId="13227" applyFont="1" applyFill="1" applyBorder="1" applyAlignment="1">
      <alignment horizontal="right" vertical="center" wrapText="1"/>
    </xf>
    <xf numFmtId="0" fontId="115" fillId="28" borderId="7" xfId="13229" applyFont="1" applyFill="1" applyBorder="1" applyAlignment="1">
      <alignment horizontal="right" vertical="center" wrapText="1"/>
    </xf>
    <xf numFmtId="0" fontId="115" fillId="28" borderId="7" xfId="13230" applyFont="1" applyFill="1" applyBorder="1" applyAlignment="1">
      <alignment horizontal="right" vertical="center" wrapText="1"/>
    </xf>
    <xf numFmtId="3" fontId="115" fillId="0" borderId="7" xfId="13193" applyNumberFormat="1" applyFont="1" applyBorder="1" applyAlignment="1">
      <alignment horizontal="right" vertical="center"/>
    </xf>
    <xf numFmtId="3" fontId="115" fillId="0" borderId="7" xfId="13195" applyNumberFormat="1" applyFont="1" applyBorder="1" applyAlignment="1">
      <alignment horizontal="right" vertical="center"/>
    </xf>
    <xf numFmtId="3" fontId="115" fillId="0" borderId="7" xfId="13196" applyNumberFormat="1" applyFont="1" applyBorder="1" applyAlignment="1">
      <alignment horizontal="right" vertical="center"/>
    </xf>
    <xf numFmtId="3" fontId="115" fillId="0" borderId="7" xfId="13197" applyNumberFormat="1" applyFont="1" applyBorder="1" applyAlignment="1">
      <alignment horizontal="right" vertical="center"/>
    </xf>
    <xf numFmtId="0" fontId="115" fillId="0" borderId="7" xfId="13197" applyFont="1" applyBorder="1" applyAlignment="1">
      <alignment horizontal="right" vertical="center"/>
    </xf>
    <xf numFmtId="0" fontId="115" fillId="0" borderId="7" xfId="13199" applyFont="1" applyBorder="1" applyAlignment="1">
      <alignment horizontal="right" vertical="center"/>
    </xf>
    <xf numFmtId="0" fontId="115" fillId="0" borderId="7" xfId="13200" applyFont="1" applyBorder="1" applyAlignment="1">
      <alignment horizontal="right" vertical="center"/>
    </xf>
    <xf numFmtId="0" fontId="115" fillId="0" borderId="7" xfId="13201" applyFont="1" applyBorder="1" applyAlignment="1">
      <alignment horizontal="right" vertical="center"/>
    </xf>
    <xf numFmtId="0" fontId="115" fillId="0" borderId="7" xfId="13211" applyFont="1" applyBorder="1" applyAlignment="1">
      <alignment horizontal="right" vertical="center"/>
    </xf>
    <xf numFmtId="3" fontId="115" fillId="0" borderId="7" xfId="13211" applyNumberFormat="1" applyFont="1" applyBorder="1" applyAlignment="1">
      <alignment horizontal="right" vertical="center"/>
    </xf>
    <xf numFmtId="3" fontId="115" fillId="0" borderId="7" xfId="13212" applyNumberFormat="1" applyFont="1" applyBorder="1" applyAlignment="1">
      <alignment horizontal="right" vertical="center"/>
    </xf>
    <xf numFmtId="0" fontId="115" fillId="0" borderId="7" xfId="13212" applyFont="1" applyBorder="1" applyAlignment="1">
      <alignment horizontal="right" vertical="center"/>
    </xf>
    <xf numFmtId="3" fontId="115" fillId="0" borderId="7" xfId="13213" applyNumberFormat="1" applyFont="1" applyBorder="1" applyAlignment="1">
      <alignment horizontal="right" vertical="center"/>
    </xf>
    <xf numFmtId="0" fontId="115" fillId="0" borderId="7" xfId="13213" applyFont="1" applyBorder="1" applyAlignment="1">
      <alignment horizontal="right" vertical="center"/>
    </xf>
    <xf numFmtId="3" fontId="115" fillId="0" borderId="7" xfId="13214" applyNumberFormat="1" applyFont="1" applyBorder="1" applyAlignment="1">
      <alignment horizontal="right" vertical="center"/>
    </xf>
    <xf numFmtId="3" fontId="115" fillId="0" borderId="7" xfId="13215" applyNumberFormat="1" applyFont="1" applyBorder="1" applyAlignment="1">
      <alignment horizontal="right" vertical="center"/>
    </xf>
    <xf numFmtId="0" fontId="115" fillId="0" borderId="7" xfId="13215" applyFont="1" applyBorder="1" applyAlignment="1">
      <alignment horizontal="right" vertical="center"/>
    </xf>
    <xf numFmtId="0" fontId="115" fillId="0" borderId="7" xfId="13216" applyFont="1" applyBorder="1" applyAlignment="1">
      <alignment horizontal="right" vertical="center"/>
    </xf>
    <xf numFmtId="0" fontId="115" fillId="0" borderId="7" xfId="13217" applyFont="1" applyBorder="1" applyAlignment="1">
      <alignment horizontal="right" vertical="center"/>
    </xf>
    <xf numFmtId="0" fontId="115" fillId="0" borderId="7" xfId="13214" applyFont="1" applyBorder="1" applyAlignment="1">
      <alignment horizontal="right" vertical="center"/>
    </xf>
    <xf numFmtId="240" fontId="115" fillId="28" borderId="7" xfId="12967" applyNumberFormat="1" applyFont="1" applyFill="1" applyBorder="1" applyAlignment="1">
      <alignment horizontal="right" vertical="center"/>
    </xf>
    <xf numFmtId="0" fontId="115" fillId="0" borderId="7" xfId="13237" applyFont="1" applyBorder="1" applyAlignment="1">
      <alignment horizontal="right" vertical="center"/>
    </xf>
    <xf numFmtId="0" fontId="115" fillId="0" borderId="7" xfId="13239" applyFont="1" applyBorder="1" applyAlignment="1">
      <alignment horizontal="right" vertical="center"/>
    </xf>
    <xf numFmtId="0" fontId="115" fillId="0" borderId="7" xfId="13241" applyFont="1" applyBorder="1" applyAlignment="1">
      <alignment horizontal="right" vertical="center"/>
    </xf>
    <xf numFmtId="0" fontId="115" fillId="0" borderId="7" xfId="13242" applyFont="1" applyBorder="1" applyAlignment="1">
      <alignment horizontal="right" vertical="center"/>
    </xf>
    <xf numFmtId="0" fontId="115" fillId="0" borderId="7" xfId="13244" applyFont="1" applyBorder="1" applyAlignment="1">
      <alignment horizontal="right" vertical="center"/>
    </xf>
    <xf numFmtId="0" fontId="115" fillId="0" borderId="7" xfId="13246" applyFont="1" applyBorder="1" applyAlignment="1">
      <alignment horizontal="right" vertical="center"/>
    </xf>
    <xf numFmtId="0" fontId="115" fillId="0" borderId="7" xfId="13248" applyFont="1" applyBorder="1" applyAlignment="1">
      <alignment horizontal="right" vertical="center"/>
    </xf>
    <xf numFmtId="0" fontId="115" fillId="0" borderId="7" xfId="13263" applyFont="1" applyBorder="1" applyAlignment="1">
      <alignment horizontal="right" vertical="center"/>
    </xf>
    <xf numFmtId="0" fontId="115" fillId="0" borderId="7" xfId="13250" applyFont="1" applyBorder="1" applyAlignment="1">
      <alignment horizontal="right" vertical="center"/>
    </xf>
    <xf numFmtId="0" fontId="115" fillId="0" borderId="7" xfId="13252" applyFont="1" applyBorder="1" applyAlignment="1">
      <alignment horizontal="right" vertical="center"/>
    </xf>
    <xf numFmtId="0" fontId="115" fillId="0" borderId="7" xfId="13253" applyFont="1" applyBorder="1" applyAlignment="1">
      <alignment horizontal="right" vertical="center"/>
    </xf>
    <xf numFmtId="0" fontId="115" fillId="0" borderId="7" xfId="13255" applyFont="1" applyBorder="1" applyAlignment="1">
      <alignment horizontal="right" vertical="center"/>
    </xf>
    <xf numFmtId="0" fontId="115" fillId="0" borderId="7" xfId="13257" applyFont="1" applyBorder="1" applyAlignment="1">
      <alignment horizontal="right" vertical="center"/>
    </xf>
    <xf numFmtId="0" fontId="115" fillId="0" borderId="7" xfId="13259" applyFont="1" applyBorder="1" applyAlignment="1">
      <alignment horizontal="right" vertical="center"/>
    </xf>
    <xf numFmtId="0" fontId="115" fillId="0" borderId="7" xfId="13261" applyFont="1" applyBorder="1" applyAlignment="1">
      <alignment horizontal="right" vertical="center"/>
    </xf>
    <xf numFmtId="0" fontId="115" fillId="28" borderId="7" xfId="13250" applyFont="1" applyFill="1" applyBorder="1" applyAlignment="1">
      <alignment horizontal="right" vertical="center"/>
    </xf>
    <xf numFmtId="0" fontId="115" fillId="28" borderId="7" xfId="13252" applyFont="1" applyFill="1" applyBorder="1" applyAlignment="1">
      <alignment horizontal="right" vertical="center"/>
    </xf>
    <xf numFmtId="0" fontId="115" fillId="28" borderId="7" xfId="13253" applyFont="1" applyFill="1" applyBorder="1" applyAlignment="1">
      <alignment horizontal="right" vertical="center"/>
    </xf>
    <xf numFmtId="0" fontId="115" fillId="28" borderId="7" xfId="13255" applyFont="1" applyFill="1" applyBorder="1" applyAlignment="1">
      <alignment horizontal="right" vertical="center"/>
    </xf>
    <xf numFmtId="0" fontId="115" fillId="28" borderId="7" xfId="13285" applyFont="1" applyFill="1" applyBorder="1" applyAlignment="1">
      <alignment horizontal="right" vertical="center"/>
    </xf>
    <xf numFmtId="0" fontId="115" fillId="28" borderId="7" xfId="13266" applyFont="1" applyFill="1" applyBorder="1" applyAlignment="1">
      <alignment horizontal="right" vertical="center"/>
    </xf>
    <xf numFmtId="0" fontId="115" fillId="28" borderId="7" xfId="13267" applyFont="1" applyFill="1" applyBorder="1" applyAlignment="1">
      <alignment horizontal="right" vertical="center"/>
    </xf>
    <xf numFmtId="0" fontId="115" fillId="28" borderId="7" xfId="13269" applyFont="1" applyFill="1" applyBorder="1" applyAlignment="1">
      <alignment horizontal="right" vertical="center"/>
    </xf>
    <xf numFmtId="0" fontId="115" fillId="0" borderId="7" xfId="13269" applyFont="1" applyBorder="1" applyAlignment="1">
      <alignment horizontal="right" vertical="center"/>
    </xf>
    <xf numFmtId="0" fontId="115" fillId="0" borderId="7" xfId="13271" applyFont="1" applyBorder="1" applyAlignment="1">
      <alignment horizontal="right" vertical="center"/>
    </xf>
    <xf numFmtId="0" fontId="115" fillId="0" borderId="7" xfId="13273" applyFont="1" applyBorder="1" applyAlignment="1">
      <alignment horizontal="right" vertical="center"/>
    </xf>
    <xf numFmtId="0" fontId="115" fillId="0" borderId="7" xfId="13275" applyFont="1" applyBorder="1" applyAlignment="1">
      <alignment horizontal="right" vertical="center"/>
    </xf>
    <xf numFmtId="0" fontId="115" fillId="28" borderId="7" xfId="13277" applyFont="1" applyFill="1" applyBorder="1" applyAlignment="1">
      <alignment horizontal="right" vertical="center"/>
    </xf>
    <xf numFmtId="3" fontId="115" fillId="28" borderId="7" xfId="13277" applyNumberFormat="1" applyFont="1" applyFill="1" applyBorder="1" applyAlignment="1">
      <alignment horizontal="right" vertical="center"/>
    </xf>
    <xf numFmtId="0" fontId="115" fillId="28" borderId="7" xfId="13278" applyFont="1" applyFill="1" applyBorder="1" applyAlignment="1">
      <alignment horizontal="right" vertical="center"/>
    </xf>
    <xf numFmtId="3" fontId="115" fillId="28" borderId="7" xfId="13278" applyNumberFormat="1" applyFont="1" applyFill="1" applyBorder="1" applyAlignment="1">
      <alignment horizontal="right" vertical="center"/>
    </xf>
    <xf numFmtId="0" fontId="115" fillId="28" borderId="7" xfId="13279" applyFont="1" applyFill="1" applyBorder="1" applyAlignment="1">
      <alignment horizontal="right" vertical="center"/>
    </xf>
    <xf numFmtId="3" fontId="115" fillId="28" borderId="7" xfId="13279" applyNumberFormat="1" applyFont="1" applyFill="1" applyBorder="1" applyAlignment="1">
      <alignment horizontal="right" vertical="center"/>
    </xf>
    <xf numFmtId="0" fontId="115" fillId="28" borderId="7" xfId="13280" applyFont="1" applyFill="1" applyBorder="1" applyAlignment="1">
      <alignment horizontal="right" vertical="center"/>
    </xf>
    <xf numFmtId="3" fontId="115" fillId="0" borderId="7" xfId="13280" applyNumberFormat="1" applyFont="1" applyBorder="1" applyAlignment="1">
      <alignment horizontal="right" vertical="center"/>
    </xf>
    <xf numFmtId="0" fontId="115" fillId="0" borderId="7" xfId="13281" applyFont="1" applyBorder="1" applyAlignment="1">
      <alignment horizontal="right" vertical="center"/>
    </xf>
    <xf numFmtId="3" fontId="115" fillId="0" borderId="7" xfId="13281" applyNumberFormat="1" applyFont="1" applyBorder="1" applyAlignment="1">
      <alignment horizontal="right" vertical="center"/>
    </xf>
    <xf numFmtId="0" fontId="115" fillId="0" borderId="7" xfId="13282" applyFont="1" applyBorder="1" applyAlignment="1">
      <alignment horizontal="right" vertical="center"/>
    </xf>
    <xf numFmtId="3" fontId="115" fillId="0" borderId="7" xfId="13282" applyNumberFormat="1" applyFont="1" applyBorder="1" applyAlignment="1">
      <alignment horizontal="right" vertical="center"/>
    </xf>
    <xf numFmtId="0" fontId="115" fillId="0" borderId="7" xfId="13283" applyFont="1" applyBorder="1" applyAlignment="1">
      <alignment horizontal="right" vertical="center"/>
    </xf>
    <xf numFmtId="3" fontId="115" fillId="0" borderId="7" xfId="13283" applyNumberFormat="1" applyFont="1" applyBorder="1" applyAlignment="1">
      <alignment horizontal="right" vertical="center"/>
    </xf>
    <xf numFmtId="43" fontId="18" fillId="28" borderId="7" xfId="12967" applyNumberFormat="1" applyFont="1" applyFill="1" applyBorder="1" applyAlignment="1">
      <alignment horizontal="right" vertical="center"/>
    </xf>
    <xf numFmtId="43" fontId="18" fillId="26" borderId="7" xfId="12967" applyNumberFormat="1" applyFont="1" applyFill="1" applyBorder="1" applyAlignment="1">
      <alignment horizontal="right" vertical="center"/>
    </xf>
    <xf numFmtId="240" fontId="18" fillId="28" borderId="7" xfId="12967" applyNumberFormat="1" applyFont="1" applyFill="1" applyBorder="1" applyAlignment="1">
      <alignment horizontal="right" vertical="center"/>
    </xf>
    <xf numFmtId="239" fontId="18" fillId="28" borderId="7" xfId="12967" applyNumberFormat="1" applyFont="1" applyFill="1" applyBorder="1" applyAlignment="1">
      <alignment horizontal="right" vertical="center"/>
    </xf>
    <xf numFmtId="0" fontId="115" fillId="0" borderId="7" xfId="13287" applyFont="1" applyBorder="1" applyAlignment="1">
      <alignment horizontal="right" vertical="center"/>
    </xf>
    <xf numFmtId="0" fontId="115" fillId="0" borderId="7" xfId="13289" applyFont="1" applyBorder="1" applyAlignment="1">
      <alignment horizontal="right" vertical="center"/>
    </xf>
    <xf numFmtId="0" fontId="115" fillId="0" borderId="7" xfId="13291" applyFont="1" applyBorder="1" applyAlignment="1">
      <alignment horizontal="right" vertical="center"/>
    </xf>
    <xf numFmtId="0" fontId="115" fillId="0" borderId="7" xfId="13293" applyFont="1" applyBorder="1" applyAlignment="1">
      <alignment horizontal="right" vertical="center"/>
    </xf>
    <xf numFmtId="0" fontId="115" fillId="0" borderId="7" xfId="13294" applyFont="1" applyBorder="1" applyAlignment="1">
      <alignment horizontal="right" vertical="center"/>
    </xf>
    <xf numFmtId="0" fontId="115" fillId="0" borderId="7" xfId="13296" applyFont="1" applyBorder="1" applyAlignment="1">
      <alignment horizontal="right" vertical="center"/>
    </xf>
    <xf numFmtId="0" fontId="18" fillId="0" borderId="7" xfId="0" applyFont="1" applyBorder="1" applyAlignment="1">
      <alignment horizontal="left" vertical="center" wrapText="1"/>
    </xf>
    <xf numFmtId="0" fontId="18" fillId="0" borderId="7" xfId="0" applyFont="1" applyBorder="1" applyAlignment="1">
      <alignment horizontal="center" vertical="center"/>
    </xf>
    <xf numFmtId="0" fontId="18" fillId="0" borderId="7" xfId="0" applyFont="1" applyFill="1" applyBorder="1" applyAlignment="1">
      <alignment horizontal="left" vertical="center"/>
    </xf>
    <xf numFmtId="0" fontId="18" fillId="0" borderId="7" xfId="0" applyFont="1" applyFill="1" applyBorder="1" applyAlignment="1">
      <alignment horizontal="left" vertical="center" wrapText="1"/>
    </xf>
    <xf numFmtId="239" fontId="115" fillId="0" borderId="7" xfId="12967" applyNumberFormat="1" applyFont="1" applyBorder="1" applyAlignment="1">
      <alignment horizontal="center" vertical="center" wrapText="1"/>
    </xf>
    <xf numFmtId="240" fontId="18" fillId="0" borderId="7" xfId="12967" applyNumberFormat="1" applyFont="1" applyBorder="1" applyAlignment="1">
      <alignment horizontal="center" vertical="center" wrapText="1"/>
    </xf>
    <xf numFmtId="240" fontId="18" fillId="0" borderId="13" xfId="12967" applyNumberFormat="1" applyFont="1" applyBorder="1" applyAlignment="1">
      <alignment horizontal="center" vertical="center" wrapText="1"/>
    </xf>
    <xf numFmtId="43" fontId="115" fillId="0" borderId="7" xfId="12967" applyNumberFormat="1" applyFont="1" applyBorder="1" applyAlignment="1">
      <alignment horizontal="center" vertical="center"/>
    </xf>
    <xf numFmtId="240" fontId="115" fillId="28" borderId="7" xfId="12967" applyNumberFormat="1" applyFont="1" applyFill="1" applyBorder="1" applyAlignment="1">
      <alignment horizontal="center" vertical="center"/>
    </xf>
    <xf numFmtId="239" fontId="115" fillId="28" borderId="7" xfId="12967" applyNumberFormat="1" applyFont="1" applyFill="1" applyBorder="1" applyAlignment="1">
      <alignment horizontal="center" vertical="center"/>
    </xf>
    <xf numFmtId="43" fontId="18" fillId="28" borderId="7" xfId="12967" applyNumberFormat="1" applyFont="1" applyFill="1" applyBorder="1" applyAlignment="1">
      <alignment horizontal="center" vertical="center"/>
    </xf>
    <xf numFmtId="240" fontId="18" fillId="0" borderId="7" xfId="12967" applyNumberFormat="1" applyFont="1" applyBorder="1" applyAlignment="1">
      <alignment horizontal="center" vertical="center" wrapText="1"/>
    </xf>
    <xf numFmtId="0" fontId="18" fillId="0" borderId="7" xfId="0" applyFont="1" applyBorder="1" applyAlignment="1">
      <alignment horizontal="center" vertical="center" wrapText="1"/>
    </xf>
    <xf numFmtId="240" fontId="18" fillId="0" borderId="7" xfId="12967" applyNumberFormat="1" applyFont="1" applyBorder="1" applyAlignment="1">
      <alignment vertical="center"/>
    </xf>
    <xf numFmtId="239" fontId="18" fillId="0" borderId="7" xfId="12967" applyNumberFormat="1" applyFont="1" applyBorder="1" applyAlignment="1">
      <alignment horizontal="center" vertical="center" wrapText="1"/>
    </xf>
    <xf numFmtId="240" fontId="18" fillId="0" borderId="7" xfId="12967" applyNumberFormat="1" applyFont="1" applyBorder="1" applyAlignment="1">
      <alignment horizontal="center" vertical="center" wrapText="1"/>
    </xf>
    <xf numFmtId="0" fontId="107" fillId="0" borderId="0" xfId="0" applyFont="1" applyAlignment="1">
      <alignment vertical="center"/>
    </xf>
    <xf numFmtId="240" fontId="18" fillId="0" borderId="7" xfId="12967" applyNumberFormat="1" applyFont="1" applyBorder="1" applyAlignment="1">
      <alignment horizontal="center" vertical="center" wrapText="1"/>
    </xf>
    <xf numFmtId="0" fontId="67" fillId="0" borderId="0" xfId="0" applyFont="1"/>
    <xf numFmtId="0" fontId="104" fillId="0" borderId="16" xfId="0" applyFont="1" applyBorder="1" applyAlignment="1">
      <alignment horizontal="center" vertical="center"/>
    </xf>
    <xf numFmtId="0" fontId="104" fillId="0" borderId="16" xfId="0" applyFont="1" applyBorder="1" applyAlignment="1">
      <alignment horizontal="left" vertical="center"/>
    </xf>
    <xf numFmtId="43" fontId="104" fillId="0" borderId="16" xfId="12967" applyFont="1" applyBorder="1" applyAlignment="1">
      <alignment horizontal="center" vertical="center"/>
    </xf>
    <xf numFmtId="43" fontId="104" fillId="0" borderId="27" xfId="12967" applyFont="1" applyBorder="1" applyAlignment="1">
      <alignment horizontal="center" vertical="center"/>
    </xf>
    <xf numFmtId="239" fontId="104" fillId="0" borderId="16" xfId="12967" applyNumberFormat="1" applyFont="1" applyBorder="1" applyAlignment="1">
      <alignment horizontal="center" vertical="center"/>
    </xf>
    <xf numFmtId="239" fontId="104" fillId="0" borderId="27" xfId="12967" applyNumberFormat="1" applyFont="1" applyBorder="1" applyAlignment="1">
      <alignment horizontal="center" vertical="center"/>
    </xf>
    <xf numFmtId="43" fontId="67" fillId="0" borderId="7" xfId="12967" applyFont="1" applyBorder="1" applyAlignment="1">
      <alignment horizontal="center" vertical="center"/>
    </xf>
    <xf numFmtId="43" fontId="67" fillId="0" borderId="7" xfId="12967" applyNumberFormat="1" applyFont="1" applyBorder="1" applyAlignment="1">
      <alignment horizontal="center" vertical="center"/>
    </xf>
    <xf numFmtId="241" fontId="67" fillId="0" borderId="7" xfId="0" applyNumberFormat="1" applyFont="1" applyBorder="1" applyAlignment="1">
      <alignment horizontal="right" vertical="center"/>
    </xf>
    <xf numFmtId="0" fontId="104" fillId="0" borderId="7" xfId="0" applyFont="1" applyBorder="1" applyAlignment="1">
      <alignment horizontal="center" vertical="center"/>
    </xf>
    <xf numFmtId="0" fontId="104" fillId="0" borderId="7" xfId="0" applyFont="1" applyBorder="1" applyAlignment="1">
      <alignment horizontal="left" vertical="center"/>
    </xf>
    <xf numFmtId="43" fontId="104" fillId="0" borderId="7" xfId="12967" applyFont="1" applyBorder="1" applyAlignment="1">
      <alignment horizontal="center" vertical="center"/>
    </xf>
    <xf numFmtId="239" fontId="104" fillId="0" borderId="7" xfId="12967" applyNumberFormat="1" applyFont="1" applyBorder="1" applyAlignment="1">
      <alignment horizontal="center" vertical="center"/>
    </xf>
    <xf numFmtId="0" fontId="104" fillId="0" borderId="18" xfId="0" applyFont="1" applyBorder="1" applyAlignment="1">
      <alignment horizontal="center" vertical="center"/>
    </xf>
    <xf numFmtId="0" fontId="67" fillId="0" borderId="17" xfId="0" applyFont="1" applyBorder="1" applyAlignment="1">
      <alignment horizontal="left" vertical="center" wrapText="1"/>
    </xf>
    <xf numFmtId="240" fontId="67" fillId="0" borderId="17" xfId="12967" applyNumberFormat="1" applyFont="1" applyBorder="1" applyAlignment="1">
      <alignment horizontal="center" vertical="center"/>
    </xf>
    <xf numFmtId="0" fontId="67" fillId="0" borderId="9" xfId="0" applyFont="1" applyBorder="1" applyAlignment="1">
      <alignment horizontal="left" vertical="center" wrapText="1"/>
    </xf>
    <xf numFmtId="240" fontId="67" fillId="0" borderId="9" xfId="12967" applyNumberFormat="1" applyFont="1" applyBorder="1" applyAlignment="1">
      <alignment horizontal="center" vertical="center"/>
    </xf>
    <xf numFmtId="43" fontId="67" fillId="0" borderId="9" xfId="12967" applyFont="1" applyBorder="1" applyAlignment="1">
      <alignment horizontal="center" vertical="center"/>
    </xf>
    <xf numFmtId="240" fontId="67" fillId="0" borderId="0" xfId="12967" applyNumberFormat="1" applyFont="1" applyBorder="1" applyAlignment="1">
      <alignment horizontal="center" vertical="center"/>
    </xf>
    <xf numFmtId="0" fontId="67" fillId="0" borderId="7" xfId="0" applyFont="1" applyBorder="1" applyAlignment="1">
      <alignment horizontal="center" vertical="center" wrapText="1"/>
    </xf>
    <xf numFmtId="43" fontId="67" fillId="0" borderId="7" xfId="0" applyNumberFormat="1" applyFont="1" applyBorder="1" applyAlignment="1">
      <alignment horizontal="center" vertical="center"/>
    </xf>
    <xf numFmtId="242" fontId="67" fillId="0" borderId="7" xfId="12967" applyNumberFormat="1" applyFont="1" applyBorder="1" applyAlignment="1">
      <alignment horizontal="center" vertical="center"/>
    </xf>
    <xf numFmtId="240" fontId="67" fillId="0" borderId="7" xfId="12967" applyNumberFormat="1" applyFont="1" applyFill="1" applyBorder="1" applyAlignment="1">
      <alignment horizontal="center" vertical="center"/>
    </xf>
    <xf numFmtId="239" fontId="67" fillId="0" borderId="7" xfId="12967" applyNumberFormat="1" applyFont="1" applyFill="1" applyBorder="1" applyAlignment="1">
      <alignment horizontal="center" vertical="center"/>
    </xf>
    <xf numFmtId="239" fontId="67" fillId="0" borderId="7" xfId="12967" applyNumberFormat="1" applyFont="1" applyBorder="1" applyAlignment="1">
      <alignment horizontal="center" vertical="center" wrapText="1"/>
    </xf>
    <xf numFmtId="239" fontId="7" fillId="0" borderId="0" xfId="0" applyNumberFormat="1" applyFont="1"/>
    <xf numFmtId="43" fontId="67" fillId="0" borderId="7" xfId="12967" applyNumberFormat="1" applyFont="1" applyFill="1" applyBorder="1" applyAlignment="1">
      <alignment horizontal="center" vertical="center"/>
    </xf>
    <xf numFmtId="43" fontId="67" fillId="0" borderId="7" xfId="12967" applyFont="1" applyFill="1" applyBorder="1" applyAlignment="1">
      <alignment horizontal="center" vertical="center"/>
    </xf>
    <xf numFmtId="43" fontId="104" fillId="0" borderId="7" xfId="12967" applyFont="1" applyFill="1" applyBorder="1" applyAlignment="1">
      <alignment horizontal="center" vertical="center"/>
    </xf>
    <xf numFmtId="239" fontId="104" fillId="0" borderId="7" xfId="12967" applyNumberFormat="1" applyFont="1" applyFill="1" applyBorder="1" applyAlignment="1">
      <alignment horizontal="center" vertical="center"/>
    </xf>
    <xf numFmtId="0" fontId="104" fillId="0" borderId="27" xfId="0" applyFont="1" applyBorder="1" applyAlignment="1">
      <alignment horizontal="center" vertical="center"/>
    </xf>
    <xf numFmtId="43" fontId="104" fillId="0" borderId="7" xfId="12967" applyNumberFormat="1" applyFont="1" applyFill="1" applyBorder="1" applyAlignment="1">
      <alignment horizontal="center" vertical="center"/>
    </xf>
    <xf numFmtId="43" fontId="67" fillId="0" borderId="17" xfId="12967" applyNumberFormat="1" applyFont="1" applyBorder="1" applyAlignment="1">
      <alignment horizontal="center" vertical="center"/>
    </xf>
    <xf numFmtId="242" fontId="67" fillId="0" borderId="7" xfId="12967" applyNumberFormat="1" applyFont="1" applyFill="1" applyBorder="1" applyAlignment="1">
      <alignment horizontal="center" vertical="center"/>
    </xf>
    <xf numFmtId="0" fontId="7" fillId="0" borderId="0" xfId="0" applyFont="1" applyFill="1" applyAlignment="1">
      <alignment horizontal="center" vertical="center"/>
    </xf>
    <xf numFmtId="0" fontId="104" fillId="0" borderId="21" xfId="0" applyFont="1" applyBorder="1" applyAlignment="1">
      <alignment vertical="center"/>
    </xf>
    <xf numFmtId="0" fontId="104" fillId="0" borderId="25" xfId="0" applyFont="1" applyBorder="1" applyAlignment="1">
      <alignment vertical="center"/>
    </xf>
    <xf numFmtId="247" fontId="7" fillId="0" borderId="0" xfId="0" applyNumberFormat="1" applyFont="1"/>
    <xf numFmtId="43" fontId="104" fillId="0" borderId="7" xfId="12967" applyNumberFormat="1" applyFont="1" applyBorder="1" applyAlignment="1">
      <alignment horizontal="center" vertical="center"/>
    </xf>
    <xf numFmtId="242" fontId="7" fillId="0" borderId="0" xfId="0" applyNumberFormat="1" applyFont="1"/>
    <xf numFmtId="248" fontId="7" fillId="0" borderId="0" xfId="0" applyNumberFormat="1" applyFont="1"/>
    <xf numFmtId="0" fontId="113" fillId="0" borderId="0" xfId="0" applyFont="1"/>
    <xf numFmtId="0" fontId="101" fillId="0" borderId="0" xfId="0" applyFont="1" applyAlignment="1">
      <alignment horizontal="center" vertical="center"/>
    </xf>
    <xf numFmtId="0" fontId="7" fillId="0" borderId="0" xfId="0" applyFont="1" applyAlignment="1">
      <alignment horizontal="center" vertical="center"/>
    </xf>
    <xf numFmtId="0" fontId="104" fillId="0" borderId="15" xfId="0" applyFont="1" applyBorder="1" applyAlignment="1">
      <alignment horizontal="center" vertical="center"/>
    </xf>
    <xf numFmtId="0" fontId="67" fillId="0" borderId="9" xfId="0" applyFont="1" applyBorder="1" applyAlignment="1">
      <alignment horizontal="center" vertical="center"/>
    </xf>
    <xf numFmtId="0" fontId="67" fillId="0" borderId="7" xfId="0" applyFont="1" applyBorder="1" applyAlignment="1">
      <alignment horizontal="center" vertical="center"/>
    </xf>
    <xf numFmtId="0" fontId="7" fillId="0" borderId="0" xfId="0" applyFont="1"/>
    <xf numFmtId="0" fontId="104" fillId="0" borderId="21" xfId="0" applyFont="1" applyBorder="1" applyAlignment="1">
      <alignment vertical="center" wrapText="1"/>
    </xf>
    <xf numFmtId="0" fontId="104" fillId="0" borderId="25" xfId="0" applyFont="1" applyBorder="1" applyAlignment="1">
      <alignment vertical="center" wrapText="1"/>
    </xf>
    <xf numFmtId="0" fontId="7" fillId="0" borderId="0" xfId="0" applyFont="1" applyAlignment="1">
      <alignment horizontal="center" vertical="center"/>
    </xf>
    <xf numFmtId="0" fontId="67" fillId="0" borderId="7" xfId="0" applyFont="1" applyBorder="1" applyAlignment="1">
      <alignment horizontal="center" vertical="center"/>
    </xf>
    <xf numFmtId="0" fontId="7" fillId="0" borderId="0" xfId="0" applyFont="1"/>
    <xf numFmtId="43" fontId="101" fillId="0" borderId="0" xfId="0" applyNumberFormat="1" applyFont="1"/>
    <xf numFmtId="0" fontId="101" fillId="0" borderId="0" xfId="0" applyFont="1" applyAlignment="1">
      <alignment horizontal="center" vertical="center"/>
    </xf>
    <xf numFmtId="0" fontId="7" fillId="0" borderId="0" xfId="0" applyFont="1" applyAlignment="1">
      <alignment horizontal="center" vertical="center"/>
    </xf>
    <xf numFmtId="0" fontId="7" fillId="0" borderId="0" xfId="0" applyFont="1"/>
    <xf numFmtId="0" fontId="101" fillId="0" borderId="0" xfId="0" applyFont="1" applyAlignment="1">
      <alignment horizontal="center" vertical="center"/>
    </xf>
    <xf numFmtId="0" fontId="7" fillId="0" borderId="0" xfId="0" applyFont="1" applyAlignment="1">
      <alignment horizontal="center" vertical="center"/>
    </xf>
    <xf numFmtId="0" fontId="7" fillId="0" borderId="0" xfId="0" applyFont="1"/>
    <xf numFmtId="0" fontId="7" fillId="0" borderId="0" xfId="0" applyFont="1"/>
    <xf numFmtId="256" fontId="101" fillId="0" borderId="0" xfId="0" applyNumberFormat="1" applyFont="1"/>
    <xf numFmtId="256" fontId="7" fillId="0" borderId="0" xfId="0" applyNumberFormat="1" applyFont="1"/>
    <xf numFmtId="0" fontId="7" fillId="0" borderId="0" xfId="0" applyFont="1"/>
    <xf numFmtId="0" fontId="101" fillId="0" borderId="0" xfId="0" applyFont="1"/>
    <xf numFmtId="0" fontId="7" fillId="0" borderId="0" xfId="0" applyFont="1" applyFill="1"/>
    <xf numFmtId="240" fontId="101" fillId="0" borderId="0" xfId="0" applyNumberFormat="1" applyFont="1"/>
    <xf numFmtId="241" fontId="101" fillId="0" borderId="0" xfId="0" applyNumberFormat="1" applyFont="1"/>
    <xf numFmtId="0" fontId="101" fillId="0" borderId="0" xfId="0" applyFont="1" applyFill="1"/>
    <xf numFmtId="43" fontId="101" fillId="0" borderId="0" xfId="0" applyNumberFormat="1" applyFont="1" applyFill="1"/>
    <xf numFmtId="0" fontId="7"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7" fillId="0" borderId="0" xfId="0" applyFont="1"/>
    <xf numFmtId="0" fontId="132" fillId="26" borderId="0" xfId="0" applyFont="1" applyFill="1"/>
    <xf numFmtId="0" fontId="113" fillId="26" borderId="0" xfId="0" applyFont="1" applyFill="1"/>
    <xf numFmtId="256" fontId="132" fillId="26" borderId="0" xfId="0" applyNumberFormat="1" applyFont="1" applyFill="1"/>
    <xf numFmtId="43" fontId="101" fillId="0" borderId="0" xfId="12967" applyFont="1"/>
    <xf numFmtId="43" fontId="7" fillId="0" borderId="0" xfId="12967" applyFont="1"/>
    <xf numFmtId="0" fontId="7" fillId="0" borderId="0" xfId="0" applyFont="1" applyAlignment="1">
      <alignment horizontal="center" vertical="center"/>
    </xf>
    <xf numFmtId="0" fontId="7" fillId="0" borderId="0" xfId="0" applyFont="1"/>
    <xf numFmtId="242" fontId="113" fillId="26" borderId="0" xfId="12967" applyNumberFormat="1" applyFont="1" applyFill="1"/>
    <xf numFmtId="0" fontId="101" fillId="0" borderId="0" xfId="0" applyFont="1" applyAlignment="1">
      <alignment horizontal="center" vertical="center"/>
    </xf>
    <xf numFmtId="0" fontId="7" fillId="0" borderId="0" xfId="0" applyFont="1" applyAlignment="1">
      <alignment horizontal="center" vertical="center"/>
    </xf>
    <xf numFmtId="0" fontId="7" fillId="0" borderId="0" xfId="0" applyFont="1"/>
    <xf numFmtId="43" fontId="13" fillId="0" borderId="0" xfId="0" applyNumberFormat="1" applyFont="1"/>
    <xf numFmtId="0" fontId="7" fillId="28" borderId="0" xfId="13356" applyFont="1" applyFill="1"/>
    <xf numFmtId="0" fontId="7" fillId="28" borderId="0" xfId="13356" applyFont="1" applyFill="1" applyAlignment="1">
      <alignment horizontal="center" vertical="center" wrapText="1"/>
    </xf>
    <xf numFmtId="0" fontId="101" fillId="28" borderId="0" xfId="13356" applyFont="1" applyFill="1" applyAlignment="1">
      <alignment wrapText="1"/>
    </xf>
    <xf numFmtId="0" fontId="101" fillId="28" borderId="0" xfId="13356" applyFont="1" applyFill="1"/>
    <xf numFmtId="328" fontId="7" fillId="28" borderId="0" xfId="13356" applyNumberFormat="1" applyFont="1" applyFill="1" applyAlignment="1">
      <alignment wrapText="1"/>
    </xf>
    <xf numFmtId="0" fontId="7" fillId="28" borderId="0" xfId="13356" applyFont="1" applyFill="1" applyAlignment="1">
      <alignment wrapText="1"/>
    </xf>
    <xf numFmtId="328" fontId="101" fillId="28" borderId="0" xfId="13356" applyNumberFormat="1" applyFont="1" applyFill="1" applyAlignment="1">
      <alignment wrapText="1"/>
    </xf>
    <xf numFmtId="43" fontId="101" fillId="28" borderId="0" xfId="13356" applyNumberFormat="1" applyFont="1" applyFill="1" applyAlignment="1">
      <alignment wrapText="1"/>
    </xf>
    <xf numFmtId="43" fontId="7" fillId="28" borderId="0" xfId="14171" applyFont="1" applyFill="1" applyAlignment="1">
      <alignment wrapText="1"/>
    </xf>
    <xf numFmtId="43" fontId="101" fillId="0" borderId="0" xfId="0" applyNumberFormat="1" applyFont="1" applyAlignment="1">
      <alignment horizontal="center" vertical="center"/>
    </xf>
    <xf numFmtId="174" fontId="7" fillId="0" borderId="0" xfId="0" applyNumberFormat="1" applyFont="1" applyAlignment="1">
      <alignment horizontal="center" vertical="center"/>
    </xf>
    <xf numFmtId="242" fontId="101" fillId="0" borderId="0" xfId="0" applyNumberFormat="1" applyFont="1" applyAlignment="1">
      <alignment horizontal="center" vertical="center"/>
    </xf>
    <xf numFmtId="0" fontId="118" fillId="0" borderId="0" xfId="0" applyFont="1"/>
    <xf numFmtId="0" fontId="7" fillId="0" borderId="0" xfId="0" applyFont="1" applyAlignment="1">
      <alignment horizontal="center" vertical="center"/>
    </xf>
    <xf numFmtId="0" fontId="7" fillId="0" borderId="0" xfId="0" applyFont="1"/>
    <xf numFmtId="0" fontId="101" fillId="28" borderId="0" xfId="13356" applyFont="1" applyFill="1" applyAlignment="1">
      <alignment horizontal="center" vertical="center" wrapText="1"/>
    </xf>
    <xf numFmtId="0" fontId="102" fillId="0" borderId="0" xfId="0" applyFont="1"/>
    <xf numFmtId="0" fontId="7" fillId="0" borderId="0" xfId="0" applyFont="1" applyAlignment="1">
      <alignment horizontal="center" vertical="center"/>
    </xf>
    <xf numFmtId="0" fontId="7" fillId="0" borderId="0" xfId="0" applyFont="1"/>
    <xf numFmtId="0" fontId="277" fillId="0" borderId="0" xfId="0" applyFont="1"/>
    <xf numFmtId="256"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xf numFmtId="242"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xf numFmtId="241" fontId="13" fillId="0" borderId="0" xfId="0" applyNumberFormat="1" applyFont="1"/>
    <xf numFmtId="0" fontId="101" fillId="0" borderId="0" xfId="0" applyFont="1" applyFill="1" applyAlignment="1">
      <alignment horizontal="center" vertical="center"/>
    </xf>
    <xf numFmtId="0" fontId="7" fillId="0" borderId="0" xfId="0" applyFont="1" applyAlignment="1">
      <alignment horizontal="center" vertical="center"/>
    </xf>
    <xf numFmtId="0" fontId="7" fillId="0" borderId="0" xfId="0" applyFont="1"/>
    <xf numFmtId="0" fontId="101" fillId="28" borderId="1" xfId="13356" applyFont="1" applyFill="1" applyBorder="1" applyAlignment="1">
      <alignment horizontal="center" vertical="center" wrapText="1"/>
    </xf>
    <xf numFmtId="0" fontId="217" fillId="0" borderId="0" xfId="0" applyFont="1"/>
    <xf numFmtId="240" fontId="18" fillId="0" borderId="63" xfId="12967" applyNumberFormat="1" applyFont="1" applyFill="1" applyBorder="1" applyAlignment="1">
      <alignment horizontal="center" vertical="center"/>
    </xf>
    <xf numFmtId="240" fontId="7" fillId="0" borderId="63" xfId="12967" applyNumberFormat="1" applyFont="1" applyFill="1" applyBorder="1" applyAlignment="1">
      <alignment horizontal="right" vertical="center"/>
    </xf>
    <xf numFmtId="239" fontId="7" fillId="0" borderId="63" xfId="12967" applyNumberFormat="1" applyFont="1" applyFill="1" applyBorder="1" applyAlignment="1">
      <alignment horizontal="right" vertical="center"/>
    </xf>
    <xf numFmtId="0" fontId="101" fillId="0" borderId="0" xfId="13356" applyFont="1" applyFill="1"/>
    <xf numFmtId="330" fontId="101" fillId="0" borderId="0" xfId="13356" applyNumberFormat="1" applyFont="1" applyFill="1" applyAlignment="1">
      <alignment wrapText="1"/>
    </xf>
    <xf numFmtId="0" fontId="101" fillId="28" borderId="65" xfId="13356" applyFont="1" applyFill="1" applyBorder="1" applyAlignment="1">
      <alignment horizontal="center" vertical="center" wrapText="1"/>
    </xf>
    <xf numFmtId="0" fontId="101" fillId="28" borderId="65" xfId="13356" applyFont="1" applyFill="1" applyBorder="1" applyAlignment="1">
      <alignment vertical="center" wrapText="1"/>
    </xf>
    <xf numFmtId="43" fontId="101" fillId="28" borderId="65" xfId="14171" applyFont="1" applyFill="1" applyBorder="1" applyAlignment="1">
      <alignment horizontal="center" vertical="center" wrapText="1"/>
    </xf>
    <xf numFmtId="0" fontId="101" fillId="28" borderId="65" xfId="13356" applyFont="1" applyFill="1" applyBorder="1" applyAlignment="1">
      <alignment wrapText="1"/>
    </xf>
    <xf numFmtId="0" fontId="7" fillId="28" borderId="63" xfId="13356" applyFont="1" applyFill="1" applyBorder="1" applyAlignment="1">
      <alignment horizontal="center" vertical="center" wrapText="1"/>
    </xf>
    <xf numFmtId="0" fontId="7" fillId="28" borderId="63" xfId="13356" quotePrefix="1" applyFont="1" applyFill="1" applyBorder="1" applyAlignment="1">
      <alignment vertical="center" wrapText="1"/>
    </xf>
    <xf numFmtId="43" fontId="7" fillId="28" borderId="63" xfId="14171" applyFont="1" applyFill="1" applyBorder="1" applyAlignment="1">
      <alignment horizontal="center" vertical="center" wrapText="1"/>
    </xf>
    <xf numFmtId="328" fontId="7" fillId="28" borderId="63" xfId="14171" quotePrefix="1" applyNumberFormat="1" applyFont="1" applyFill="1" applyBorder="1" applyAlignment="1">
      <alignment horizontal="center" vertical="center" wrapText="1"/>
    </xf>
    <xf numFmtId="328" fontId="7" fillId="28" borderId="63" xfId="14171" applyNumberFormat="1" applyFont="1" applyFill="1" applyBorder="1" applyAlignment="1">
      <alignment horizontal="center" vertical="center" wrapText="1"/>
    </xf>
    <xf numFmtId="328" fontId="7" fillId="28" borderId="63" xfId="13356" applyNumberFormat="1" applyFont="1" applyFill="1" applyBorder="1" applyAlignment="1">
      <alignment wrapText="1"/>
    </xf>
    <xf numFmtId="331" fontId="7" fillId="28" borderId="63" xfId="14171" quotePrefix="1" applyNumberFormat="1" applyFont="1" applyFill="1" applyBorder="1" applyAlignment="1">
      <alignment horizontal="center" vertical="center" wrapText="1"/>
    </xf>
    <xf numFmtId="0" fontId="101" fillId="28" borderId="63" xfId="13356" applyFont="1" applyFill="1" applyBorder="1" applyAlignment="1">
      <alignment horizontal="center" vertical="center" wrapText="1"/>
    </xf>
    <xf numFmtId="0" fontId="101" fillId="28" borderId="63" xfId="13356" applyFont="1" applyFill="1" applyBorder="1" applyAlignment="1">
      <alignment vertical="center"/>
    </xf>
    <xf numFmtId="43" fontId="101" fillId="28" borderId="63" xfId="14171" applyFont="1" applyFill="1" applyBorder="1" applyAlignment="1">
      <alignment horizontal="center" vertical="center" wrapText="1"/>
    </xf>
    <xf numFmtId="328" fontId="101" fillId="28" borderId="63" xfId="14171" applyNumberFormat="1" applyFont="1" applyFill="1" applyBorder="1" applyAlignment="1">
      <alignment horizontal="center" vertical="center" wrapText="1"/>
    </xf>
    <xf numFmtId="329" fontId="7" fillId="28" borderId="63" xfId="14171" applyNumberFormat="1" applyFont="1" applyFill="1" applyBorder="1" applyAlignment="1">
      <alignment horizontal="center" vertical="center" wrapText="1"/>
    </xf>
    <xf numFmtId="170" fontId="7" fillId="28" borderId="63" xfId="14171" applyNumberFormat="1" applyFont="1" applyFill="1" applyBorder="1" applyAlignment="1">
      <alignment horizontal="center" vertical="center" wrapText="1"/>
    </xf>
    <xf numFmtId="329" fontId="7" fillId="28" borderId="63" xfId="14171" quotePrefix="1" applyNumberFormat="1" applyFont="1" applyFill="1" applyBorder="1" applyAlignment="1">
      <alignment horizontal="center" vertical="center" wrapText="1"/>
    </xf>
    <xf numFmtId="331" fontId="7" fillId="28" borderId="63" xfId="12967" applyNumberFormat="1" applyFont="1" applyFill="1" applyBorder="1" applyAlignment="1">
      <alignment horizontal="center" vertical="center" wrapText="1"/>
    </xf>
    <xf numFmtId="0" fontId="101" fillId="28" borderId="63" xfId="13356" quotePrefix="1" applyFont="1" applyFill="1" applyBorder="1" applyAlignment="1">
      <alignment horizontal="center" vertical="center" wrapText="1"/>
    </xf>
    <xf numFmtId="0" fontId="101" fillId="28" borderId="63" xfId="13356" applyFont="1" applyFill="1" applyBorder="1" applyAlignment="1">
      <alignment vertical="center" wrapText="1"/>
    </xf>
    <xf numFmtId="328" fontId="101" fillId="28" borderId="63" xfId="14171" quotePrefix="1" applyNumberFormat="1" applyFont="1" applyFill="1" applyBorder="1" applyAlignment="1">
      <alignment horizontal="center" vertical="center" wrapText="1"/>
    </xf>
    <xf numFmtId="0" fontId="101" fillId="0" borderId="63" xfId="13356" quotePrefix="1" applyFont="1" applyFill="1" applyBorder="1" applyAlignment="1">
      <alignment horizontal="center" vertical="center" wrapText="1"/>
    </xf>
    <xf numFmtId="0" fontId="101" fillId="0" borderId="63" xfId="13356" applyFont="1" applyFill="1" applyBorder="1" applyAlignment="1">
      <alignment vertical="center" wrapText="1"/>
    </xf>
    <xf numFmtId="43" fontId="101" fillId="0" borderId="63" xfId="14171" applyFont="1" applyFill="1" applyBorder="1" applyAlignment="1">
      <alignment horizontal="center" vertical="center" wrapText="1"/>
    </xf>
    <xf numFmtId="328" fontId="101" fillId="0" borderId="63" xfId="14171" applyNumberFormat="1" applyFont="1" applyFill="1" applyBorder="1" applyAlignment="1">
      <alignment horizontal="center" vertical="center" wrapText="1"/>
    </xf>
    <xf numFmtId="328" fontId="101" fillId="0" borderId="63" xfId="14171" applyNumberFormat="1" applyFont="1" applyFill="1" applyBorder="1" applyAlignment="1">
      <alignment horizontal="center" vertical="center"/>
    </xf>
    <xf numFmtId="328" fontId="101" fillId="0" borderId="63" xfId="14171" quotePrefix="1" applyNumberFormat="1" applyFont="1" applyFill="1" applyBorder="1" applyAlignment="1">
      <alignment horizontal="center" vertical="center" wrapText="1"/>
    </xf>
    <xf numFmtId="328" fontId="101" fillId="28" borderId="63" xfId="14171" applyNumberFormat="1" applyFont="1" applyFill="1" applyBorder="1" applyAlignment="1">
      <alignment horizontal="center" vertical="center"/>
    </xf>
    <xf numFmtId="0" fontId="7" fillId="28" borderId="63" xfId="13356" quotePrefix="1" applyFont="1" applyFill="1" applyBorder="1" applyAlignment="1">
      <alignment horizontal="center" vertical="center" wrapText="1"/>
    </xf>
    <xf numFmtId="0" fontId="101" fillId="28" borderId="63" xfId="13356" applyFont="1" applyFill="1" applyBorder="1" applyAlignment="1">
      <alignment horizontal="justify" vertical="center" wrapText="1"/>
    </xf>
    <xf numFmtId="0" fontId="7" fillId="28" borderId="63" xfId="13356" quotePrefix="1" applyFont="1" applyFill="1" applyBorder="1" applyAlignment="1">
      <alignment vertical="center"/>
    </xf>
    <xf numFmtId="328" fontId="7" fillId="28" borderId="63" xfId="14171" applyNumberFormat="1" applyFont="1" applyFill="1" applyBorder="1" applyAlignment="1">
      <alignment horizontal="center" vertical="center"/>
    </xf>
    <xf numFmtId="0" fontId="7" fillId="28" borderId="64" xfId="13356" applyFont="1" applyFill="1" applyBorder="1" applyAlignment="1">
      <alignment horizontal="center" vertical="center" wrapText="1"/>
    </xf>
    <xf numFmtId="0" fontId="7" fillId="28" borderId="64" xfId="13356" applyFont="1" applyFill="1" applyBorder="1" applyAlignment="1">
      <alignment vertical="center" wrapText="1"/>
    </xf>
    <xf numFmtId="43" fontId="7" fillId="28" borderId="64" xfId="14171" applyFont="1" applyFill="1" applyBorder="1" applyAlignment="1">
      <alignment horizontal="center" vertical="center" wrapText="1"/>
    </xf>
    <xf numFmtId="328" fontId="7" fillId="28" borderId="64" xfId="14171" quotePrefix="1" applyNumberFormat="1" applyFont="1" applyFill="1" applyBorder="1" applyAlignment="1">
      <alignment horizontal="right" vertical="center" wrapText="1"/>
    </xf>
    <xf numFmtId="0" fontId="7" fillId="28" borderId="64" xfId="13356" applyFont="1" applyFill="1" applyBorder="1" applyAlignment="1">
      <alignment wrapText="1"/>
    </xf>
    <xf numFmtId="328" fontId="101" fillId="28" borderId="63" xfId="13356" applyNumberFormat="1" applyFont="1" applyFill="1" applyBorder="1" applyAlignment="1">
      <alignment wrapText="1"/>
    </xf>
    <xf numFmtId="328" fontId="101" fillId="0" borderId="63" xfId="13356" applyNumberFormat="1" applyFont="1" applyFill="1" applyBorder="1" applyAlignment="1">
      <alignment wrapText="1"/>
    </xf>
    <xf numFmtId="0" fontId="278" fillId="0" borderId="0" xfId="0" applyFont="1"/>
    <xf numFmtId="0" fontId="217" fillId="0" borderId="19" xfId="0" applyFont="1" applyBorder="1"/>
    <xf numFmtId="0" fontId="217" fillId="0" borderId="63" xfId="0" applyFont="1" applyBorder="1"/>
    <xf numFmtId="0" fontId="7" fillId="0" borderId="63" xfId="0" applyFont="1" applyBorder="1"/>
    <xf numFmtId="0" fontId="7" fillId="0" borderId="64" xfId="0" applyFont="1" applyBorder="1"/>
    <xf numFmtId="0" fontId="7" fillId="0" borderId="0" xfId="0" applyFont="1"/>
    <xf numFmtId="0" fontId="217" fillId="0" borderId="0" xfId="0" applyFont="1" applyAlignment="1"/>
    <xf numFmtId="0" fontId="217" fillId="0" borderId="63" xfId="0" applyFont="1" applyBorder="1" applyAlignment="1">
      <alignment horizontal="center"/>
    </xf>
    <xf numFmtId="2" fontId="217" fillId="0" borderId="63" xfId="0" applyNumberFormat="1" applyFont="1" applyBorder="1"/>
    <xf numFmtId="0" fontId="7" fillId="0" borderId="63" xfId="0" applyFont="1" applyBorder="1" applyAlignment="1">
      <alignment horizontal="center"/>
    </xf>
    <xf numFmtId="0" fontId="217" fillId="0" borderId="19" xfId="0" applyFont="1" applyBorder="1" applyAlignment="1">
      <alignment horizontal="center"/>
    </xf>
    <xf numFmtId="0" fontId="217" fillId="0" borderId="61" xfId="0" applyFont="1" applyBorder="1"/>
    <xf numFmtId="0" fontId="217" fillId="0" borderId="61" xfId="0" applyFont="1" applyBorder="1" applyAlignment="1">
      <alignment horizontal="right"/>
    </xf>
    <xf numFmtId="0" fontId="217" fillId="0" borderId="70" xfId="0" applyFont="1" applyBorder="1"/>
    <xf numFmtId="0" fontId="217" fillId="0" borderId="71" xfId="0" applyFont="1" applyBorder="1"/>
    <xf numFmtId="0" fontId="217" fillId="0" borderId="72" xfId="0" applyFont="1" applyBorder="1"/>
    <xf numFmtId="0" fontId="7" fillId="0" borderId="11" xfId="0" applyFont="1" applyBorder="1"/>
    <xf numFmtId="0" fontId="7" fillId="0" borderId="0" xfId="0" applyFont="1" applyBorder="1"/>
    <xf numFmtId="0" fontId="7" fillId="0" borderId="23" xfId="0" applyFont="1" applyBorder="1"/>
    <xf numFmtId="0" fontId="7" fillId="0" borderId="73" xfId="0" applyFont="1" applyBorder="1"/>
    <xf numFmtId="0" fontId="7" fillId="0" borderId="10" xfId="0" applyFont="1" applyBorder="1"/>
    <xf numFmtId="0" fontId="7" fillId="0" borderId="24" xfId="0" applyFont="1" applyBorder="1"/>
    <xf numFmtId="0" fontId="7" fillId="0" borderId="0" xfId="0" applyFont="1" applyAlignment="1">
      <alignment horizontal="center" vertical="center"/>
    </xf>
    <xf numFmtId="0" fontId="7" fillId="0" borderId="0" xfId="0" applyFont="1"/>
    <xf numFmtId="0" fontId="114" fillId="0" borderId="61" xfId="0" applyFont="1" applyFill="1" applyBorder="1" applyAlignment="1">
      <alignment horizontal="center" vertical="center"/>
    </xf>
    <xf numFmtId="0" fontId="281" fillId="0" borderId="61" xfId="0" applyFont="1" applyBorder="1" applyAlignment="1">
      <alignment horizontal="center" vertical="center"/>
    </xf>
    <xf numFmtId="0" fontId="114" fillId="0" borderId="61" xfId="0" applyFont="1" applyBorder="1" applyAlignment="1">
      <alignment horizontal="center" vertical="center"/>
    </xf>
    <xf numFmtId="0" fontId="18" fillId="0" borderId="7" xfId="0" applyFont="1" applyBorder="1" applyAlignment="1">
      <alignment horizontal="left" vertical="center"/>
    </xf>
    <xf numFmtId="239" fontId="18" fillId="0" borderId="63" xfId="12967" applyNumberFormat="1" applyFont="1" applyBorder="1" applyAlignment="1">
      <alignment horizontal="center" vertical="center"/>
    </xf>
    <xf numFmtId="0" fontId="18" fillId="0" borderId="7" xfId="0" quotePrefix="1" applyFont="1" applyBorder="1" applyAlignment="1">
      <alignment horizontal="left" vertical="center" wrapText="1"/>
    </xf>
    <xf numFmtId="43" fontId="18" fillId="0" borderId="7" xfId="12967" applyNumberFormat="1" applyFont="1" applyFill="1" applyBorder="1" applyAlignment="1">
      <alignment horizontal="center" vertical="center"/>
    </xf>
    <xf numFmtId="0" fontId="114" fillId="0" borderId="7" xfId="0" applyFont="1" applyBorder="1" applyAlignment="1">
      <alignment horizontal="center" vertical="center"/>
    </xf>
    <xf numFmtId="0" fontId="114" fillId="0" borderId="7" xfId="0" applyFont="1" applyBorder="1" applyAlignment="1">
      <alignment horizontal="left" vertical="center" wrapText="1"/>
    </xf>
    <xf numFmtId="240" fontId="281" fillId="0" borderId="7" xfId="12967" applyNumberFormat="1" applyFont="1" applyBorder="1" applyAlignment="1">
      <alignment horizontal="center" vertical="center"/>
    </xf>
    <xf numFmtId="0" fontId="114" fillId="0" borderId="7" xfId="0" applyFont="1" applyFill="1" applyBorder="1" applyAlignment="1">
      <alignment horizontal="left" vertical="center" wrapText="1"/>
    </xf>
    <xf numFmtId="0" fontId="114" fillId="0" borderId="7" xfId="0" applyFont="1" applyFill="1" applyBorder="1" applyAlignment="1">
      <alignment horizontal="center" vertical="center" wrapText="1"/>
    </xf>
    <xf numFmtId="241" fontId="114" fillId="0" borderId="7" xfId="0" applyNumberFormat="1" applyFont="1" applyFill="1" applyBorder="1" applyAlignment="1">
      <alignment horizontal="right" vertical="center"/>
    </xf>
    <xf numFmtId="239" fontId="281" fillId="0" borderId="7" xfId="12967" applyNumberFormat="1" applyFont="1" applyFill="1" applyBorder="1" applyAlignment="1">
      <alignment horizontal="center" vertical="center"/>
    </xf>
    <xf numFmtId="239" fontId="282" fillId="0" borderId="7" xfId="12967" applyNumberFormat="1" applyFont="1" applyFill="1" applyBorder="1" applyAlignment="1">
      <alignment horizontal="center" vertical="center"/>
    </xf>
    <xf numFmtId="239" fontId="114" fillId="0" borderId="7" xfId="12967" applyNumberFormat="1" applyFont="1" applyFill="1" applyBorder="1" applyAlignment="1">
      <alignment horizontal="center" vertical="center" wrapText="1"/>
    </xf>
    <xf numFmtId="239" fontId="281" fillId="0" borderId="7" xfId="12967" applyNumberFormat="1" applyFont="1" applyBorder="1" applyAlignment="1">
      <alignment horizontal="center" vertical="center"/>
    </xf>
    <xf numFmtId="239" fontId="114" fillId="0" borderId="63" xfId="12967" applyNumberFormat="1" applyFont="1" applyBorder="1" applyAlignment="1">
      <alignment horizontal="center" vertical="center"/>
    </xf>
    <xf numFmtId="0" fontId="114" fillId="0" borderId="7" xfId="0" applyFont="1" applyBorder="1" applyAlignment="1">
      <alignment horizontal="center" vertical="center" wrapText="1"/>
    </xf>
    <xf numFmtId="43" fontId="114" fillId="0" borderId="7" xfId="12967" applyFont="1" applyBorder="1" applyAlignment="1">
      <alignment horizontal="center" vertical="center"/>
    </xf>
    <xf numFmtId="43" fontId="114" fillId="0" borderId="7" xfId="12967" applyFont="1" applyFill="1" applyBorder="1" applyAlignment="1">
      <alignment horizontal="center" vertical="center"/>
    </xf>
    <xf numFmtId="43" fontId="114" fillId="0" borderId="7" xfId="12967" applyNumberFormat="1" applyFont="1" applyFill="1" applyBorder="1" applyAlignment="1">
      <alignment horizontal="center" vertical="center"/>
    </xf>
    <xf numFmtId="0" fontId="114" fillId="0" borderId="7" xfId="0" applyFont="1" applyBorder="1" applyAlignment="1">
      <alignment vertical="center" wrapText="1"/>
    </xf>
    <xf numFmtId="43" fontId="281" fillId="0" borderId="7" xfId="12967" applyFont="1" applyBorder="1" applyAlignment="1">
      <alignment horizontal="center" vertical="center"/>
    </xf>
    <xf numFmtId="239" fontId="114" fillId="28" borderId="7" xfId="12967" applyNumberFormat="1" applyFont="1" applyFill="1" applyBorder="1" applyAlignment="1">
      <alignment horizontal="center" vertical="center"/>
    </xf>
    <xf numFmtId="242" fontId="114" fillId="0" borderId="7" xfId="12967" applyNumberFormat="1" applyFont="1" applyFill="1" applyBorder="1" applyAlignment="1">
      <alignment horizontal="center" vertical="center"/>
    </xf>
    <xf numFmtId="0" fontId="18" fillId="0" borderId="7" xfId="0" applyFont="1" applyBorder="1" applyAlignment="1">
      <alignment vertical="center" wrapText="1"/>
    </xf>
    <xf numFmtId="43" fontId="18" fillId="0" borderId="7" xfId="12967" applyFont="1" applyBorder="1" applyAlignment="1">
      <alignment horizontal="center" vertical="center"/>
    </xf>
    <xf numFmtId="43" fontId="115" fillId="0" borderId="7" xfId="12967" applyFont="1" applyBorder="1" applyAlignment="1">
      <alignment horizontal="center" vertical="center"/>
    </xf>
    <xf numFmtId="43" fontId="18" fillId="0" borderId="7" xfId="12967" applyFont="1" applyFill="1" applyBorder="1" applyAlignment="1">
      <alignment horizontal="center" vertical="center"/>
    </xf>
    <xf numFmtId="0" fontId="107" fillId="0" borderId="7" xfId="0" applyFont="1" applyBorder="1" applyAlignment="1">
      <alignment vertical="center" wrapText="1"/>
    </xf>
    <xf numFmtId="0" fontId="18" fillId="0" borderId="63" xfId="0" applyFont="1" applyBorder="1" applyAlignment="1">
      <alignment horizontal="center" vertical="center" wrapText="1"/>
    </xf>
    <xf numFmtId="0" fontId="18" fillId="0" borderId="63" xfId="0" quotePrefix="1" applyFont="1" applyBorder="1" applyAlignment="1">
      <alignment vertical="center" wrapText="1"/>
    </xf>
    <xf numFmtId="43" fontId="18" fillId="0" borderId="63" xfId="12967" applyFont="1" applyBorder="1" applyAlignment="1">
      <alignment horizontal="center" vertical="center"/>
    </xf>
    <xf numFmtId="43" fontId="115" fillId="0" borderId="63" xfId="12967" applyFont="1" applyBorder="1" applyAlignment="1">
      <alignment horizontal="center" vertical="center"/>
    </xf>
    <xf numFmtId="43" fontId="18" fillId="28" borderId="63" xfId="12967" applyNumberFormat="1" applyFont="1" applyFill="1" applyBorder="1" applyAlignment="1">
      <alignment horizontal="center" vertical="center"/>
    </xf>
    <xf numFmtId="43" fontId="18" fillId="0" borderId="63" xfId="12967" applyNumberFormat="1" applyFont="1" applyFill="1" applyBorder="1" applyAlignment="1">
      <alignment horizontal="center" vertical="center"/>
    </xf>
    <xf numFmtId="0" fontId="114" fillId="0" borderId="7" xfId="0" quotePrefix="1" applyFont="1" applyBorder="1" applyAlignment="1">
      <alignment horizontal="center" vertical="center" wrapText="1"/>
    </xf>
    <xf numFmtId="43" fontId="114" fillId="28" borderId="7" xfId="12967" applyNumberFormat="1" applyFont="1" applyFill="1" applyBorder="1" applyAlignment="1">
      <alignment horizontal="center" vertical="center"/>
    </xf>
    <xf numFmtId="43" fontId="281" fillId="0" borderId="7" xfId="12967" applyNumberFormat="1" applyFont="1" applyBorder="1" applyAlignment="1">
      <alignment horizontal="center" vertical="center"/>
    </xf>
    <xf numFmtId="242" fontId="18" fillId="0" borderId="7" xfId="12967" applyNumberFormat="1" applyFont="1" applyBorder="1" applyAlignment="1">
      <alignment horizontal="center" vertical="center"/>
    </xf>
    <xf numFmtId="0" fontId="18" fillId="0" borderId="7" xfId="0" quotePrefix="1" applyFont="1" applyBorder="1" applyAlignment="1">
      <alignment horizontal="center" vertical="center" wrapText="1"/>
    </xf>
    <xf numFmtId="43" fontId="115" fillId="28" borderId="7" xfId="12967" applyNumberFormat="1" applyFont="1" applyFill="1" applyBorder="1" applyAlignment="1">
      <alignment horizontal="center" vertical="center"/>
    </xf>
    <xf numFmtId="242" fontId="115" fillId="0" borderId="7" xfId="12967" applyNumberFormat="1" applyFont="1" applyFill="1" applyBorder="1" applyAlignment="1">
      <alignment horizontal="center" vertical="center"/>
    </xf>
    <xf numFmtId="0" fontId="107" fillId="0" borderId="7" xfId="0" applyFont="1" applyBorder="1" applyAlignment="1">
      <alignment horizontal="center" vertical="center" wrapText="1"/>
    </xf>
    <xf numFmtId="0" fontId="107" fillId="0" borderId="7" xfId="0" quotePrefix="1" applyFont="1" applyBorder="1" applyAlignment="1">
      <alignment horizontal="left" vertical="center" wrapText="1"/>
    </xf>
    <xf numFmtId="242" fontId="115" fillId="28" borderId="7" xfId="12967" applyNumberFormat="1" applyFont="1" applyFill="1" applyBorder="1" applyAlignment="1">
      <alignment horizontal="center" vertical="center"/>
    </xf>
    <xf numFmtId="0" fontId="107" fillId="0" borderId="7" xfId="0" applyFont="1" applyBorder="1" applyAlignment="1">
      <alignment horizontal="left" vertical="center" wrapText="1"/>
    </xf>
    <xf numFmtId="43" fontId="18" fillId="0" borderId="63" xfId="12967" applyFont="1" applyFill="1" applyBorder="1" applyAlignment="1">
      <alignment horizontal="center" vertical="center"/>
    </xf>
    <xf numFmtId="43" fontId="115" fillId="28" borderId="63" xfId="12967" applyNumberFormat="1" applyFont="1" applyFill="1" applyBorder="1" applyAlignment="1">
      <alignment horizontal="center" vertical="center"/>
    </xf>
    <xf numFmtId="242" fontId="115" fillId="0" borderId="63" xfId="12967" applyNumberFormat="1" applyFont="1" applyFill="1" applyBorder="1" applyAlignment="1">
      <alignment horizontal="center" vertical="center"/>
    </xf>
    <xf numFmtId="0" fontId="18" fillId="0" borderId="63" xfId="0" quotePrefix="1" applyFont="1" applyBorder="1" applyAlignment="1">
      <alignment horizontal="center" vertical="center" wrapText="1"/>
    </xf>
    <xf numFmtId="0" fontId="18" fillId="0" borderId="63" xfId="0" applyFont="1" applyBorder="1" applyAlignment="1">
      <alignment vertical="center" wrapText="1"/>
    </xf>
    <xf numFmtId="239" fontId="115" fillId="0" borderId="63" xfId="12967" applyNumberFormat="1" applyFont="1" applyBorder="1" applyAlignment="1">
      <alignment horizontal="center" vertical="center"/>
    </xf>
    <xf numFmtId="43" fontId="18" fillId="26" borderId="63" xfId="12967" applyNumberFormat="1" applyFont="1" applyFill="1" applyBorder="1" applyAlignment="1">
      <alignment horizontal="center" vertical="center"/>
    </xf>
    <xf numFmtId="240" fontId="115" fillId="0" borderId="63" xfId="12967" applyNumberFormat="1" applyFont="1" applyBorder="1" applyAlignment="1">
      <alignment horizontal="center" vertical="center"/>
    </xf>
    <xf numFmtId="240" fontId="18" fillId="0" borderId="63" xfId="12967" applyNumberFormat="1" applyFont="1" applyBorder="1" applyAlignment="1">
      <alignment horizontal="center" vertical="center"/>
    </xf>
    <xf numFmtId="43" fontId="115" fillId="0" borderId="7" xfId="12967" applyNumberFormat="1" applyFont="1" applyFill="1" applyBorder="1" applyAlignment="1">
      <alignment horizontal="center" vertical="center"/>
    </xf>
    <xf numFmtId="244" fontId="18" fillId="0" borderId="7" xfId="13329" applyNumberFormat="1" applyFont="1" applyFill="1" applyBorder="1" applyAlignment="1">
      <alignment vertical="center" wrapText="1"/>
    </xf>
    <xf numFmtId="244" fontId="18" fillId="0" borderId="7" xfId="13329" applyNumberFormat="1" applyFont="1" applyFill="1" applyBorder="1" applyAlignment="1">
      <alignment horizontal="center" vertical="center" wrapText="1"/>
    </xf>
    <xf numFmtId="244" fontId="107" fillId="0" borderId="7" xfId="13329" applyNumberFormat="1" applyFont="1" applyFill="1" applyBorder="1" applyAlignment="1">
      <alignment vertical="center" wrapText="1"/>
    </xf>
    <xf numFmtId="244" fontId="107" fillId="0" borderId="7" xfId="13329" applyNumberFormat="1" applyFont="1" applyFill="1" applyBorder="1" applyAlignment="1">
      <alignment horizontal="center" vertical="center" wrapText="1"/>
    </xf>
    <xf numFmtId="0" fontId="18" fillId="0" borderId="7" xfId="0" quotePrefix="1" applyFont="1" applyFill="1" applyBorder="1" applyAlignment="1">
      <alignment horizontal="center" vertical="center"/>
    </xf>
    <xf numFmtId="0" fontId="18" fillId="0" borderId="7" xfId="0" quotePrefix="1" applyFont="1" applyFill="1" applyBorder="1" applyAlignment="1">
      <alignment horizontal="left" vertical="center"/>
    </xf>
    <xf numFmtId="0" fontId="18" fillId="0" borderId="7" xfId="0" quotePrefix="1" applyFont="1" applyFill="1" applyBorder="1" applyAlignment="1">
      <alignment horizontal="left" vertical="center" wrapText="1"/>
    </xf>
    <xf numFmtId="244" fontId="18" fillId="0" borderId="7" xfId="13329" quotePrefix="1" applyNumberFormat="1" applyFont="1" applyFill="1" applyBorder="1" applyAlignment="1">
      <alignment vertical="center" wrapText="1"/>
    </xf>
    <xf numFmtId="244" fontId="18" fillId="0" borderId="7" xfId="13329" quotePrefix="1" applyNumberFormat="1" applyFont="1" applyFill="1" applyBorder="1" applyAlignment="1">
      <alignment horizontal="center" vertical="center" wrapText="1"/>
    </xf>
    <xf numFmtId="244" fontId="114" fillId="0" borderId="7" xfId="13329" applyNumberFormat="1" applyFont="1" applyFill="1" applyBorder="1" applyAlignment="1">
      <alignment vertical="center" wrapText="1"/>
    </xf>
    <xf numFmtId="244" fontId="114" fillId="0" borderId="7" xfId="13329" applyNumberFormat="1" applyFont="1" applyFill="1" applyBorder="1" applyAlignment="1">
      <alignment horizontal="center" vertical="center" wrapText="1"/>
    </xf>
    <xf numFmtId="0" fontId="18" fillId="0" borderId="7" xfId="13344" applyNumberFormat="1" applyFont="1" applyFill="1" applyBorder="1" applyAlignment="1">
      <alignment horizontal="left" vertical="center" wrapText="1"/>
    </xf>
    <xf numFmtId="0" fontId="18" fillId="0" borderId="7" xfId="13344" applyFont="1" applyFill="1" applyBorder="1" applyAlignment="1">
      <alignment horizontal="center" vertical="center" wrapText="1"/>
    </xf>
    <xf numFmtId="0" fontId="114" fillId="0" borderId="7" xfId="13344" applyNumberFormat="1" applyFont="1" applyFill="1" applyBorder="1" applyAlignment="1">
      <alignment horizontal="left" vertical="center" wrapText="1"/>
    </xf>
    <xf numFmtId="0" fontId="114" fillId="0" borderId="7" xfId="13344" applyFont="1" applyFill="1" applyBorder="1" applyAlignment="1">
      <alignment horizontal="center" vertical="center" wrapText="1"/>
    </xf>
    <xf numFmtId="43" fontId="18" fillId="28" borderId="7" xfId="13034" quotePrefix="1" applyNumberFormat="1" applyFont="1" applyFill="1" applyBorder="1" applyAlignment="1">
      <alignment horizontal="right" vertical="center" wrapText="1"/>
    </xf>
    <xf numFmtId="0" fontId="114" fillId="0" borderId="7" xfId="0" applyFont="1" applyBorder="1" applyAlignment="1">
      <alignment vertical="center"/>
    </xf>
    <xf numFmtId="0" fontId="18" fillId="0" borderId="7" xfId="0" quotePrefix="1" applyFont="1" applyBorder="1" applyAlignment="1">
      <alignment vertical="center"/>
    </xf>
    <xf numFmtId="0" fontId="18" fillId="0" borderId="7" xfId="0" applyFont="1" applyBorder="1" applyAlignment="1">
      <alignment vertical="center"/>
    </xf>
    <xf numFmtId="0" fontId="114" fillId="0" borderId="7" xfId="13307" applyNumberFormat="1" applyFont="1" applyFill="1" applyBorder="1" applyAlignment="1">
      <alignment horizontal="left" vertical="center" wrapText="1"/>
    </xf>
    <xf numFmtId="0" fontId="18" fillId="0" borderId="63" xfId="0" applyFont="1" applyBorder="1" applyAlignment="1">
      <alignment horizontal="center" vertical="center"/>
    </xf>
    <xf numFmtId="0" fontId="18" fillId="28" borderId="7" xfId="0" quotePrefix="1" applyFont="1" applyFill="1" applyBorder="1" applyAlignment="1">
      <alignment horizontal="left" vertical="center" wrapText="1"/>
    </xf>
    <xf numFmtId="0" fontId="18" fillId="28" borderId="7" xfId="0" applyFont="1" applyFill="1" applyBorder="1" applyAlignment="1">
      <alignment horizontal="center" vertical="center"/>
    </xf>
    <xf numFmtId="0" fontId="114" fillId="0" borderId="7" xfId="0" quotePrefix="1" applyFont="1" applyBorder="1" applyAlignment="1">
      <alignment horizontal="left" vertical="center" wrapText="1"/>
    </xf>
    <xf numFmtId="0" fontId="18" fillId="0" borderId="18" xfId="0" quotePrefix="1" applyFont="1" applyBorder="1" applyAlignment="1">
      <alignment horizontal="left" vertical="center" wrapText="1"/>
    </xf>
    <xf numFmtId="0" fontId="18" fillId="0" borderId="17" xfId="0" applyFont="1" applyBorder="1" applyAlignment="1">
      <alignment horizontal="center" vertical="center" wrapText="1"/>
    </xf>
    <xf numFmtId="0" fontId="18" fillId="0" borderId="17" xfId="13344" applyNumberFormat="1" applyFont="1" applyFill="1" applyBorder="1" applyAlignment="1">
      <alignment horizontal="left" vertical="center" wrapText="1"/>
    </xf>
    <xf numFmtId="0" fontId="18" fillId="0" borderId="17" xfId="13344" applyFont="1" applyFill="1" applyBorder="1" applyAlignment="1">
      <alignment horizontal="center" vertical="center" wrapText="1"/>
    </xf>
    <xf numFmtId="239" fontId="18" fillId="0" borderId="17" xfId="12967" applyNumberFormat="1" applyFont="1" applyBorder="1" applyAlignment="1">
      <alignment horizontal="center" vertical="center"/>
    </xf>
    <xf numFmtId="240" fontId="115" fillId="0" borderId="17" xfId="12967" applyNumberFormat="1" applyFont="1" applyBorder="1" applyAlignment="1">
      <alignment horizontal="center" vertical="center"/>
    </xf>
    <xf numFmtId="240" fontId="18" fillId="0" borderId="17" xfId="12967" applyNumberFormat="1" applyFont="1" applyBorder="1" applyAlignment="1">
      <alignment horizontal="center" vertical="center"/>
    </xf>
    <xf numFmtId="239" fontId="18" fillId="0" borderId="64" xfId="12967" applyNumberFormat="1" applyFont="1" applyBorder="1" applyAlignment="1">
      <alignment horizontal="center" vertical="center"/>
    </xf>
    <xf numFmtId="239" fontId="18" fillId="28" borderId="63" xfId="12967" applyNumberFormat="1" applyFont="1" applyFill="1" applyBorder="1" applyAlignment="1">
      <alignment horizontal="center" vertical="center"/>
    </xf>
    <xf numFmtId="240" fontId="18" fillId="28" borderId="7" xfId="12967" applyNumberFormat="1" applyFont="1" applyFill="1" applyBorder="1" applyAlignment="1">
      <alignment horizontal="center" vertical="center"/>
    </xf>
    <xf numFmtId="240" fontId="281" fillId="28" borderId="7" xfId="12967" applyNumberFormat="1" applyFont="1" applyFill="1" applyBorder="1" applyAlignment="1">
      <alignment horizontal="center" vertical="center"/>
    </xf>
    <xf numFmtId="240" fontId="115" fillId="28" borderId="63" xfId="12967" applyNumberFormat="1" applyFont="1" applyFill="1" applyBorder="1" applyAlignment="1">
      <alignment horizontal="center" vertical="center"/>
    </xf>
    <xf numFmtId="240" fontId="18" fillId="28" borderId="63" xfId="12967" applyNumberFormat="1" applyFont="1" applyFill="1" applyBorder="1" applyAlignment="1">
      <alignment horizontal="center" vertical="center"/>
    </xf>
    <xf numFmtId="240" fontId="114" fillId="0" borderId="63" xfId="12967" applyNumberFormat="1" applyFont="1" applyBorder="1" applyAlignment="1">
      <alignment horizontal="center" vertical="center"/>
    </xf>
    <xf numFmtId="240" fontId="114" fillId="0" borderId="63" xfId="12967" applyNumberFormat="1" applyFont="1" applyFill="1" applyBorder="1" applyAlignment="1">
      <alignment horizontal="center" vertical="center"/>
    </xf>
    <xf numFmtId="242" fontId="114" fillId="28" borderId="7" xfId="12967" applyNumberFormat="1" applyFont="1" applyFill="1" applyBorder="1" applyAlignment="1">
      <alignment horizontal="center" vertical="center"/>
    </xf>
    <xf numFmtId="242" fontId="18" fillId="28" borderId="7" xfId="12967" applyNumberFormat="1" applyFont="1" applyFill="1" applyBorder="1" applyAlignment="1">
      <alignment horizontal="center" vertical="center"/>
    </xf>
    <xf numFmtId="240" fontId="7" fillId="0" borderId="63" xfId="12967" applyNumberFormat="1" applyFont="1" applyFill="1" applyBorder="1" applyAlignment="1">
      <alignment vertical="center"/>
    </xf>
    <xf numFmtId="240" fontId="101" fillId="0" borderId="63" xfId="12967" applyNumberFormat="1" applyFont="1" applyFill="1" applyBorder="1" applyAlignment="1">
      <alignment horizontal="right" vertical="center"/>
    </xf>
    <xf numFmtId="0" fontId="7" fillId="0" borderId="0" xfId="0" applyFont="1"/>
    <xf numFmtId="0" fontId="7" fillId="28" borderId="0" xfId="29829" applyFont="1" applyFill="1"/>
    <xf numFmtId="0" fontId="101" fillId="0" borderId="61" xfId="29829" applyFont="1" applyBorder="1" applyAlignment="1">
      <alignment horizontal="center" vertical="center"/>
    </xf>
    <xf numFmtId="0" fontId="7" fillId="0" borderId="63" xfId="29829" applyFont="1" applyFill="1" applyBorder="1" applyAlignment="1">
      <alignment horizontal="center" vertical="center"/>
    </xf>
    <xf numFmtId="0" fontId="7" fillId="0" borderId="63" xfId="29829" applyFont="1" applyFill="1" applyBorder="1" applyAlignment="1">
      <alignment horizontal="left" vertical="center"/>
    </xf>
    <xf numFmtId="0" fontId="7" fillId="28" borderId="63" xfId="29829" applyFont="1" applyFill="1" applyBorder="1"/>
    <xf numFmtId="0" fontId="7" fillId="0" borderId="63" xfId="29829" applyFont="1" applyFill="1" applyBorder="1" applyAlignment="1">
      <alignment horizontal="left" vertical="center" wrapText="1"/>
    </xf>
    <xf numFmtId="0" fontId="7" fillId="0" borderId="63" xfId="29829" applyFont="1" applyFill="1" applyBorder="1" applyAlignment="1">
      <alignment horizontal="center" vertical="center" wrapText="1"/>
    </xf>
    <xf numFmtId="0" fontId="101" fillId="0" borderId="63" xfId="29829" applyFont="1" applyFill="1" applyBorder="1" applyAlignment="1">
      <alignment horizontal="center" vertical="center"/>
    </xf>
    <xf numFmtId="0" fontId="101" fillId="0" borderId="63" xfId="29829" applyFont="1" applyFill="1" applyBorder="1" applyAlignment="1">
      <alignment horizontal="left" vertical="center"/>
    </xf>
    <xf numFmtId="239" fontId="7" fillId="28" borderId="61" xfId="12967" applyNumberFormat="1" applyFont="1" applyFill="1" applyBorder="1" applyAlignment="1">
      <alignment horizontal="center" vertical="center"/>
    </xf>
    <xf numFmtId="240" fontId="7" fillId="28" borderId="61" xfId="12967" applyNumberFormat="1" applyFont="1" applyFill="1" applyBorder="1" applyAlignment="1">
      <alignment horizontal="center" vertical="center"/>
    </xf>
    <xf numFmtId="240" fontId="7" fillId="0" borderId="61" xfId="12967" applyNumberFormat="1" applyFont="1" applyBorder="1" applyAlignment="1">
      <alignment horizontal="center" vertical="center"/>
    </xf>
    <xf numFmtId="0" fontId="277" fillId="0" borderId="66" xfId="0" applyFont="1" applyBorder="1" applyAlignment="1">
      <alignment wrapText="1"/>
    </xf>
    <xf numFmtId="0" fontId="277" fillId="0" borderId="66" xfId="0" applyFont="1" applyBorder="1" applyAlignment="1"/>
    <xf numFmtId="0" fontId="7" fillId="0" borderId="0" xfId="0" applyFont="1" applyAlignment="1">
      <alignment wrapText="1"/>
    </xf>
    <xf numFmtId="43" fontId="7" fillId="28" borderId="61" xfId="12967" applyNumberFormat="1" applyFont="1" applyFill="1" applyBorder="1" applyAlignment="1">
      <alignment horizontal="center" vertical="center"/>
    </xf>
    <xf numFmtId="0" fontId="7" fillId="0" borderId="0" xfId="29829" applyFont="1" applyFill="1"/>
    <xf numFmtId="0" fontId="113" fillId="0" borderId="0" xfId="29829" applyFont="1" applyFill="1"/>
    <xf numFmtId="0" fontId="101" fillId="0" borderId="0" xfId="29829" applyFont="1" applyFill="1"/>
    <xf numFmtId="240" fontId="7" fillId="28" borderId="0" xfId="12967" applyNumberFormat="1" applyFont="1" applyFill="1" applyAlignment="1">
      <alignment horizontal="right" vertical="center"/>
    </xf>
    <xf numFmtId="0" fontId="7" fillId="28" borderId="0" xfId="0" applyFont="1" applyFill="1"/>
    <xf numFmtId="239" fontId="7" fillId="28" borderId="63" xfId="12967" applyNumberFormat="1" applyFont="1" applyFill="1" applyBorder="1" applyAlignment="1">
      <alignment horizontal="right" vertical="center"/>
    </xf>
    <xf numFmtId="240" fontId="7" fillId="28" borderId="63" xfId="12967" applyNumberFormat="1" applyFont="1" applyFill="1" applyBorder="1" applyAlignment="1">
      <alignment horizontal="right" vertical="center"/>
    </xf>
    <xf numFmtId="43" fontId="7" fillId="28" borderId="63" xfId="12967" applyNumberFormat="1" applyFont="1" applyFill="1" applyBorder="1" applyAlignment="1">
      <alignment horizontal="right" vertical="center"/>
    </xf>
    <xf numFmtId="43" fontId="7" fillId="28" borderId="63" xfId="12967" applyNumberFormat="1" applyFont="1" applyFill="1" applyBorder="1" applyAlignment="1">
      <alignment vertical="center"/>
    </xf>
    <xf numFmtId="240" fontId="101" fillId="0" borderId="74" xfId="12967" applyNumberFormat="1" applyFont="1" applyFill="1" applyBorder="1" applyAlignment="1">
      <alignment horizontal="right" vertical="center"/>
    </xf>
    <xf numFmtId="43" fontId="7" fillId="0" borderId="63" xfId="12967" applyNumberFormat="1" applyFont="1" applyFill="1" applyBorder="1" applyAlignment="1">
      <alignment horizontal="right" vertical="center"/>
    </xf>
    <xf numFmtId="0" fontId="101" fillId="0" borderId="61" xfId="29829" applyFont="1" applyFill="1" applyBorder="1" applyAlignment="1">
      <alignment horizontal="center" vertical="center" wrapText="1"/>
    </xf>
    <xf numFmtId="0" fontId="101" fillId="0" borderId="61" xfId="29829" applyFont="1" applyFill="1" applyBorder="1" applyAlignment="1">
      <alignment horizontal="center" vertical="center"/>
    </xf>
    <xf numFmtId="0" fontId="101" fillId="0" borderId="55" xfId="29829" applyFont="1" applyBorder="1" applyAlignment="1">
      <alignment vertical="center" wrapText="1"/>
    </xf>
    <xf numFmtId="0" fontId="101" fillId="0" borderId="56" xfId="29829" applyFont="1" applyBorder="1" applyAlignment="1">
      <alignment vertical="center" wrapText="1"/>
    </xf>
    <xf numFmtId="0" fontId="101" fillId="0" borderId="55" xfId="29829" applyFont="1" applyBorder="1" applyAlignment="1">
      <alignment vertical="center"/>
    </xf>
    <xf numFmtId="0" fontId="101" fillId="0" borderId="56" xfId="29829" applyFont="1" applyBorder="1" applyAlignment="1">
      <alignment vertical="center"/>
    </xf>
    <xf numFmtId="0" fontId="7" fillId="0" borderId="63" xfId="29829" quotePrefix="1" applyFont="1" applyFill="1" applyBorder="1" applyAlignment="1">
      <alignment horizontal="left" vertical="center"/>
    </xf>
    <xf numFmtId="0" fontId="7" fillId="0" borderId="63" xfId="29829" quotePrefix="1" applyFont="1" applyFill="1" applyBorder="1" applyAlignment="1">
      <alignment horizontal="left" vertical="center" wrapText="1"/>
    </xf>
    <xf numFmtId="0" fontId="113" fillId="0" borderId="63" xfId="29829" applyFont="1" applyFill="1" applyBorder="1" applyAlignment="1">
      <alignment horizontal="center" vertical="center"/>
    </xf>
    <xf numFmtId="0" fontId="113" fillId="0" borderId="0" xfId="29829" applyFont="1" applyFill="1" applyAlignment="1">
      <alignment horizontal="center" vertical="center"/>
    </xf>
    <xf numFmtId="0" fontId="111" fillId="0" borderId="0" xfId="29829" applyFont="1" applyFill="1"/>
    <xf numFmtId="0" fontId="7" fillId="28" borderId="63" xfId="29829" applyFont="1" applyFill="1" applyBorder="1" applyAlignment="1">
      <alignment horizontal="center" vertical="center"/>
    </xf>
    <xf numFmtId="0" fontId="7" fillId="0" borderId="0" xfId="29829" applyFont="1" applyFill="1" applyAlignment="1">
      <alignment horizontal="center" vertical="center"/>
    </xf>
    <xf numFmtId="0" fontId="19" fillId="0" borderId="0" xfId="29829" applyFont="1" applyFill="1" applyAlignment="1">
      <alignment horizontal="center" vertical="center"/>
    </xf>
    <xf numFmtId="0" fontId="19" fillId="0" borderId="0" xfId="29829" applyFont="1" applyFill="1"/>
    <xf numFmtId="43" fontId="7" fillId="0" borderId="0" xfId="29829" applyNumberFormat="1" applyFont="1" applyFill="1" applyAlignment="1">
      <alignment horizontal="center" vertical="center"/>
    </xf>
    <xf numFmtId="0" fontId="101" fillId="0" borderId="23" xfId="29829" applyFont="1" applyBorder="1" applyAlignment="1">
      <alignment horizontal="center" vertical="center" wrapText="1"/>
    </xf>
    <xf numFmtId="0" fontId="101" fillId="0" borderId="13" xfId="29829" applyFont="1" applyBorder="1" applyAlignment="1">
      <alignment vertical="center" wrapText="1"/>
    </xf>
    <xf numFmtId="0" fontId="101" fillId="0" borderId="55" xfId="29829" applyFont="1" applyFill="1" applyBorder="1" applyAlignment="1">
      <alignment vertical="center" wrapText="1"/>
    </xf>
    <xf numFmtId="0" fontId="101" fillId="0" borderId="56" xfId="29829" applyFont="1" applyFill="1" applyBorder="1" applyAlignment="1">
      <alignment vertical="center"/>
    </xf>
    <xf numFmtId="0" fontId="114" fillId="0" borderId="61" xfId="29829" applyFont="1" applyFill="1" applyBorder="1" applyAlignment="1">
      <alignment horizontal="center" vertical="center" wrapText="1"/>
    </xf>
    <xf numFmtId="0" fontId="114" fillId="0" borderId="61" xfId="29829" applyFont="1" applyFill="1" applyBorder="1" applyAlignment="1">
      <alignment horizontal="center" vertical="center"/>
    </xf>
    <xf numFmtId="240" fontId="7" fillId="0" borderId="0" xfId="29829" applyNumberFormat="1" applyFont="1" applyFill="1"/>
    <xf numFmtId="0" fontId="132" fillId="0" borderId="61" xfId="29829" applyFont="1" applyFill="1" applyBorder="1" applyAlignment="1">
      <alignment horizontal="center" vertical="center"/>
    </xf>
    <xf numFmtId="0" fontId="284" fillId="0" borderId="9" xfId="29829" applyFont="1" applyFill="1" applyBorder="1" applyAlignment="1">
      <alignment horizontal="center" vertical="center" wrapText="1"/>
    </xf>
    <xf numFmtId="0" fontId="284" fillId="0" borderId="13" xfId="29829" applyFont="1" applyFill="1" applyBorder="1" applyAlignment="1">
      <alignment horizontal="center" vertical="center" wrapText="1"/>
    </xf>
    <xf numFmtId="0" fontId="284" fillId="0" borderId="61" xfId="29829" applyFont="1" applyFill="1" applyBorder="1" applyAlignment="1">
      <alignment horizontal="center" vertical="center"/>
    </xf>
    <xf numFmtId="0" fontId="106" fillId="0" borderId="61" xfId="29829" applyFont="1" applyFill="1" applyBorder="1" applyAlignment="1">
      <alignment horizontal="center" vertical="center"/>
    </xf>
    <xf numFmtId="0" fontId="101" fillId="0" borderId="74" xfId="29829" applyFont="1" applyFill="1" applyBorder="1" applyAlignment="1">
      <alignment horizontal="center" vertical="center"/>
    </xf>
    <xf numFmtId="0" fontId="101" fillId="0" borderId="74" xfId="29829" applyFont="1" applyFill="1" applyBorder="1" applyAlignment="1">
      <alignment horizontal="left" vertical="center" wrapText="1"/>
    </xf>
    <xf numFmtId="0" fontId="101" fillId="0" borderId="74" xfId="29829" applyFont="1" applyFill="1" applyBorder="1" applyAlignment="1">
      <alignment horizontal="center" vertical="center" wrapText="1"/>
    </xf>
    <xf numFmtId="43" fontId="101" fillId="0" borderId="74" xfId="12967" applyNumberFormat="1" applyFont="1" applyFill="1" applyBorder="1" applyAlignment="1">
      <alignment horizontal="right" vertical="center"/>
    </xf>
    <xf numFmtId="239" fontId="101" fillId="0" borderId="74" xfId="12967" applyNumberFormat="1" applyFont="1" applyFill="1" applyBorder="1" applyAlignment="1">
      <alignment horizontal="right" vertical="center"/>
    </xf>
    <xf numFmtId="241" fontId="101" fillId="0" borderId="74" xfId="12967" applyNumberFormat="1" applyFont="1" applyFill="1" applyBorder="1" applyAlignment="1">
      <alignment horizontal="right" vertical="center"/>
    </xf>
    <xf numFmtId="0" fontId="101" fillId="0" borderId="74" xfId="12967" applyNumberFormat="1" applyFont="1" applyFill="1" applyBorder="1" applyAlignment="1">
      <alignment horizontal="right" vertical="center"/>
    </xf>
    <xf numFmtId="0" fontId="101" fillId="0" borderId="74" xfId="29829" applyFont="1" applyFill="1" applyBorder="1"/>
    <xf numFmtId="2" fontId="101" fillId="0" borderId="74" xfId="29829" applyNumberFormat="1" applyFont="1" applyFill="1" applyBorder="1" applyAlignment="1">
      <alignment horizontal="center" vertical="center"/>
    </xf>
    <xf numFmtId="1" fontId="101" fillId="0" borderId="0" xfId="29829" applyNumberFormat="1" applyFont="1" applyFill="1"/>
    <xf numFmtId="241" fontId="7" fillId="0" borderId="63" xfId="12967" applyNumberFormat="1" applyFont="1" applyFill="1" applyBorder="1" applyAlignment="1">
      <alignment horizontal="right" vertical="center"/>
    </xf>
    <xf numFmtId="0" fontId="7" fillId="0" borderId="63" xfId="29829" applyFont="1" applyFill="1" applyBorder="1"/>
    <xf numFmtId="2" fontId="101" fillId="0" borderId="63" xfId="29829" applyNumberFormat="1" applyFont="1" applyFill="1" applyBorder="1" applyAlignment="1">
      <alignment horizontal="center" vertical="center"/>
    </xf>
    <xf numFmtId="1" fontId="7" fillId="0" borderId="63" xfId="12967" applyNumberFormat="1" applyFont="1" applyFill="1" applyBorder="1" applyAlignment="1">
      <alignment horizontal="right" vertical="center"/>
    </xf>
    <xf numFmtId="333" fontId="7" fillId="0" borderId="63" xfId="12967" applyNumberFormat="1" applyFont="1" applyFill="1" applyBorder="1" applyAlignment="1">
      <alignment horizontal="right" vertical="center"/>
    </xf>
    <xf numFmtId="2" fontId="7" fillId="0" borderId="63" xfId="29829" applyNumberFormat="1" applyFont="1" applyFill="1" applyBorder="1" applyAlignment="1">
      <alignment horizontal="center" vertical="center"/>
    </xf>
    <xf numFmtId="0" fontId="7" fillId="0" borderId="63" xfId="12967" applyNumberFormat="1" applyFont="1" applyFill="1" applyBorder="1" applyAlignment="1">
      <alignment horizontal="right" vertical="center"/>
    </xf>
    <xf numFmtId="2" fontId="113" fillId="0" borderId="63" xfId="29829" applyNumberFormat="1" applyFont="1" applyFill="1" applyBorder="1" applyAlignment="1">
      <alignment horizontal="center" vertical="center"/>
    </xf>
    <xf numFmtId="246" fontId="7" fillId="0" borderId="63" xfId="12967" applyNumberFormat="1" applyFont="1" applyFill="1" applyBorder="1" applyAlignment="1">
      <alignment horizontal="right" vertical="center"/>
    </xf>
    <xf numFmtId="43" fontId="101" fillId="0" borderId="63" xfId="12967" applyNumberFormat="1" applyFont="1" applyFill="1" applyBorder="1" applyAlignment="1">
      <alignment horizontal="right" vertical="center"/>
    </xf>
    <xf numFmtId="0" fontId="101" fillId="0" borderId="63" xfId="12967" applyNumberFormat="1" applyFont="1" applyFill="1" applyBorder="1" applyAlignment="1">
      <alignment horizontal="right" vertical="center"/>
    </xf>
    <xf numFmtId="0" fontId="101" fillId="0" borderId="63" xfId="29829" applyFont="1" applyFill="1" applyBorder="1"/>
    <xf numFmtId="43" fontId="7" fillId="0" borderId="63" xfId="29829" applyNumberFormat="1" applyFont="1" applyFill="1" applyBorder="1" applyAlignment="1">
      <alignment horizontal="center" vertical="center"/>
    </xf>
    <xf numFmtId="239" fontId="113" fillId="0" borderId="63" xfId="12967" applyNumberFormat="1" applyFont="1" applyFill="1" applyBorder="1" applyAlignment="1">
      <alignment horizontal="right" vertical="center"/>
    </xf>
    <xf numFmtId="240" fontId="113" fillId="0" borderId="63" xfId="12967" applyNumberFormat="1" applyFont="1" applyFill="1" applyBorder="1" applyAlignment="1">
      <alignment horizontal="right" vertical="center"/>
    </xf>
    <xf numFmtId="239" fontId="7" fillId="0" borderId="0" xfId="29829" applyNumberFormat="1" applyFont="1" applyFill="1"/>
    <xf numFmtId="0" fontId="7" fillId="0" borderId="63" xfId="29829" applyFont="1" applyFill="1" applyBorder="1" applyAlignment="1">
      <alignment horizontal="right" vertical="center"/>
    </xf>
    <xf numFmtId="0" fontId="113" fillId="0" borderId="63" xfId="29829" applyFont="1" applyFill="1" applyBorder="1" applyAlignment="1">
      <alignment horizontal="left" vertical="center" wrapText="1"/>
    </xf>
    <xf numFmtId="0" fontId="113" fillId="0" borderId="63" xfId="12967" applyNumberFormat="1" applyFont="1" applyFill="1" applyBorder="1" applyAlignment="1">
      <alignment horizontal="right" vertical="center"/>
    </xf>
    <xf numFmtId="0" fontId="113" fillId="0" borderId="63" xfId="29829" applyFont="1" applyFill="1" applyBorder="1" applyAlignment="1">
      <alignment horizontal="right" vertical="center"/>
    </xf>
    <xf numFmtId="0" fontId="113" fillId="0" borderId="63" xfId="29829" applyFont="1" applyFill="1" applyBorder="1" applyAlignment="1">
      <alignment horizontal="left" vertical="center"/>
    </xf>
    <xf numFmtId="239" fontId="7" fillId="0" borderId="63" xfId="12967" applyNumberFormat="1" applyFont="1" applyFill="1" applyBorder="1" applyAlignment="1">
      <alignment vertical="center"/>
    </xf>
    <xf numFmtId="43" fontId="7" fillId="0" borderId="63" xfId="12967" applyNumberFormat="1" applyFont="1" applyFill="1" applyBorder="1" applyAlignment="1">
      <alignment vertical="center"/>
    </xf>
    <xf numFmtId="0" fontId="7" fillId="0" borderId="63" xfId="12967" applyNumberFormat="1" applyFont="1" applyFill="1" applyBorder="1" applyAlignment="1">
      <alignment vertical="center"/>
    </xf>
    <xf numFmtId="333" fontId="7" fillId="0" borderId="63" xfId="29829" applyNumberFormat="1" applyFont="1" applyFill="1" applyBorder="1" applyAlignment="1">
      <alignment vertical="center"/>
    </xf>
    <xf numFmtId="0" fontId="7" fillId="0" borderId="63" xfId="29829" applyFont="1" applyFill="1" applyBorder="1" applyAlignment="1">
      <alignment vertical="center"/>
    </xf>
    <xf numFmtId="240" fontId="7" fillId="0" borderId="63" xfId="29829" applyNumberFormat="1" applyFont="1" applyFill="1" applyBorder="1" applyAlignment="1">
      <alignment vertical="center"/>
    </xf>
    <xf numFmtId="239" fontId="113" fillId="0" borderId="63" xfId="12967" applyNumberFormat="1" applyFont="1" applyFill="1" applyBorder="1" applyAlignment="1">
      <alignment vertical="center"/>
    </xf>
    <xf numFmtId="241" fontId="7" fillId="0" borderId="63" xfId="29829" applyNumberFormat="1" applyFont="1" applyFill="1" applyBorder="1" applyAlignment="1">
      <alignment vertical="center"/>
    </xf>
    <xf numFmtId="0" fontId="7" fillId="0" borderId="75" xfId="29829" applyFont="1" applyFill="1" applyBorder="1" applyAlignment="1">
      <alignment horizontal="left" vertical="center"/>
    </xf>
    <xf numFmtId="0" fontId="287" fillId="0" borderId="63" xfId="29829" applyFont="1" applyFill="1" applyBorder="1" applyAlignment="1">
      <alignment horizontal="left" vertical="center" wrapText="1"/>
    </xf>
    <xf numFmtId="0" fontId="132" fillId="0" borderId="63" xfId="29829" applyFont="1" applyFill="1" applyBorder="1" applyAlignment="1">
      <alignment horizontal="center" vertical="center"/>
    </xf>
    <xf numFmtId="0" fontId="7" fillId="0" borderId="19" xfId="29829" applyFont="1" applyFill="1" applyBorder="1" applyAlignment="1">
      <alignment horizontal="left" vertical="center"/>
    </xf>
    <xf numFmtId="43" fontId="113" fillId="0" borderId="63" xfId="12967" applyNumberFormat="1" applyFont="1" applyFill="1" applyBorder="1" applyAlignment="1">
      <alignment horizontal="right" vertical="center"/>
    </xf>
    <xf numFmtId="242" fontId="7" fillId="0" borderId="63" xfId="12967" applyNumberFormat="1" applyFont="1" applyFill="1" applyBorder="1" applyAlignment="1">
      <alignment horizontal="right" vertical="center"/>
    </xf>
    <xf numFmtId="239" fontId="7" fillId="0" borderId="63" xfId="29829" applyNumberFormat="1" applyFont="1" applyFill="1" applyBorder="1" applyAlignment="1">
      <alignment horizontal="center" vertical="center"/>
    </xf>
    <xf numFmtId="240" fontId="7" fillId="0" borderId="63" xfId="29829" applyNumberFormat="1" applyFont="1" applyFill="1" applyBorder="1" applyAlignment="1">
      <alignment horizontal="center" vertical="center"/>
    </xf>
    <xf numFmtId="43" fontId="7" fillId="0" borderId="75" xfId="12967" applyNumberFormat="1" applyFont="1" applyFill="1" applyBorder="1" applyAlignment="1">
      <alignment horizontal="right" vertical="center"/>
    </xf>
    <xf numFmtId="43" fontId="7" fillId="0" borderId="63" xfId="12967" applyFont="1" applyFill="1" applyBorder="1" applyAlignment="1">
      <alignment vertical="center"/>
    </xf>
    <xf numFmtId="239" fontId="7" fillId="0" borderId="63" xfId="29829" applyNumberFormat="1" applyFont="1" applyFill="1" applyBorder="1" applyAlignment="1">
      <alignment vertical="center"/>
    </xf>
    <xf numFmtId="43" fontId="7" fillId="0" borderId="0" xfId="29829" applyNumberFormat="1" applyFont="1" applyFill="1"/>
    <xf numFmtId="0" fontId="7" fillId="0" borderId="63" xfId="29829" quotePrefix="1" applyFont="1" applyFill="1" applyBorder="1" applyAlignment="1">
      <alignment horizontal="center" vertical="center"/>
    </xf>
    <xf numFmtId="43" fontId="7" fillId="0" borderId="19" xfId="12967" applyNumberFormat="1" applyFont="1" applyFill="1" applyBorder="1" applyAlignment="1">
      <alignment horizontal="right" vertical="center"/>
    </xf>
    <xf numFmtId="334" fontId="7" fillId="0" borderId="63" xfId="12967" applyNumberFormat="1" applyFont="1" applyFill="1" applyBorder="1" applyAlignment="1">
      <alignment horizontal="right" vertical="center"/>
    </xf>
    <xf numFmtId="170" fontId="7" fillId="0" borderId="63" xfId="29829" applyNumberFormat="1" applyFont="1" applyFill="1" applyBorder="1" applyAlignment="1">
      <alignment horizontal="center" vertical="center"/>
    </xf>
    <xf numFmtId="242" fontId="7" fillId="0" borderId="63" xfId="12967" applyNumberFormat="1" applyFont="1" applyFill="1" applyBorder="1" applyAlignment="1">
      <alignment vertical="center"/>
    </xf>
    <xf numFmtId="0" fontId="7" fillId="0" borderId="63" xfId="29829" applyFont="1" applyFill="1" applyBorder="1" applyAlignment="1"/>
    <xf numFmtId="43" fontId="7" fillId="0" borderId="63" xfId="29829" applyNumberFormat="1" applyFont="1" applyFill="1" applyBorder="1" applyAlignment="1">
      <alignment vertical="center"/>
    </xf>
    <xf numFmtId="2" fontId="7" fillId="0" borderId="63" xfId="29829" applyNumberFormat="1" applyFont="1" applyFill="1" applyBorder="1" applyAlignment="1">
      <alignment vertical="center"/>
    </xf>
    <xf numFmtId="2" fontId="7" fillId="0" borderId="63" xfId="12967" applyNumberFormat="1" applyFont="1" applyFill="1" applyBorder="1" applyAlignment="1">
      <alignment horizontal="right" vertical="center"/>
    </xf>
    <xf numFmtId="43" fontId="7" fillId="0" borderId="63" xfId="29829" applyNumberFormat="1" applyFont="1" applyFill="1" applyBorder="1" applyAlignment="1">
      <alignment horizontal="right" vertical="center"/>
    </xf>
    <xf numFmtId="241" fontId="7" fillId="0" borderId="63" xfId="29829" applyNumberFormat="1" applyFont="1" applyFill="1" applyBorder="1" applyAlignment="1">
      <alignment horizontal="right" vertical="center"/>
    </xf>
    <xf numFmtId="241" fontId="113" fillId="0" borderId="63" xfId="12967" applyNumberFormat="1" applyFont="1" applyFill="1" applyBorder="1" applyAlignment="1">
      <alignment horizontal="right" vertical="center"/>
    </xf>
    <xf numFmtId="0" fontId="7" fillId="28" borderId="63" xfId="29829" applyFont="1" applyFill="1" applyBorder="1" applyAlignment="1">
      <alignment horizontal="left" vertical="center"/>
    </xf>
    <xf numFmtId="241" fontId="7" fillId="28" borderId="63" xfId="12967" applyNumberFormat="1" applyFont="1" applyFill="1" applyBorder="1" applyAlignment="1">
      <alignment horizontal="right" vertical="center"/>
    </xf>
    <xf numFmtId="0" fontId="7" fillId="28" borderId="63" xfId="12967" applyNumberFormat="1" applyFont="1" applyFill="1" applyBorder="1" applyAlignment="1">
      <alignment horizontal="right" vertical="center"/>
    </xf>
    <xf numFmtId="1" fontId="7" fillId="28" borderId="63" xfId="12967" applyNumberFormat="1" applyFont="1" applyFill="1" applyBorder="1" applyAlignment="1">
      <alignment horizontal="right" vertical="center"/>
    </xf>
    <xf numFmtId="0" fontId="113" fillId="28" borderId="63" xfId="12967" applyNumberFormat="1" applyFont="1" applyFill="1" applyBorder="1" applyAlignment="1">
      <alignment vertical="center"/>
    </xf>
    <xf numFmtId="0" fontId="7" fillId="28" borderId="63" xfId="29829" applyFont="1" applyFill="1" applyBorder="1" applyAlignment="1">
      <alignment vertical="center"/>
    </xf>
    <xf numFmtId="0" fontId="7" fillId="28" borderId="63" xfId="29829" applyFont="1" applyFill="1" applyBorder="1" applyAlignment="1">
      <alignment horizontal="left" vertical="center" wrapText="1"/>
    </xf>
    <xf numFmtId="0" fontId="7" fillId="28" borderId="63" xfId="12967" applyNumberFormat="1" applyFont="1" applyFill="1" applyBorder="1" applyAlignment="1">
      <alignment vertical="center"/>
    </xf>
    <xf numFmtId="242" fontId="7" fillId="28" borderId="63" xfId="12967" applyNumberFormat="1" applyFont="1" applyFill="1" applyBorder="1" applyAlignment="1">
      <alignment horizontal="right" vertical="center"/>
    </xf>
    <xf numFmtId="0" fontId="7" fillId="28" borderId="63" xfId="29829" applyFont="1" applyFill="1" applyBorder="1" applyAlignment="1">
      <alignment horizontal="center"/>
    </xf>
    <xf numFmtId="0" fontId="18" fillId="0" borderId="64" xfId="29829" applyFont="1" applyFill="1" applyBorder="1"/>
    <xf numFmtId="0" fontId="18" fillId="0" borderId="64" xfId="29829" applyFont="1" applyFill="1" applyBorder="1" applyAlignment="1">
      <alignment horizontal="left" vertical="center" wrapText="1"/>
    </xf>
    <xf numFmtId="0" fontId="18" fillId="0" borderId="64" xfId="29829" applyFont="1" applyFill="1" applyBorder="1" applyAlignment="1">
      <alignment horizontal="right" vertical="center"/>
    </xf>
    <xf numFmtId="241" fontId="18" fillId="0" borderId="64" xfId="29829" applyNumberFormat="1" applyFont="1" applyFill="1" applyBorder="1" applyAlignment="1">
      <alignment horizontal="right" vertical="center"/>
    </xf>
    <xf numFmtId="1" fontId="18" fillId="0" borderId="64" xfId="29829" applyNumberFormat="1" applyFont="1" applyFill="1" applyBorder="1" applyAlignment="1">
      <alignment horizontal="right" vertical="center"/>
    </xf>
    <xf numFmtId="43" fontId="18" fillId="0" borderId="64" xfId="29829" applyNumberFormat="1" applyFont="1" applyFill="1" applyBorder="1" applyAlignment="1">
      <alignment horizontal="right" vertical="center"/>
    </xf>
    <xf numFmtId="240" fontId="18" fillId="0" borderId="64" xfId="29829" applyNumberFormat="1" applyFont="1" applyFill="1" applyBorder="1" applyAlignment="1">
      <alignment horizontal="right" vertical="center"/>
    </xf>
    <xf numFmtId="43" fontId="18" fillId="0" borderId="64" xfId="12967" applyNumberFormat="1" applyFont="1" applyFill="1" applyBorder="1" applyAlignment="1">
      <alignment horizontal="right" vertical="center"/>
    </xf>
    <xf numFmtId="0" fontId="18" fillId="0" borderId="64" xfId="29829" applyFont="1" applyFill="1" applyBorder="1" applyAlignment="1">
      <alignment horizontal="center" vertical="center"/>
    </xf>
    <xf numFmtId="0" fontId="293" fillId="0" borderId="0" xfId="29829" applyFont="1" applyFill="1"/>
    <xf numFmtId="0" fontId="288" fillId="0" borderId="0" xfId="0" applyFont="1" applyAlignment="1">
      <alignment horizontal="center" vertical="center"/>
    </xf>
    <xf numFmtId="0" fontId="288" fillId="0" borderId="0" xfId="0" applyFont="1"/>
    <xf numFmtId="0" fontId="7" fillId="0" borderId="0" xfId="0" applyFont="1" applyAlignment="1">
      <alignment horizontal="center" vertical="center"/>
    </xf>
    <xf numFmtId="0" fontId="7" fillId="0" borderId="0" xfId="0" applyFont="1" applyAlignment="1">
      <alignment horizontal="center" vertical="center"/>
    </xf>
    <xf numFmtId="240" fontId="277" fillId="0" borderId="66" xfId="0" applyNumberFormat="1" applyFont="1" applyBorder="1" applyAlignment="1"/>
    <xf numFmtId="0" fontId="7" fillId="0" borderId="66" xfId="0" applyFont="1" applyBorder="1" applyAlignment="1"/>
    <xf numFmtId="0" fontId="7" fillId="0" borderId="1" xfId="0" applyFont="1" applyFill="1" applyBorder="1" applyAlignment="1">
      <alignment horizontal="center" vertical="center"/>
    </xf>
    <xf numFmtId="240" fontId="7" fillId="28" borderId="1" xfId="12967" applyNumberFormat="1" applyFont="1" applyFill="1" applyBorder="1" applyAlignment="1">
      <alignment horizontal="right" vertical="center"/>
    </xf>
    <xf numFmtId="0" fontId="7" fillId="28" borderId="1" xfId="0" applyFont="1" applyFill="1" applyBorder="1" applyAlignment="1">
      <alignment horizontal="right" vertical="center"/>
    </xf>
    <xf numFmtId="240" fontId="7" fillId="28" borderId="1" xfId="12967" applyNumberFormat="1" applyFont="1" applyFill="1" applyBorder="1" applyAlignment="1">
      <alignment horizontal="center" vertical="center"/>
    </xf>
    <xf numFmtId="239" fontId="7" fillId="28" borderId="1" xfId="12967" applyNumberFormat="1" applyFont="1" applyFill="1" applyBorder="1" applyAlignment="1">
      <alignment horizontal="center" vertical="center"/>
    </xf>
    <xf numFmtId="239" fontId="7" fillId="28" borderId="1" xfId="12967" applyNumberFormat="1" applyFont="1" applyFill="1" applyBorder="1" applyAlignment="1">
      <alignment horizontal="right" vertical="center"/>
    </xf>
    <xf numFmtId="43" fontId="7" fillId="28" borderId="1" xfId="12967" applyNumberFormat="1" applyFont="1" applyFill="1" applyBorder="1" applyAlignment="1">
      <alignment horizontal="center" vertical="center"/>
    </xf>
    <xf numFmtId="0" fontId="7" fillId="0" borderId="0" xfId="0" applyFont="1" applyAlignment="1">
      <alignment horizontal="center" vertical="center"/>
    </xf>
    <xf numFmtId="43" fontId="7" fillId="28" borderId="1" xfId="12967" applyFont="1" applyFill="1" applyBorder="1" applyAlignment="1">
      <alignment horizontal="right" vertical="center"/>
    </xf>
    <xf numFmtId="0" fontId="101" fillId="28" borderId="1" xfId="0" applyFont="1" applyFill="1" applyBorder="1" applyAlignment="1">
      <alignment horizontal="right" vertical="center"/>
    </xf>
    <xf numFmtId="0" fontId="7" fillId="28" borderId="1" xfId="0" applyFont="1" applyFill="1" applyBorder="1" applyAlignment="1">
      <alignment horizontal="left" vertical="center"/>
    </xf>
    <xf numFmtId="43" fontId="7" fillId="28" borderId="1" xfId="12967" applyFont="1" applyFill="1" applyBorder="1" applyAlignment="1">
      <alignment horizontal="center" vertical="center"/>
    </xf>
    <xf numFmtId="239" fontId="101" fillId="0" borderId="1" xfId="12967" applyNumberFormat="1" applyFont="1" applyBorder="1" applyAlignment="1">
      <alignment horizontal="center" vertical="center"/>
    </xf>
    <xf numFmtId="0" fontId="7" fillId="0" borderId="1" xfId="0" applyFont="1" applyBorder="1" applyAlignment="1">
      <alignment horizontal="left" vertical="center"/>
    </xf>
    <xf numFmtId="239" fontId="7" fillId="0" borderId="1" xfId="12967" applyNumberFormat="1" applyFont="1" applyBorder="1" applyAlignment="1">
      <alignment horizontal="center" vertical="center"/>
    </xf>
    <xf numFmtId="0" fontId="7" fillId="0" borderId="1" xfId="0" applyFont="1" applyBorder="1" applyAlignment="1">
      <alignment vertical="center"/>
    </xf>
    <xf numFmtId="240" fontId="7" fillId="0" borderId="1" xfId="12967" applyNumberFormat="1" applyFont="1" applyBorder="1" applyAlignment="1">
      <alignment horizontal="center" vertical="center"/>
    </xf>
    <xf numFmtId="0" fontId="7" fillId="0" borderId="1" xfId="0" applyFont="1" applyBorder="1" applyAlignment="1">
      <alignment horizontal="center" vertical="center" wrapText="1"/>
    </xf>
    <xf numFmtId="0" fontId="7" fillId="28" borderId="0" xfId="0" applyFont="1" applyFill="1" applyAlignment="1">
      <alignment horizontal="center" vertical="center"/>
    </xf>
    <xf numFmtId="0" fontId="217" fillId="28" borderId="0" xfId="0" applyFont="1" applyFill="1" applyAlignment="1">
      <alignment horizontal="center" vertical="center"/>
    </xf>
    <xf numFmtId="0" fontId="7" fillId="28" borderId="66" xfId="0" applyFont="1" applyFill="1" applyBorder="1" applyAlignment="1"/>
    <xf numFmtId="0" fontId="288" fillId="0" borderId="1" xfId="0" applyFont="1" applyBorder="1" applyAlignment="1">
      <alignment horizontal="center" vertical="center"/>
    </xf>
    <xf numFmtId="0" fontId="288" fillId="0" borderId="1" xfId="0" applyFont="1" applyFill="1" applyBorder="1" applyAlignment="1">
      <alignment horizontal="center" vertical="center"/>
    </xf>
    <xf numFmtId="0" fontId="288" fillId="28" borderId="1" xfId="0" applyFont="1" applyFill="1" applyBorder="1" applyAlignment="1">
      <alignment horizontal="center" vertical="center"/>
    </xf>
    <xf numFmtId="240" fontId="288" fillId="0" borderId="1" xfId="0" applyNumberFormat="1" applyFont="1" applyBorder="1" applyAlignment="1">
      <alignment horizontal="center" vertical="center"/>
    </xf>
    <xf numFmtId="43" fontId="101" fillId="0" borderId="1" xfId="12967" applyFont="1" applyBorder="1" applyAlignment="1">
      <alignment horizontal="center" vertical="center"/>
    </xf>
    <xf numFmtId="43" fontId="101" fillId="28" borderId="1" xfId="12967" applyFont="1" applyFill="1" applyBorder="1" applyAlignment="1">
      <alignment horizontal="center" vertical="center"/>
    </xf>
    <xf numFmtId="0" fontId="7" fillId="0" borderId="1" xfId="0" applyFont="1" applyBorder="1" applyAlignment="1">
      <alignment horizontal="left" vertical="center" wrapText="1"/>
    </xf>
    <xf numFmtId="9" fontId="7" fillId="0" borderId="1" xfId="34287" applyFont="1" applyBorder="1" applyAlignment="1">
      <alignment horizontal="right" vertical="center"/>
    </xf>
    <xf numFmtId="43" fontId="7" fillId="0" borderId="1" xfId="12967" applyFont="1" applyBorder="1" applyAlignment="1">
      <alignment horizontal="right" vertical="center"/>
    </xf>
    <xf numFmtId="240" fontId="7" fillId="0" borderId="1" xfId="12967" applyNumberFormat="1" applyFont="1" applyBorder="1" applyAlignment="1">
      <alignment horizontal="right" vertical="center"/>
    </xf>
    <xf numFmtId="240" fontId="7" fillId="0" borderId="1" xfId="0" applyNumberFormat="1" applyFont="1" applyBorder="1" applyAlignment="1">
      <alignment horizontal="center" vertical="center"/>
    </xf>
    <xf numFmtId="43" fontId="7" fillId="0" borderId="1" xfId="12967" applyNumberFormat="1" applyFont="1" applyBorder="1" applyAlignment="1">
      <alignment horizontal="center" vertical="center"/>
    </xf>
    <xf numFmtId="0" fontId="13" fillId="0" borderId="1" xfId="0" applyFont="1" applyBorder="1" applyAlignment="1">
      <alignment horizontal="left" vertical="center"/>
    </xf>
    <xf numFmtId="239" fontId="7" fillId="0" borderId="1" xfId="12967" applyNumberFormat="1" applyFont="1" applyBorder="1" applyAlignment="1">
      <alignment horizontal="right" vertical="center"/>
    </xf>
    <xf numFmtId="43" fontId="7" fillId="0" borderId="1" xfId="12967" applyFont="1" applyBorder="1" applyAlignment="1">
      <alignment horizontal="center" vertical="center"/>
    </xf>
    <xf numFmtId="0" fontId="7" fillId="0" borderId="1" xfId="0" quotePrefix="1" applyFont="1" applyBorder="1" applyAlignment="1">
      <alignment horizontal="left" vertical="center" wrapText="1"/>
    </xf>
    <xf numFmtId="239" fontId="7" fillId="0" borderId="1" xfId="12967" applyNumberFormat="1" applyFont="1" applyFill="1" applyBorder="1" applyAlignment="1">
      <alignment horizontal="center" vertical="center"/>
    </xf>
    <xf numFmtId="0" fontId="7" fillId="0" borderId="1" xfId="0" quotePrefix="1" applyFont="1" applyFill="1" applyBorder="1" applyAlignment="1">
      <alignment horizontal="left" vertical="center"/>
    </xf>
    <xf numFmtId="0" fontId="7" fillId="0" borderId="1" xfId="0" quotePrefix="1" applyFont="1" applyFill="1" applyBorder="1" applyAlignment="1">
      <alignment horizontal="left" vertical="center" wrapText="1"/>
    </xf>
    <xf numFmtId="240" fontId="7" fillId="0" borderId="1" xfId="12967" applyNumberFormat="1" applyFont="1" applyFill="1" applyBorder="1" applyAlignment="1">
      <alignment horizontal="center" vertical="center"/>
    </xf>
    <xf numFmtId="43" fontId="7" fillId="28" borderId="1" xfId="13034" quotePrefix="1" applyNumberFormat="1" applyFont="1" applyFill="1" applyBorder="1" applyAlignment="1">
      <alignment horizontal="right" vertical="center" wrapText="1"/>
    </xf>
    <xf numFmtId="9" fontId="7" fillId="28" borderId="1" xfId="34287" applyFont="1" applyFill="1" applyBorder="1" applyAlignment="1">
      <alignment horizontal="right" vertical="center"/>
    </xf>
    <xf numFmtId="204" fontId="7" fillId="28" borderId="1" xfId="34287" applyNumberFormat="1" applyFont="1" applyFill="1" applyBorder="1" applyAlignment="1">
      <alignment horizontal="right" vertical="center"/>
    </xf>
    <xf numFmtId="0" fontId="7" fillId="28" borderId="1" xfId="0" applyFont="1" applyFill="1" applyBorder="1" applyAlignment="1">
      <alignment horizontal="left" vertical="center" wrapText="1"/>
    </xf>
    <xf numFmtId="0" fontId="7" fillId="28" borderId="1" xfId="0" quotePrefix="1" applyFont="1" applyFill="1" applyBorder="1" applyAlignment="1">
      <alignment horizontal="left" vertical="center" wrapText="1"/>
    </xf>
    <xf numFmtId="0" fontId="285" fillId="28" borderId="1" xfId="0" applyFont="1" applyFill="1" applyBorder="1" applyAlignment="1">
      <alignment horizontal="center" vertical="center"/>
    </xf>
    <xf numFmtId="0" fontId="285" fillId="28" borderId="61" xfId="0" applyFont="1" applyFill="1" applyBorder="1" applyAlignment="1">
      <alignment horizontal="center" vertical="center"/>
    </xf>
    <xf numFmtId="0" fontId="7" fillId="0" borderId="0" xfId="0" applyFont="1" applyAlignment="1">
      <alignment horizontal="center" vertical="center"/>
    </xf>
    <xf numFmtId="43" fontId="7" fillId="0" borderId="61" xfId="12967" applyFont="1" applyBorder="1" applyAlignment="1">
      <alignment horizontal="center" vertical="center"/>
    </xf>
    <xf numFmtId="239" fontId="7" fillId="0" borderId="61" xfId="12967" applyNumberFormat="1" applyFont="1" applyBorder="1" applyAlignment="1">
      <alignment horizontal="center" vertical="center"/>
    </xf>
    <xf numFmtId="0" fontId="288" fillId="0" borderId="61" xfId="0" applyFont="1" applyFill="1" applyBorder="1" applyAlignment="1">
      <alignment horizontal="center" vertical="center"/>
    </xf>
    <xf numFmtId="240" fontId="7" fillId="0" borderId="61" xfId="0" applyNumberFormat="1" applyFont="1" applyBorder="1" applyAlignment="1">
      <alignment horizontal="center" vertical="center"/>
    </xf>
    <xf numFmtId="43" fontId="7" fillId="0" borderId="61" xfId="12967" applyNumberFormat="1" applyFont="1" applyBorder="1" applyAlignment="1">
      <alignment horizontal="center" vertical="center"/>
    </xf>
    <xf numFmtId="43" fontId="7" fillId="28" borderId="61" xfId="12967" applyFont="1" applyFill="1" applyBorder="1" applyAlignment="1">
      <alignment horizontal="center" vertical="center"/>
    </xf>
    <xf numFmtId="0" fontId="7" fillId="28" borderId="0" xfId="0" applyFont="1" applyFill="1" applyAlignment="1">
      <alignment horizontal="center" vertical="center"/>
    </xf>
    <xf numFmtId="239" fontId="294" fillId="28" borderId="1" xfId="12967" applyNumberFormat="1" applyFont="1" applyFill="1" applyBorder="1" applyAlignment="1">
      <alignment horizontal="center" vertical="center"/>
    </xf>
    <xf numFmtId="0" fontId="13" fillId="0" borderId="0" xfId="0" applyFont="1"/>
    <xf numFmtId="0" fontId="101" fillId="0" borderId="0" xfId="0" applyFont="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101" fillId="0" borderId="1" xfId="0" applyFont="1" applyBorder="1" applyAlignment="1">
      <alignment horizontal="center" vertical="center"/>
    </xf>
    <xf numFmtId="0" fontId="7" fillId="28" borderId="1" xfId="0" applyFont="1" applyFill="1" applyBorder="1" applyAlignment="1">
      <alignment horizontal="center" vertical="center"/>
    </xf>
    <xf numFmtId="0" fontId="7" fillId="0" borderId="0" xfId="0" applyFont="1"/>
    <xf numFmtId="0" fontId="101" fillId="0" borderId="61" xfId="0" applyFont="1" applyBorder="1" applyAlignment="1">
      <alignment horizontal="center" vertical="center"/>
    </xf>
    <xf numFmtId="0" fontId="13" fillId="0" borderId="1" xfId="0" applyFont="1" applyBorder="1" applyAlignment="1">
      <alignment horizontal="center" vertical="center"/>
    </xf>
    <xf numFmtId="240" fontId="13" fillId="0" borderId="1" xfId="12967" applyNumberFormat="1" applyFont="1" applyBorder="1" applyAlignment="1">
      <alignment horizontal="center" vertical="center"/>
    </xf>
    <xf numFmtId="0" fontId="13" fillId="0" borderId="1" xfId="0" quotePrefix="1" applyFont="1" applyBorder="1" applyAlignment="1">
      <alignment horizontal="left" vertical="center" wrapText="1"/>
    </xf>
    <xf numFmtId="239" fontId="13" fillId="0" borderId="1" xfId="12967" applyNumberFormat="1"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240" fontId="294" fillId="0" borderId="1" xfId="12967" applyNumberFormat="1" applyFont="1" applyBorder="1" applyAlignment="1">
      <alignment horizontal="center" vertical="center"/>
    </xf>
    <xf numFmtId="0" fontId="101" fillId="0" borderId="1" xfId="0" applyFont="1" applyBorder="1" applyAlignment="1">
      <alignment horizontal="left" vertical="center"/>
    </xf>
    <xf numFmtId="240" fontId="101" fillId="0" borderId="1" xfId="12967" applyNumberFormat="1" applyFont="1" applyBorder="1" applyAlignment="1">
      <alignment horizontal="center" vertical="center"/>
    </xf>
    <xf numFmtId="240" fontId="13" fillId="0" borderId="61" xfId="12967" applyNumberFormat="1" applyFont="1" applyBorder="1" applyAlignment="1">
      <alignment horizontal="center" vertical="center"/>
    </xf>
    <xf numFmtId="240" fontId="13" fillId="28" borderId="1" xfId="12967" applyNumberFormat="1" applyFont="1" applyFill="1" applyBorder="1" applyAlignment="1">
      <alignment horizontal="center" vertical="center"/>
    </xf>
    <xf numFmtId="9" fontId="13" fillId="0" borderId="1" xfId="34287" applyFont="1" applyBorder="1" applyAlignment="1">
      <alignment horizontal="right" vertical="center"/>
    </xf>
    <xf numFmtId="43" fontId="13" fillId="0" borderId="1" xfId="12967" applyFont="1" applyBorder="1" applyAlignment="1">
      <alignment horizontal="right" vertical="center"/>
    </xf>
    <xf numFmtId="240" fontId="13" fillId="0" borderId="1" xfId="12967" applyNumberFormat="1" applyFont="1" applyBorder="1" applyAlignment="1">
      <alignment horizontal="right" vertical="center"/>
    </xf>
    <xf numFmtId="239" fontId="13" fillId="0" borderId="1" xfId="12967" applyNumberFormat="1" applyFont="1" applyBorder="1" applyAlignment="1">
      <alignment horizontal="right" vertical="center"/>
    </xf>
    <xf numFmtId="239" fontId="13" fillId="0" borderId="61" xfId="12967" applyNumberFormat="1" applyFont="1" applyBorder="1" applyAlignment="1">
      <alignment horizontal="center" vertical="center"/>
    </xf>
    <xf numFmtId="240" fontId="13" fillId="28" borderId="1" xfId="12967" applyNumberFormat="1" applyFont="1" applyFill="1" applyBorder="1" applyAlignment="1">
      <alignment horizontal="right" vertical="center"/>
    </xf>
    <xf numFmtId="43" fontId="7" fillId="0" borderId="1" xfId="12967" applyFont="1" applyFill="1" applyBorder="1" applyAlignment="1">
      <alignment horizontal="center" vertical="center"/>
    </xf>
    <xf numFmtId="43" fontId="7" fillId="0" borderId="61" xfId="12967" applyFont="1" applyFill="1" applyBorder="1" applyAlignment="1">
      <alignment horizontal="center" vertical="center"/>
    </xf>
    <xf numFmtId="0" fontId="101" fillId="0" borderId="1" xfId="0" applyFont="1" applyBorder="1" applyAlignment="1">
      <alignment horizontal="left" vertical="center" wrapText="1"/>
    </xf>
    <xf numFmtId="0" fontId="7" fillId="0" borderId="66" xfId="0" applyFont="1" applyBorder="1" applyAlignment="1">
      <alignment wrapText="1"/>
    </xf>
    <xf numFmtId="240" fontId="7" fillId="0" borderId="66" xfId="0" applyNumberFormat="1" applyFont="1" applyBorder="1" applyAlignment="1"/>
    <xf numFmtId="0" fontId="294" fillId="0" borderId="1" xfId="0" applyFont="1" applyBorder="1" applyAlignment="1">
      <alignment horizontal="left" vertical="center" wrapText="1"/>
    </xf>
    <xf numFmtId="0" fontId="294" fillId="0" borderId="1" xfId="0" applyFont="1" applyBorder="1" applyAlignment="1">
      <alignment horizontal="center" vertical="center"/>
    </xf>
    <xf numFmtId="239" fontId="294" fillId="0" borderId="1" xfId="12967" applyNumberFormat="1" applyFont="1" applyBorder="1" applyAlignment="1">
      <alignment horizontal="center" vertical="center"/>
    </xf>
    <xf numFmtId="239" fontId="294" fillId="0" borderId="61" xfId="12967" applyNumberFormat="1" applyFont="1" applyBorder="1" applyAlignment="1">
      <alignment horizontal="center" vertical="center"/>
    </xf>
    <xf numFmtId="240" fontId="294" fillId="28" borderId="1" xfId="12967" applyNumberFormat="1" applyFont="1" applyFill="1" applyBorder="1" applyAlignment="1">
      <alignment horizontal="center" vertical="center"/>
    </xf>
    <xf numFmtId="9" fontId="294" fillId="0" borderId="1" xfId="34287" applyFont="1" applyBorder="1" applyAlignment="1">
      <alignment horizontal="right" vertical="center"/>
    </xf>
    <xf numFmtId="43" fontId="294" fillId="0" borderId="1" xfId="12967" applyFont="1" applyBorder="1" applyAlignment="1">
      <alignment horizontal="right" vertical="center"/>
    </xf>
    <xf numFmtId="239" fontId="294" fillId="0" borderId="1" xfId="12967" applyNumberFormat="1" applyFont="1" applyBorder="1" applyAlignment="1">
      <alignment horizontal="right" vertical="center"/>
    </xf>
    <xf numFmtId="240" fontId="294" fillId="0" borderId="1" xfId="12967" applyNumberFormat="1" applyFont="1" applyBorder="1" applyAlignment="1">
      <alignment horizontal="right" vertical="center"/>
    </xf>
    <xf numFmtId="239" fontId="294" fillId="0" borderId="1" xfId="12967" applyNumberFormat="1" applyFont="1" applyBorder="1" applyAlignment="1">
      <alignment horizontal="center" vertical="center" wrapText="1"/>
    </xf>
    <xf numFmtId="240" fontId="294" fillId="0" borderId="61" xfId="12967" applyNumberFormat="1" applyFont="1" applyBorder="1" applyAlignment="1">
      <alignment horizontal="center" vertical="center"/>
    </xf>
    <xf numFmtId="0" fontId="294" fillId="0" borderId="1" xfId="0" quotePrefix="1" applyFont="1" applyBorder="1" applyAlignment="1">
      <alignment horizontal="left" vertical="center" wrapText="1"/>
    </xf>
    <xf numFmtId="0" fontId="294" fillId="0" borderId="1" xfId="0" applyFont="1" applyBorder="1" applyAlignment="1">
      <alignment horizontal="center" vertical="center" wrapText="1"/>
    </xf>
    <xf numFmtId="239" fontId="294" fillId="0" borderId="61" xfId="12967" applyNumberFormat="1" applyFont="1" applyBorder="1" applyAlignment="1">
      <alignment horizontal="right" vertical="center"/>
    </xf>
    <xf numFmtId="0" fontId="294" fillId="0" borderId="0" xfId="0" applyFont="1" applyAlignment="1">
      <alignment horizontal="center" vertical="center"/>
    </xf>
    <xf numFmtId="0" fontId="294" fillId="0" borderId="0" xfId="0" applyFont="1"/>
    <xf numFmtId="240" fontId="7" fillId="26" borderId="1" xfId="12967" applyNumberFormat="1" applyFont="1" applyFill="1" applyBorder="1" applyAlignment="1">
      <alignment horizontal="center" vertical="center"/>
    </xf>
    <xf numFmtId="240" fontId="13" fillId="26" borderId="1" xfId="12967" applyNumberFormat="1" applyFont="1" applyFill="1" applyBorder="1" applyAlignment="1">
      <alignment horizontal="center" vertical="center"/>
    </xf>
    <xf numFmtId="240" fontId="13" fillId="26" borderId="1" xfId="12967" applyNumberFormat="1" applyFont="1" applyFill="1" applyBorder="1" applyAlignment="1">
      <alignment horizontal="right" vertical="center"/>
    </xf>
    <xf numFmtId="239" fontId="294" fillId="26" borderId="1" xfId="12967" applyNumberFormat="1" applyFont="1" applyFill="1" applyBorder="1" applyAlignment="1">
      <alignment horizontal="center" vertical="center"/>
    </xf>
    <xf numFmtId="240" fontId="294" fillId="26" borderId="1" xfId="12967" applyNumberFormat="1" applyFont="1" applyFill="1" applyBorder="1" applyAlignment="1">
      <alignment horizontal="center" vertical="center"/>
    </xf>
    <xf numFmtId="240" fontId="294" fillId="26" borderId="1" xfId="12967" applyNumberFormat="1" applyFont="1" applyFill="1" applyBorder="1" applyAlignment="1">
      <alignment horizontal="right" vertical="center"/>
    </xf>
    <xf numFmtId="43" fontId="7" fillId="26" borderId="1" xfId="12967" applyNumberFormat="1" applyFont="1" applyFill="1" applyBorder="1" applyAlignment="1">
      <alignment horizontal="center" vertical="center"/>
    </xf>
    <xf numFmtId="239" fontId="7" fillId="26" borderId="1" xfId="12967" applyNumberFormat="1" applyFont="1" applyFill="1" applyBorder="1" applyAlignment="1">
      <alignment horizontal="center" vertical="center"/>
    </xf>
    <xf numFmtId="43" fontId="294" fillId="26" borderId="1" xfId="12967" applyFont="1" applyFill="1" applyBorder="1" applyAlignment="1">
      <alignment horizontal="center" vertical="center"/>
    </xf>
    <xf numFmtId="43" fontId="101" fillId="26" borderId="1" xfId="12967" applyNumberFormat="1" applyFont="1" applyFill="1" applyBorder="1" applyAlignment="1">
      <alignment horizontal="center" vertical="center"/>
    </xf>
    <xf numFmtId="43" fontId="7" fillId="26" borderId="1" xfId="13034" quotePrefix="1" applyNumberFormat="1" applyFont="1" applyFill="1" applyBorder="1" applyAlignment="1">
      <alignment horizontal="right" vertical="center" wrapText="1"/>
    </xf>
    <xf numFmtId="0" fontId="7" fillId="26" borderId="66" xfId="0" applyFont="1" applyFill="1" applyBorder="1" applyAlignment="1"/>
    <xf numFmtId="0" fontId="7" fillId="26" borderId="0" xfId="0" applyFont="1" applyFill="1"/>
    <xf numFmtId="240" fontId="7" fillId="28" borderId="0" xfId="0" applyNumberFormat="1" applyFont="1" applyFill="1" applyAlignment="1">
      <alignment horizontal="center" vertical="center"/>
    </xf>
    <xf numFmtId="240" fontId="217" fillId="28" borderId="0" xfId="0" applyNumberFormat="1" applyFont="1" applyFill="1" applyAlignment="1">
      <alignment horizontal="center" vertical="center"/>
    </xf>
    <xf numFmtId="0" fontId="280" fillId="0" borderId="0" xfId="0" applyFont="1" applyAlignment="1">
      <alignment horizontal="center" vertical="center"/>
    </xf>
    <xf numFmtId="0" fontId="7" fillId="0" borderId="0" xfId="0" applyFont="1"/>
    <xf numFmtId="0" fontId="101" fillId="28" borderId="1" xfId="0" applyFont="1" applyFill="1" applyBorder="1" applyAlignment="1">
      <alignment horizontal="left" vertical="center" wrapText="1"/>
    </xf>
    <xf numFmtId="240" fontId="101" fillId="28" borderId="1" xfId="12967" applyNumberFormat="1" applyFont="1" applyFill="1" applyBorder="1" applyAlignment="1">
      <alignment horizontal="right" vertical="center"/>
    </xf>
    <xf numFmtId="240" fontId="7" fillId="28" borderId="1" xfId="12967" applyNumberFormat="1" applyFont="1" applyFill="1" applyBorder="1" applyAlignment="1">
      <alignment horizontal="right" vertical="center" wrapText="1"/>
    </xf>
    <xf numFmtId="0" fontId="283" fillId="0" borderId="0" xfId="0" applyFont="1" applyAlignment="1">
      <alignment horizontal="center" vertical="center"/>
    </xf>
    <xf numFmtId="0" fontId="136" fillId="0" borderId="0" xfId="0" applyFont="1" applyAlignment="1">
      <alignment horizontal="center" vertical="center"/>
    </xf>
    <xf numFmtId="0" fontId="136" fillId="0" borderId="0" xfId="0" applyFont="1"/>
    <xf numFmtId="247" fontId="136" fillId="0" borderId="0" xfId="0" applyNumberFormat="1" applyFont="1"/>
    <xf numFmtId="0" fontId="295" fillId="0" borderId="1" xfId="0" applyFont="1" applyBorder="1" applyAlignment="1">
      <alignment horizontal="center" vertical="center"/>
    </xf>
    <xf numFmtId="0" fontId="295" fillId="0" borderId="1" xfId="0" applyFont="1" applyFill="1" applyBorder="1" applyAlignment="1">
      <alignment horizontal="center" vertical="center"/>
    </xf>
    <xf numFmtId="0" fontId="283" fillId="0" borderId="0" xfId="0" applyFont="1"/>
    <xf numFmtId="0" fontId="296" fillId="0" borderId="1" xfId="0" applyFont="1" applyBorder="1" applyAlignment="1">
      <alignment horizontal="center" vertical="center"/>
    </xf>
    <xf numFmtId="0" fontId="296" fillId="0" borderId="1" xfId="0" applyFont="1" applyBorder="1" applyAlignment="1">
      <alignment horizontal="left" vertical="center"/>
    </xf>
    <xf numFmtId="43" fontId="296" fillId="0" borderId="1" xfId="12967" applyFont="1" applyBorder="1" applyAlignment="1">
      <alignment horizontal="center" vertical="center"/>
    </xf>
    <xf numFmtId="239" fontId="296" fillId="0" borderId="1" xfId="12967" applyNumberFormat="1" applyFont="1" applyBorder="1" applyAlignment="1">
      <alignment horizontal="center" vertical="center"/>
    </xf>
    <xf numFmtId="0" fontId="296" fillId="0" borderId="0" xfId="0" applyFont="1" applyAlignment="1">
      <alignment horizontal="center" vertical="center"/>
    </xf>
    <xf numFmtId="241" fontId="296" fillId="0" borderId="0" xfId="0" applyNumberFormat="1" applyFont="1"/>
    <xf numFmtId="0" fontId="296" fillId="0" borderId="0" xfId="0" applyFont="1"/>
    <xf numFmtId="0" fontId="136" fillId="0" borderId="1" xfId="0" applyFont="1" applyBorder="1" applyAlignment="1">
      <alignment horizontal="left" vertical="center" wrapText="1"/>
    </xf>
    <xf numFmtId="0" fontId="136" fillId="0" borderId="1" xfId="0" applyFont="1" applyBorder="1" applyAlignment="1">
      <alignment horizontal="center" vertical="center"/>
    </xf>
    <xf numFmtId="240" fontId="136" fillId="0" borderId="1" xfId="12967" applyNumberFormat="1" applyFont="1" applyBorder="1" applyAlignment="1">
      <alignment horizontal="center" vertical="center"/>
    </xf>
    <xf numFmtId="239" fontId="297" fillId="0" borderId="1" xfId="12967" applyNumberFormat="1" applyFont="1" applyBorder="1" applyAlignment="1">
      <alignment horizontal="center" vertical="center"/>
    </xf>
    <xf numFmtId="43" fontId="136" fillId="0" borderId="0" xfId="0" applyNumberFormat="1" applyFont="1"/>
    <xf numFmtId="240" fontId="136" fillId="0" borderId="1" xfId="0" applyNumberFormat="1" applyFont="1" applyBorder="1" applyAlignment="1">
      <alignment horizontal="center" vertical="center"/>
    </xf>
    <xf numFmtId="239" fontId="298" fillId="0" borderId="1" xfId="12967" applyNumberFormat="1" applyFont="1" applyBorder="1" applyAlignment="1">
      <alignment horizontal="center" vertical="center"/>
    </xf>
    <xf numFmtId="241" fontId="283" fillId="0" borderId="0" xfId="0" applyNumberFormat="1" applyFont="1"/>
    <xf numFmtId="43" fontId="283" fillId="0" borderId="0" xfId="0" applyNumberFormat="1" applyFont="1"/>
    <xf numFmtId="241" fontId="136" fillId="0" borderId="0" xfId="0" applyNumberFormat="1" applyFont="1"/>
    <xf numFmtId="239" fontId="136" fillId="0" borderId="0" xfId="0" applyNumberFormat="1" applyFont="1"/>
    <xf numFmtId="239" fontId="136" fillId="0" borderId="1" xfId="12967" applyNumberFormat="1" applyFont="1" applyBorder="1" applyAlignment="1">
      <alignment horizontal="center" vertical="center"/>
    </xf>
    <xf numFmtId="240" fontId="297" fillId="0" borderId="1" xfId="12967" applyNumberFormat="1" applyFont="1" applyBorder="1" applyAlignment="1">
      <alignment horizontal="center" vertical="center"/>
    </xf>
    <xf numFmtId="240" fontId="136" fillId="28" borderId="1" xfId="12967" applyNumberFormat="1" applyFont="1" applyFill="1" applyBorder="1" applyAlignment="1">
      <alignment horizontal="center" vertical="center"/>
    </xf>
    <xf numFmtId="239" fontId="297" fillId="0" borderId="1" xfId="12967" applyNumberFormat="1" applyFont="1" applyBorder="1" applyAlignment="1">
      <alignment horizontal="center" vertical="center" wrapText="1"/>
    </xf>
    <xf numFmtId="240" fontId="136" fillId="0" borderId="1" xfId="12967" applyNumberFormat="1" applyFont="1" applyBorder="1" applyAlignment="1">
      <alignment horizontal="right" vertical="center"/>
    </xf>
    <xf numFmtId="240" fontId="136" fillId="0" borderId="0" xfId="0" applyNumberFormat="1" applyFont="1"/>
    <xf numFmtId="0" fontId="136" fillId="0" borderId="1" xfId="0" quotePrefix="1" applyFont="1" applyBorder="1" applyAlignment="1">
      <alignment horizontal="left" vertical="center" wrapText="1"/>
    </xf>
    <xf numFmtId="0" fontId="136" fillId="0" borderId="1" xfId="0" applyFont="1" applyBorder="1" applyAlignment="1">
      <alignment horizontal="left" vertical="center"/>
    </xf>
    <xf numFmtId="43" fontId="136" fillId="0" borderId="1" xfId="12967" applyFont="1" applyBorder="1" applyAlignment="1">
      <alignment horizontal="center" vertical="center"/>
    </xf>
    <xf numFmtId="239" fontId="136" fillId="0" borderId="1" xfId="12967" applyNumberFormat="1" applyFont="1" applyFill="1" applyBorder="1" applyAlignment="1">
      <alignment horizontal="center" vertical="center"/>
    </xf>
    <xf numFmtId="0" fontId="136" fillId="0" borderId="1" xfId="0" applyFont="1" applyBorder="1" applyAlignment="1">
      <alignment horizontal="center" vertical="center" wrapText="1"/>
    </xf>
    <xf numFmtId="43" fontId="136" fillId="0" borderId="1" xfId="12967" applyNumberFormat="1" applyFont="1" applyFill="1" applyBorder="1" applyAlignment="1">
      <alignment horizontal="center" vertical="center"/>
    </xf>
    <xf numFmtId="0" fontId="136" fillId="0" borderId="1" xfId="0" quotePrefix="1" applyFont="1" applyFill="1" applyBorder="1" applyAlignment="1">
      <alignment horizontal="left" vertical="center"/>
    </xf>
    <xf numFmtId="0" fontId="136" fillId="0" borderId="1" xfId="0" applyFont="1" applyFill="1" applyBorder="1" applyAlignment="1">
      <alignment horizontal="center" vertical="center"/>
    </xf>
    <xf numFmtId="43" fontId="136" fillId="0" borderId="1" xfId="12967" applyNumberFormat="1" applyFont="1" applyBorder="1" applyAlignment="1">
      <alignment horizontal="center" vertical="center"/>
    </xf>
    <xf numFmtId="0" fontId="136" fillId="0" borderId="1" xfId="0" quotePrefix="1" applyFont="1" applyFill="1" applyBorder="1" applyAlignment="1">
      <alignment horizontal="left" vertical="center" wrapText="1"/>
    </xf>
    <xf numFmtId="0" fontId="299" fillId="0" borderId="1" xfId="0" applyFont="1" applyFill="1" applyBorder="1" applyAlignment="1">
      <alignment horizontal="center" vertical="center"/>
    </xf>
    <xf numFmtId="0" fontId="299" fillId="0" borderId="1" xfId="0" quotePrefix="1" applyFont="1" applyFill="1" applyBorder="1" applyAlignment="1">
      <alignment horizontal="left" vertical="center"/>
    </xf>
    <xf numFmtId="43" fontId="299" fillId="0" borderId="1" xfId="12967" applyFont="1" applyFill="1" applyBorder="1" applyAlignment="1">
      <alignment horizontal="center" vertical="center"/>
    </xf>
    <xf numFmtId="240" fontId="299" fillId="0" borderId="1" xfId="12967" applyNumberFormat="1" applyFont="1" applyFill="1" applyBorder="1" applyAlignment="1">
      <alignment horizontal="center" vertical="center"/>
    </xf>
    <xf numFmtId="239" fontId="299" fillId="0" borderId="1" xfId="12967" applyNumberFormat="1" applyFont="1" applyFill="1" applyBorder="1" applyAlignment="1">
      <alignment horizontal="center" vertical="center"/>
    </xf>
    <xf numFmtId="0" fontId="299" fillId="0" borderId="0" xfId="0" applyFont="1" applyFill="1" applyAlignment="1">
      <alignment horizontal="center" vertical="center"/>
    </xf>
    <xf numFmtId="0" fontId="299" fillId="0" borderId="0" xfId="0" applyFont="1" applyFill="1"/>
    <xf numFmtId="0" fontId="136" fillId="0" borderId="1" xfId="0" applyFont="1" applyBorder="1" applyAlignment="1">
      <alignment vertical="center"/>
    </xf>
    <xf numFmtId="239" fontId="136" fillId="0" borderId="1" xfId="12967" applyNumberFormat="1" applyFont="1" applyBorder="1" applyAlignment="1">
      <alignment horizontal="right" vertical="center"/>
    </xf>
    <xf numFmtId="0" fontId="136" fillId="28" borderId="1" xfId="0" applyFont="1" applyFill="1" applyBorder="1" applyAlignment="1">
      <alignment horizontal="left" vertical="center" wrapText="1"/>
    </xf>
    <xf numFmtId="0" fontId="136" fillId="28" borderId="1" xfId="0" applyFont="1" applyFill="1" applyBorder="1" applyAlignment="1">
      <alignment horizontal="center" vertical="center"/>
    </xf>
    <xf numFmtId="239" fontId="136" fillId="28" borderId="1" xfId="12967" applyNumberFormat="1" applyFont="1" applyFill="1" applyBorder="1" applyAlignment="1">
      <alignment horizontal="center" vertical="center"/>
    </xf>
    <xf numFmtId="239" fontId="297" fillId="28" borderId="1" xfId="12967" applyNumberFormat="1" applyFont="1" applyFill="1" applyBorder="1" applyAlignment="1">
      <alignment horizontal="center" vertical="center"/>
    </xf>
    <xf numFmtId="0" fontId="136" fillId="28" borderId="0" xfId="0" applyFont="1" applyFill="1" applyAlignment="1">
      <alignment horizontal="center" vertical="center"/>
    </xf>
    <xf numFmtId="0" fontId="136" fillId="28" borderId="0" xfId="0" applyFont="1" applyFill="1"/>
    <xf numFmtId="0" fontId="136" fillId="28" borderId="1" xfId="0" quotePrefix="1" applyFont="1" applyFill="1" applyBorder="1" applyAlignment="1">
      <alignment horizontal="left" vertical="center" wrapText="1"/>
    </xf>
    <xf numFmtId="240" fontId="297" fillId="28" borderId="1" xfId="12967" applyNumberFormat="1" applyFont="1" applyFill="1" applyBorder="1" applyAlignment="1">
      <alignment horizontal="center" vertical="center"/>
    </xf>
    <xf numFmtId="0" fontId="296" fillId="0" borderId="1" xfId="0" applyFont="1" applyBorder="1" applyAlignment="1">
      <alignment horizontal="left" vertical="center" wrapText="1"/>
    </xf>
    <xf numFmtId="0" fontId="295" fillId="0" borderId="61" xfId="0" applyFont="1" applyFill="1" applyBorder="1" applyAlignment="1">
      <alignment horizontal="center" vertical="center"/>
    </xf>
    <xf numFmtId="0" fontId="295" fillId="28" borderId="1" xfId="0" applyFont="1" applyFill="1" applyBorder="1" applyAlignment="1">
      <alignment horizontal="center" vertical="center"/>
    </xf>
    <xf numFmtId="240" fontId="295" fillId="0" borderId="1" xfId="0" applyNumberFormat="1" applyFont="1" applyBorder="1" applyAlignment="1">
      <alignment horizontal="center" vertical="center"/>
    </xf>
    <xf numFmtId="0" fontId="295" fillId="0" borderId="0" xfId="0" applyFont="1" applyAlignment="1">
      <alignment horizontal="center" vertical="center"/>
    </xf>
    <xf numFmtId="0" fontId="295" fillId="0" borderId="0" xfId="0" applyFont="1"/>
    <xf numFmtId="0" fontId="296" fillId="0" borderId="61" xfId="0" applyFont="1" applyBorder="1" applyAlignment="1">
      <alignment horizontal="center" vertical="center"/>
    </xf>
    <xf numFmtId="43" fontId="291" fillId="0" borderId="1" xfId="12967" applyFont="1" applyBorder="1" applyAlignment="1">
      <alignment horizontal="center" vertical="center"/>
    </xf>
    <xf numFmtId="43" fontId="291" fillId="28" borderId="1" xfId="12967" applyFont="1" applyFill="1" applyBorder="1" applyAlignment="1">
      <alignment horizontal="center" vertical="center"/>
    </xf>
    <xf numFmtId="239" fontId="291" fillId="0" borderId="1" xfId="12967" applyNumberFormat="1" applyFont="1" applyBorder="1" applyAlignment="1">
      <alignment horizontal="center" vertical="center"/>
    </xf>
    <xf numFmtId="240" fontId="296" fillId="0" borderId="1" xfId="12967" applyNumberFormat="1" applyFont="1" applyBorder="1" applyAlignment="1">
      <alignment horizontal="center" vertical="center"/>
    </xf>
    <xf numFmtId="240" fontId="136" fillId="0" borderId="61" xfId="12967" applyNumberFormat="1" applyFont="1" applyBorder="1" applyAlignment="1">
      <alignment horizontal="center" vertical="center"/>
    </xf>
    <xf numFmtId="9" fontId="136" fillId="0" borderId="1" xfId="34287" applyFont="1" applyBorder="1" applyAlignment="1">
      <alignment horizontal="right" vertical="center"/>
    </xf>
    <xf numFmtId="43" fontId="136" fillId="0" borderId="1" xfId="12967" applyFont="1" applyBorder="1" applyAlignment="1">
      <alignment horizontal="right" vertical="center"/>
    </xf>
    <xf numFmtId="240" fontId="136" fillId="0" borderId="61" xfId="0" applyNumberFormat="1" applyFont="1" applyBorder="1" applyAlignment="1">
      <alignment horizontal="center" vertical="center"/>
    </xf>
    <xf numFmtId="43" fontId="136" fillId="28" borderId="1" xfId="12967" applyNumberFormat="1" applyFont="1" applyFill="1" applyBorder="1" applyAlignment="1">
      <alignment horizontal="center" vertical="center"/>
    </xf>
    <xf numFmtId="0" fontId="300" fillId="0" borderId="1" xfId="0" applyFont="1" applyBorder="1" applyAlignment="1">
      <alignment horizontal="left" vertical="center"/>
    </xf>
    <xf numFmtId="0" fontId="300" fillId="0" borderId="1" xfId="0" applyFont="1" applyBorder="1" applyAlignment="1">
      <alignment horizontal="center" vertical="center"/>
    </xf>
    <xf numFmtId="240" fontId="300" fillId="0" borderId="1" xfId="12967" applyNumberFormat="1" applyFont="1" applyBorder="1" applyAlignment="1">
      <alignment horizontal="center" vertical="center"/>
    </xf>
    <xf numFmtId="240" fontId="300" fillId="0" borderId="61" xfId="12967" applyNumberFormat="1" applyFont="1" applyBorder="1" applyAlignment="1">
      <alignment horizontal="center" vertical="center"/>
    </xf>
    <xf numFmtId="240" fontId="300" fillId="28" borderId="1" xfId="12967" applyNumberFormat="1" applyFont="1" applyFill="1" applyBorder="1" applyAlignment="1">
      <alignment horizontal="center" vertical="center"/>
    </xf>
    <xf numFmtId="9" fontId="300" fillId="0" borderId="1" xfId="34287" applyFont="1" applyBorder="1" applyAlignment="1">
      <alignment horizontal="right" vertical="center"/>
    </xf>
    <xf numFmtId="43" fontId="300" fillId="0" borderId="1" xfId="12967" applyFont="1" applyBorder="1" applyAlignment="1">
      <alignment horizontal="right" vertical="center"/>
    </xf>
    <xf numFmtId="240" fontId="300" fillId="0" borderId="1" xfId="12967" applyNumberFormat="1" applyFont="1" applyBorder="1" applyAlignment="1">
      <alignment horizontal="right" vertical="center"/>
    </xf>
    <xf numFmtId="239" fontId="300" fillId="0" borderId="1" xfId="12967" applyNumberFormat="1" applyFont="1" applyBorder="1" applyAlignment="1">
      <alignment horizontal="right" vertical="center"/>
    </xf>
    <xf numFmtId="0" fontId="300" fillId="0" borderId="1" xfId="0" quotePrefix="1" applyFont="1" applyBorder="1" applyAlignment="1">
      <alignment horizontal="left" vertical="center" wrapText="1"/>
    </xf>
    <xf numFmtId="239" fontId="300" fillId="0" borderId="1" xfId="12967" applyNumberFormat="1" applyFont="1" applyBorder="1" applyAlignment="1">
      <alignment horizontal="center" vertical="center"/>
    </xf>
    <xf numFmtId="239" fontId="300" fillId="0" borderId="61" xfId="12967" applyNumberFormat="1" applyFont="1" applyBorder="1" applyAlignment="1">
      <alignment horizontal="center" vertical="center"/>
    </xf>
    <xf numFmtId="240" fontId="300" fillId="28" borderId="1" xfId="12967" applyNumberFormat="1" applyFont="1" applyFill="1" applyBorder="1" applyAlignment="1">
      <alignment horizontal="right" vertical="center"/>
    </xf>
    <xf numFmtId="0" fontId="300" fillId="0" borderId="1" xfId="0" applyFont="1" applyBorder="1" applyAlignment="1">
      <alignment horizontal="left" vertical="center" wrapText="1"/>
    </xf>
    <xf numFmtId="239" fontId="136" fillId="0" borderId="61" xfId="12967" applyNumberFormat="1" applyFont="1" applyBorder="1" applyAlignment="1">
      <alignment horizontal="center" vertical="center"/>
    </xf>
    <xf numFmtId="240" fontId="136" fillId="28" borderId="1" xfId="12967" applyNumberFormat="1" applyFont="1" applyFill="1" applyBorder="1" applyAlignment="1">
      <alignment horizontal="right" vertical="center"/>
    </xf>
    <xf numFmtId="43" fontId="136" fillId="0" borderId="61" xfId="12967" applyFont="1" applyBorder="1" applyAlignment="1">
      <alignment horizontal="center" vertical="center"/>
    </xf>
    <xf numFmtId="43" fontId="136" fillId="0" borderId="0" xfId="12967" applyFont="1"/>
    <xf numFmtId="43" fontId="136" fillId="28" borderId="1" xfId="12967" applyFont="1" applyFill="1" applyBorder="1" applyAlignment="1">
      <alignment horizontal="center" vertical="center"/>
    </xf>
    <xf numFmtId="0" fontId="300" fillId="0" borderId="1" xfId="0" applyFont="1" applyBorder="1" applyAlignment="1">
      <alignment horizontal="center" vertical="center" wrapText="1"/>
    </xf>
    <xf numFmtId="43" fontId="299" fillId="0" borderId="61" xfId="12967" applyFont="1" applyFill="1" applyBorder="1" applyAlignment="1">
      <alignment horizontal="center" vertical="center"/>
    </xf>
    <xf numFmtId="240" fontId="136" fillId="0" borderId="1" xfId="12967" applyNumberFormat="1" applyFont="1" applyFill="1" applyBorder="1" applyAlignment="1">
      <alignment horizontal="center" vertical="center"/>
    </xf>
    <xf numFmtId="43" fontId="136" fillId="0" borderId="61" xfId="12967" applyNumberFormat="1" applyFont="1" applyBorder="1" applyAlignment="1">
      <alignment horizontal="center" vertical="center"/>
    </xf>
    <xf numFmtId="9" fontId="136" fillId="0" borderId="1" xfId="34287" applyFont="1" applyFill="1" applyBorder="1" applyAlignment="1">
      <alignment horizontal="right" vertical="center"/>
    </xf>
    <xf numFmtId="43" fontId="136" fillId="0" borderId="1" xfId="12967" applyFont="1" applyFill="1" applyBorder="1" applyAlignment="1">
      <alignment horizontal="right" vertical="center"/>
    </xf>
    <xf numFmtId="240" fontId="136" fillId="0" borderId="1" xfId="12967" applyNumberFormat="1" applyFont="1" applyFill="1" applyBorder="1" applyAlignment="1">
      <alignment horizontal="right" vertical="center"/>
    </xf>
    <xf numFmtId="239" fontId="136" fillId="0" borderId="1" xfId="12967" applyNumberFormat="1" applyFont="1" applyFill="1" applyBorder="1" applyAlignment="1">
      <alignment horizontal="right" vertical="center"/>
    </xf>
    <xf numFmtId="43" fontId="291" fillId="0" borderId="1" xfId="12967" applyNumberFormat="1" applyFont="1" applyFill="1" applyBorder="1" applyAlignment="1">
      <alignment horizontal="center" vertical="center"/>
    </xf>
    <xf numFmtId="0" fontId="291" fillId="0" borderId="1" xfId="0" applyFont="1" applyBorder="1" applyAlignment="1">
      <alignment horizontal="center" vertical="center"/>
    </xf>
    <xf numFmtId="0" fontId="291" fillId="0" borderId="0" xfId="0" applyFont="1" applyAlignment="1">
      <alignment horizontal="center" vertical="center"/>
    </xf>
    <xf numFmtId="0" fontId="291" fillId="0" borderId="0" xfId="0" applyFont="1"/>
    <xf numFmtId="239" fontId="136" fillId="0" borderId="61" xfId="12967" applyNumberFormat="1" applyFont="1" applyBorder="1" applyAlignment="1">
      <alignment horizontal="right" vertical="center"/>
    </xf>
    <xf numFmtId="43" fontId="136" fillId="28" borderId="1" xfId="13034" quotePrefix="1" applyNumberFormat="1" applyFont="1" applyFill="1" applyBorder="1" applyAlignment="1">
      <alignment horizontal="right" vertical="center" wrapText="1"/>
    </xf>
    <xf numFmtId="43" fontId="136" fillId="0" borderId="1" xfId="13034" quotePrefix="1" applyNumberFormat="1" applyFont="1" applyFill="1" applyBorder="1" applyAlignment="1">
      <alignment horizontal="right" vertical="center" wrapText="1"/>
    </xf>
    <xf numFmtId="239" fontId="136" fillId="28" borderId="61" xfId="12967" applyNumberFormat="1" applyFont="1" applyFill="1" applyBorder="1" applyAlignment="1">
      <alignment horizontal="center" vertical="center"/>
    </xf>
    <xf numFmtId="239" fontId="136" fillId="28" borderId="1" xfId="12967" applyNumberFormat="1" applyFont="1" applyFill="1" applyBorder="1" applyAlignment="1">
      <alignment horizontal="right" vertical="center"/>
    </xf>
    <xf numFmtId="0" fontId="299" fillId="0" borderId="1" xfId="0" applyFont="1" applyBorder="1" applyAlignment="1">
      <alignment horizontal="left" vertical="center" wrapText="1"/>
    </xf>
    <xf numFmtId="0" fontId="299" fillId="0" borderId="1" xfId="0" applyFont="1" applyBorder="1" applyAlignment="1">
      <alignment horizontal="center" vertical="center"/>
    </xf>
    <xf numFmtId="43" fontId="299" fillId="0" borderId="1" xfId="12967" applyFont="1" applyBorder="1" applyAlignment="1">
      <alignment horizontal="center" vertical="center"/>
    </xf>
    <xf numFmtId="43" fontId="299" fillId="0" borderId="61" xfId="12967" applyFont="1" applyBorder="1" applyAlignment="1">
      <alignment horizontal="center" vertical="center"/>
    </xf>
    <xf numFmtId="240" fontId="299" fillId="0" borderId="1" xfId="12967" applyNumberFormat="1" applyFont="1" applyBorder="1" applyAlignment="1">
      <alignment horizontal="center" vertical="center"/>
    </xf>
    <xf numFmtId="239" fontId="299" fillId="0" borderId="1" xfId="12967" applyNumberFormat="1" applyFont="1" applyBorder="1" applyAlignment="1">
      <alignment horizontal="center" vertical="center"/>
    </xf>
    <xf numFmtId="0" fontId="299" fillId="0" borderId="0" xfId="0" applyFont="1" applyAlignment="1">
      <alignment horizontal="center" vertical="center"/>
    </xf>
    <xf numFmtId="0" fontId="299" fillId="0" borderId="0" xfId="0" applyFont="1"/>
    <xf numFmtId="0" fontId="299" fillId="0" borderId="1" xfId="0" applyFont="1" applyBorder="1" applyAlignment="1">
      <alignment horizontal="left" vertical="center"/>
    </xf>
    <xf numFmtId="43" fontId="299" fillId="0" borderId="1" xfId="12967" applyNumberFormat="1" applyFont="1" applyBorder="1" applyAlignment="1">
      <alignment horizontal="center" vertical="center"/>
    </xf>
    <xf numFmtId="240" fontId="299" fillId="0" borderId="61" xfId="12967" applyNumberFormat="1" applyFont="1" applyBorder="1" applyAlignment="1">
      <alignment horizontal="center" vertical="center"/>
    </xf>
    <xf numFmtId="240" fontId="136" fillId="28" borderId="61" xfId="12967" applyNumberFormat="1" applyFont="1" applyFill="1" applyBorder="1" applyAlignment="1">
      <alignment horizontal="center" vertical="center"/>
    </xf>
    <xf numFmtId="9" fontId="136" fillId="28" borderId="1" xfId="34287" applyFont="1" applyFill="1" applyBorder="1" applyAlignment="1">
      <alignment horizontal="right" vertical="center"/>
    </xf>
    <xf numFmtId="43" fontId="136" fillId="28" borderId="1" xfId="12967" applyFont="1" applyFill="1" applyBorder="1" applyAlignment="1">
      <alignment horizontal="right" vertical="center"/>
    </xf>
    <xf numFmtId="0" fontId="136" fillId="0" borderId="0" xfId="0" applyFont="1" applyAlignment="1">
      <alignment wrapText="1"/>
    </xf>
    <xf numFmtId="0" fontId="136" fillId="28" borderId="1" xfId="0" applyFont="1" applyFill="1" applyBorder="1" applyAlignment="1">
      <alignment horizontal="left" vertical="center"/>
    </xf>
    <xf numFmtId="43" fontId="136" fillId="28" borderId="61" xfId="12967" applyFont="1" applyFill="1" applyBorder="1" applyAlignment="1">
      <alignment horizontal="center" vertical="center"/>
    </xf>
    <xf numFmtId="43" fontId="136" fillId="28" borderId="61" xfId="12967" applyNumberFormat="1" applyFont="1" applyFill="1" applyBorder="1" applyAlignment="1">
      <alignment horizontal="center" vertical="center"/>
    </xf>
    <xf numFmtId="204" fontId="136" fillId="0" borderId="1" xfId="34287" applyNumberFormat="1" applyFont="1" applyFill="1" applyBorder="1" applyAlignment="1">
      <alignment horizontal="right" vertical="center"/>
    </xf>
    <xf numFmtId="239" fontId="101" fillId="28" borderId="1" xfId="12967" applyNumberFormat="1" applyFont="1" applyFill="1" applyBorder="1" applyAlignment="1">
      <alignment horizontal="right" vertical="center"/>
    </xf>
    <xf numFmtId="0" fontId="13" fillId="28" borderId="61" xfId="29829" applyFont="1" applyFill="1" applyBorder="1" applyAlignment="1">
      <alignment horizontal="center" vertical="center"/>
    </xf>
    <xf numFmtId="0" fontId="13" fillId="28" borderId="61" xfId="29829" applyFont="1" applyFill="1" applyBorder="1" applyAlignment="1">
      <alignment horizontal="center" vertical="center" wrapText="1"/>
    </xf>
    <xf numFmtId="0" fontId="13" fillId="28" borderId="1" xfId="29829" applyFont="1" applyFill="1" applyBorder="1" applyAlignment="1">
      <alignment horizontal="center" vertical="center" wrapText="1"/>
    </xf>
    <xf numFmtId="0" fontId="13" fillId="28" borderId="61" xfId="29829" applyFont="1" applyFill="1" applyBorder="1"/>
    <xf numFmtId="240" fontId="7" fillId="28" borderId="61" xfId="12967" applyNumberFormat="1" applyFont="1" applyFill="1" applyBorder="1" applyAlignment="1">
      <alignment vertical="center"/>
    </xf>
    <xf numFmtId="241" fontId="7" fillId="28" borderId="61" xfId="29829" applyNumberFormat="1" applyFont="1" applyFill="1" applyBorder="1" applyAlignment="1">
      <alignment horizontal="right" vertical="center"/>
    </xf>
    <xf numFmtId="0" fontId="7" fillId="28" borderId="61" xfId="29829" applyFont="1" applyFill="1" applyBorder="1" applyAlignment="1">
      <alignment horizontal="right" vertical="center"/>
    </xf>
    <xf numFmtId="0" fontId="7" fillId="28" borderId="0" xfId="29829" applyFont="1" applyFill="1" applyAlignment="1">
      <alignment horizontal="right"/>
    </xf>
    <xf numFmtId="0" fontId="7" fillId="28" borderId="61" xfId="29829" applyFont="1" applyFill="1" applyBorder="1" applyAlignment="1">
      <alignment horizontal="center" vertical="center"/>
    </xf>
    <xf numFmtId="240" fontId="7" fillId="28" borderId="61" xfId="12967" applyNumberFormat="1" applyFont="1" applyFill="1" applyBorder="1" applyAlignment="1">
      <alignment horizontal="right" vertical="center"/>
    </xf>
    <xf numFmtId="240" fontId="7" fillId="28" borderId="1" xfId="12967" applyNumberFormat="1" applyFont="1" applyFill="1" applyBorder="1" applyAlignment="1">
      <alignment vertical="center"/>
    </xf>
    <xf numFmtId="43" fontId="7" fillId="28" borderId="61" xfId="12967" applyNumberFormat="1" applyFont="1" applyFill="1" applyBorder="1" applyAlignment="1">
      <alignment vertical="center"/>
    </xf>
    <xf numFmtId="239" fontId="7" fillId="28" borderId="61" xfId="12967" applyNumberFormat="1" applyFont="1" applyFill="1" applyBorder="1" applyAlignment="1">
      <alignment vertical="center"/>
    </xf>
    <xf numFmtId="240" fontId="7" fillId="28" borderId="61" xfId="12967" applyNumberFormat="1" applyFont="1" applyFill="1" applyBorder="1"/>
    <xf numFmtId="240" fontId="7" fillId="28" borderId="0" xfId="12967" applyNumberFormat="1" applyFont="1" applyFill="1"/>
    <xf numFmtId="0" fontId="7" fillId="28" borderId="1" xfId="29829" applyFont="1" applyFill="1" applyBorder="1" applyAlignment="1">
      <alignment vertical="center"/>
    </xf>
    <xf numFmtId="1" fontId="7" fillId="28" borderId="1" xfId="29829" applyNumberFormat="1" applyFont="1" applyFill="1" applyBorder="1" applyAlignment="1">
      <alignment horizontal="right" vertical="center"/>
    </xf>
    <xf numFmtId="43" fontId="7" fillId="28" borderId="61" xfId="12967" applyNumberFormat="1" applyFont="1" applyFill="1" applyBorder="1" applyAlignment="1">
      <alignment horizontal="right" vertical="center"/>
    </xf>
    <xf numFmtId="0" fontId="7" fillId="28" borderId="1" xfId="29829" applyFont="1" applyFill="1" applyBorder="1" applyAlignment="1">
      <alignment horizontal="right" vertical="center"/>
    </xf>
    <xf numFmtId="241" fontId="7" fillId="28" borderId="1" xfId="29829" applyNumberFormat="1" applyFont="1" applyFill="1" applyBorder="1" applyAlignment="1">
      <alignment horizontal="right" vertical="center"/>
    </xf>
    <xf numFmtId="0" fontId="7" fillId="28" borderId="61" xfId="29829" applyFont="1" applyFill="1" applyBorder="1" applyAlignment="1">
      <alignment horizontal="right"/>
    </xf>
    <xf numFmtId="239" fontId="7" fillId="28" borderId="61" xfId="12967" applyNumberFormat="1" applyFont="1" applyFill="1" applyBorder="1" applyAlignment="1">
      <alignment horizontal="right" vertical="center"/>
    </xf>
    <xf numFmtId="0" fontId="7" fillId="28" borderId="1" xfId="29829" applyFont="1" applyFill="1" applyBorder="1"/>
    <xf numFmtId="240" fontId="7" fillId="28" borderId="0" xfId="12967" applyNumberFormat="1" applyFont="1" applyFill="1" applyAlignment="1">
      <alignment horizontal="center" vertical="center"/>
    </xf>
    <xf numFmtId="0" fontId="13" fillId="28" borderId="10" xfId="0" applyFont="1" applyFill="1" applyBorder="1" applyAlignment="1">
      <alignment horizontal="center" vertical="center"/>
    </xf>
    <xf numFmtId="0" fontId="101" fillId="28" borderId="0" xfId="0" applyFont="1" applyFill="1" applyAlignment="1">
      <alignment horizontal="center" vertical="center"/>
    </xf>
    <xf numFmtId="240" fontId="285" fillId="28" borderId="1" xfId="12967" applyNumberFormat="1" applyFont="1" applyFill="1" applyBorder="1" applyAlignment="1">
      <alignment horizontal="center" vertical="center"/>
    </xf>
    <xf numFmtId="0" fontId="285" fillId="28" borderId="0" xfId="0" applyFont="1" applyFill="1" applyAlignment="1">
      <alignment horizontal="center" vertical="center"/>
    </xf>
    <xf numFmtId="239" fontId="7" fillId="28" borderId="1" xfId="12967" applyNumberFormat="1" applyFont="1" applyFill="1" applyBorder="1" applyAlignment="1">
      <alignment horizontal="left" vertical="center" wrapText="1"/>
    </xf>
    <xf numFmtId="240" fontId="7" fillId="28" borderId="1" xfId="0" applyNumberFormat="1" applyFont="1" applyFill="1" applyBorder="1" applyAlignment="1">
      <alignment horizontal="right" vertical="center"/>
    </xf>
    <xf numFmtId="239" fontId="7" fillId="28" borderId="1" xfId="12967" applyNumberFormat="1" applyFont="1" applyFill="1" applyBorder="1" applyAlignment="1">
      <alignment horizontal="left" vertical="center"/>
    </xf>
    <xf numFmtId="0" fontId="7" fillId="28" borderId="61" xfId="0" applyFont="1" applyFill="1" applyBorder="1" applyAlignment="1">
      <alignment horizontal="center" vertical="center"/>
    </xf>
    <xf numFmtId="43" fontId="7" fillId="28" borderId="1" xfId="12967" applyNumberFormat="1" applyFont="1" applyFill="1" applyBorder="1" applyAlignment="1">
      <alignment horizontal="right" vertical="center"/>
    </xf>
    <xf numFmtId="239" fontId="7" fillId="28" borderId="1" xfId="0" applyNumberFormat="1" applyFont="1" applyFill="1" applyBorder="1" applyAlignment="1">
      <alignment horizontal="center" vertical="center"/>
    </xf>
    <xf numFmtId="240" fontId="7" fillId="28" borderId="1" xfId="0" applyNumberFormat="1" applyFont="1" applyFill="1" applyBorder="1" applyAlignment="1">
      <alignment horizontal="center" vertical="center"/>
    </xf>
    <xf numFmtId="0" fontId="7" fillId="28" borderId="1" xfId="13320" applyFont="1" applyFill="1" applyBorder="1" applyAlignment="1">
      <alignment horizontal="right" vertical="center"/>
    </xf>
    <xf numFmtId="0" fontId="7" fillId="28" borderId="61" xfId="0" applyFont="1" applyFill="1" applyBorder="1" applyAlignment="1">
      <alignment horizontal="right" vertical="center"/>
    </xf>
    <xf numFmtId="0" fontId="7" fillId="28" borderId="1" xfId="13320" quotePrefix="1" applyFont="1" applyFill="1" applyBorder="1" applyAlignment="1">
      <alignment horizontal="right" vertical="center"/>
    </xf>
    <xf numFmtId="4" fontId="7" fillId="28" borderId="1" xfId="13320" applyNumberFormat="1" applyFont="1" applyFill="1" applyBorder="1" applyAlignment="1">
      <alignment horizontal="right" vertical="center"/>
    </xf>
    <xf numFmtId="3" fontId="7" fillId="28" borderId="1" xfId="13320" applyNumberFormat="1" applyFont="1" applyFill="1" applyBorder="1" applyAlignment="1">
      <alignment horizontal="right" vertical="center"/>
    </xf>
    <xf numFmtId="241" fontId="7" fillId="28" borderId="1" xfId="13320" applyNumberFormat="1" applyFont="1" applyFill="1" applyBorder="1" applyAlignment="1">
      <alignment horizontal="right" vertical="center"/>
    </xf>
    <xf numFmtId="1" fontId="7" fillId="28" borderId="1" xfId="13320" applyNumberFormat="1" applyFont="1" applyFill="1" applyBorder="1" applyAlignment="1">
      <alignment horizontal="right" vertical="center"/>
    </xf>
    <xf numFmtId="239" fontId="7" fillId="28" borderId="1" xfId="12967" applyNumberFormat="1" applyFont="1" applyFill="1" applyBorder="1" applyAlignment="1">
      <alignment horizontal="center" vertical="center" wrapText="1"/>
    </xf>
    <xf numFmtId="239" fontId="7" fillId="28" borderId="1" xfId="12967" quotePrefix="1" applyNumberFormat="1" applyFont="1" applyFill="1" applyBorder="1" applyAlignment="1">
      <alignment horizontal="left" vertical="center" wrapText="1"/>
    </xf>
    <xf numFmtId="0" fontId="13" fillId="28" borderId="1" xfId="0" applyFont="1" applyFill="1" applyBorder="1" applyAlignment="1">
      <alignment horizontal="center" vertical="center"/>
    </xf>
    <xf numFmtId="1" fontId="7" fillId="28" borderId="1" xfId="13320" quotePrefix="1" applyNumberFormat="1" applyFont="1" applyFill="1" applyBorder="1" applyAlignment="1">
      <alignment horizontal="right" vertical="center"/>
    </xf>
    <xf numFmtId="1" fontId="7" fillId="28" borderId="1" xfId="0" applyNumberFormat="1" applyFont="1" applyFill="1" applyBorder="1" applyAlignment="1">
      <alignment horizontal="right" vertical="center"/>
    </xf>
    <xf numFmtId="1" fontId="7" fillId="28" borderId="61" xfId="0" applyNumberFormat="1" applyFont="1" applyFill="1" applyBorder="1" applyAlignment="1">
      <alignment horizontal="right" vertical="center"/>
    </xf>
    <xf numFmtId="241" fontId="7" fillId="28" borderId="1" xfId="0" applyNumberFormat="1" applyFont="1" applyFill="1" applyBorder="1" applyAlignment="1">
      <alignment horizontal="right" vertical="center"/>
    </xf>
    <xf numFmtId="43" fontId="7" fillId="28" borderId="1" xfId="0" applyNumberFormat="1" applyFont="1" applyFill="1" applyBorder="1" applyAlignment="1">
      <alignment horizontal="center" vertical="center"/>
    </xf>
    <xf numFmtId="241" fontId="7" fillId="28" borderId="1" xfId="13320" quotePrefix="1" applyNumberFormat="1" applyFont="1" applyFill="1" applyBorder="1" applyAlignment="1">
      <alignment horizontal="right" vertical="center"/>
    </xf>
    <xf numFmtId="3" fontId="7" fillId="28" borderId="1" xfId="13320" quotePrefix="1" applyNumberFormat="1" applyFont="1" applyFill="1" applyBorder="1" applyAlignment="1">
      <alignment horizontal="right" vertical="center"/>
    </xf>
    <xf numFmtId="3" fontId="7" fillId="28" borderId="1" xfId="0" applyNumberFormat="1" applyFont="1" applyFill="1" applyBorder="1" applyAlignment="1">
      <alignment horizontal="right" vertical="center"/>
    </xf>
    <xf numFmtId="0" fontId="101" fillId="28" borderId="13" xfId="0" applyFont="1" applyFill="1" applyBorder="1" applyAlignment="1">
      <alignment vertical="center" wrapText="1"/>
    </xf>
    <xf numFmtId="0" fontId="101" fillId="28" borderId="0" xfId="0" applyFont="1" applyFill="1"/>
    <xf numFmtId="0" fontId="7" fillId="28" borderId="1" xfId="0" applyFont="1" applyFill="1" applyBorder="1" applyAlignment="1">
      <alignment horizontal="center"/>
    </xf>
    <xf numFmtId="0" fontId="7" fillId="28" borderId="1" xfId="0" applyFont="1" applyFill="1" applyBorder="1"/>
    <xf numFmtId="0" fontId="7" fillId="28" borderId="61" xfId="0" applyFont="1" applyFill="1" applyBorder="1"/>
    <xf numFmtId="0" fontId="101" fillId="28" borderId="1" xfId="0" applyFont="1" applyFill="1" applyBorder="1" applyAlignment="1">
      <alignment horizontal="left" vertical="center"/>
    </xf>
    <xf numFmtId="240" fontId="101" fillId="28" borderId="1" xfId="0" applyNumberFormat="1" applyFont="1" applyFill="1" applyBorder="1" applyAlignment="1">
      <alignment horizontal="center" vertical="center"/>
    </xf>
    <xf numFmtId="0" fontId="101" fillId="28" borderId="1" xfId="0" applyFont="1" applyFill="1" applyBorder="1"/>
    <xf numFmtId="0" fontId="101" fillId="28" borderId="61" xfId="0" applyFont="1" applyFill="1" applyBorder="1"/>
    <xf numFmtId="332" fontId="7" fillId="28" borderId="1" xfId="0" applyNumberFormat="1" applyFont="1" applyFill="1" applyBorder="1" applyAlignment="1">
      <alignment horizontal="right" vertical="center"/>
    </xf>
    <xf numFmtId="332" fontId="7" fillId="28" borderId="1" xfId="0" applyNumberFormat="1" applyFont="1" applyFill="1" applyBorder="1" applyAlignment="1">
      <alignment horizontal="center" vertical="center"/>
    </xf>
    <xf numFmtId="332" fontId="101" fillId="28" borderId="1" xfId="0" applyNumberFormat="1" applyFont="1" applyFill="1" applyBorder="1" applyAlignment="1">
      <alignment horizontal="right" vertical="center"/>
    </xf>
    <xf numFmtId="332" fontId="101" fillId="28" borderId="1" xfId="0" applyNumberFormat="1" applyFont="1" applyFill="1" applyBorder="1" applyAlignment="1">
      <alignment horizontal="center" vertical="center"/>
    </xf>
    <xf numFmtId="240" fontId="7" fillId="28" borderId="1" xfId="12967" applyNumberFormat="1" applyFont="1" applyFill="1" applyBorder="1" applyAlignment="1">
      <alignment horizontal="right"/>
    </xf>
    <xf numFmtId="240" fontId="7" fillId="28" borderId="1" xfId="12967" applyNumberFormat="1" applyFont="1" applyFill="1" applyBorder="1"/>
    <xf numFmtId="0" fontId="7" fillId="28" borderId="0" xfId="0" applyFont="1" applyFill="1" applyAlignment="1"/>
    <xf numFmtId="0" fontId="7" fillId="28" borderId="0" xfId="0" applyFont="1" applyFill="1" applyBorder="1"/>
    <xf numFmtId="0" fontId="7" fillId="28" borderId="66" xfId="0" applyFont="1" applyFill="1" applyBorder="1" applyAlignment="1">
      <alignment horizontal="right" vertical="center"/>
    </xf>
    <xf numFmtId="0" fontId="7" fillId="28" borderId="66" xfId="0" applyFont="1" applyFill="1" applyBorder="1" applyAlignment="1">
      <alignment horizontal="center" vertical="center"/>
    </xf>
    <xf numFmtId="0" fontId="7" fillId="28" borderId="66" xfId="0" applyFont="1" applyFill="1" applyBorder="1"/>
    <xf numFmtId="0" fontId="7" fillId="28" borderId="0" xfId="0" applyFont="1" applyFill="1" applyAlignment="1">
      <alignment vertical="center"/>
    </xf>
    <xf numFmtId="242" fontId="7" fillId="28" borderId="0" xfId="0" applyNumberFormat="1" applyFont="1" applyFill="1" applyAlignment="1">
      <alignment vertical="center"/>
    </xf>
    <xf numFmtId="256" fontId="7" fillId="28" borderId="0" xfId="0" applyNumberFormat="1" applyFont="1" applyFill="1" applyAlignment="1">
      <alignment vertical="center"/>
    </xf>
    <xf numFmtId="0" fontId="101" fillId="28" borderId="61" xfId="0" applyFont="1" applyFill="1" applyBorder="1" applyAlignment="1">
      <alignment horizontal="right" vertical="center"/>
    </xf>
    <xf numFmtId="239" fontId="7" fillId="28" borderId="0" xfId="12967" applyNumberFormat="1" applyFont="1" applyFill="1"/>
    <xf numFmtId="239" fontId="101" fillId="28" borderId="0" xfId="12967" applyNumberFormat="1" applyFont="1" applyFill="1" applyAlignment="1">
      <alignment vertical="center" wrapText="1"/>
    </xf>
    <xf numFmtId="239" fontId="285" fillId="28" borderId="1" xfId="12967" applyNumberFormat="1" applyFont="1" applyFill="1" applyBorder="1" applyAlignment="1">
      <alignment horizontal="center" vertical="center"/>
    </xf>
    <xf numFmtId="240" fontId="13" fillId="28" borderId="61" xfId="12967" applyNumberFormat="1" applyFont="1" applyFill="1" applyBorder="1" applyAlignment="1">
      <alignment horizontal="center" vertical="center"/>
    </xf>
    <xf numFmtId="239" fontId="7" fillId="28" borderId="1" xfId="12967" applyNumberFormat="1" applyFont="1" applyFill="1" applyBorder="1"/>
    <xf numFmtId="239" fontId="7" fillId="28" borderId="61" xfId="12967" applyNumberFormat="1" applyFont="1" applyFill="1" applyBorder="1" applyAlignment="1">
      <alignment horizontal="center" vertical="center" wrapText="1"/>
    </xf>
    <xf numFmtId="239" fontId="101" fillId="28" borderId="1" xfId="12967" applyNumberFormat="1" applyFont="1" applyFill="1" applyBorder="1" applyAlignment="1">
      <alignment horizontal="left" vertical="center"/>
    </xf>
    <xf numFmtId="240" fontId="101" fillId="28" borderId="61" xfId="12967" applyNumberFormat="1" applyFont="1" applyFill="1" applyBorder="1" applyAlignment="1">
      <alignment horizontal="right" vertical="center"/>
    </xf>
    <xf numFmtId="239" fontId="101" fillId="28" borderId="61" xfId="12967" applyNumberFormat="1" applyFont="1" applyFill="1" applyBorder="1" applyAlignment="1">
      <alignment horizontal="right" vertical="center"/>
    </xf>
    <xf numFmtId="239" fontId="101" fillId="28" borderId="0" xfId="12967" applyNumberFormat="1" applyFont="1" applyFill="1"/>
    <xf numFmtId="43" fontId="101" fillId="28" borderId="1" xfId="12967" applyNumberFormat="1" applyFont="1" applyFill="1" applyBorder="1" applyAlignment="1">
      <alignment horizontal="right" vertical="center"/>
    </xf>
    <xf numFmtId="239" fontId="101" fillId="28" borderId="1" xfId="12967" applyNumberFormat="1" applyFont="1" applyFill="1" applyBorder="1" applyAlignment="1">
      <alignment vertical="center"/>
    </xf>
    <xf numFmtId="240" fontId="101" fillId="28" borderId="1" xfId="12967" applyNumberFormat="1" applyFont="1" applyFill="1" applyBorder="1" applyAlignment="1">
      <alignment vertical="center"/>
    </xf>
    <xf numFmtId="239" fontId="7" fillId="28" borderId="1" xfId="12967" applyNumberFormat="1" applyFont="1" applyFill="1" applyBorder="1" applyAlignment="1">
      <alignment vertical="center"/>
    </xf>
    <xf numFmtId="239" fontId="101" fillId="28" borderId="61" xfId="12967" applyNumberFormat="1" applyFont="1" applyFill="1" applyBorder="1" applyAlignment="1">
      <alignment vertical="center"/>
    </xf>
    <xf numFmtId="239" fontId="101" fillId="28" borderId="1" xfId="12967" applyNumberFormat="1" applyFont="1" applyFill="1" applyBorder="1" applyAlignment="1">
      <alignment horizontal="left" vertical="center" wrapText="1"/>
    </xf>
    <xf numFmtId="240" fontId="101" fillId="28" borderId="61" xfId="12967" applyNumberFormat="1" applyFont="1" applyFill="1" applyBorder="1" applyAlignment="1">
      <alignment vertical="center"/>
    </xf>
    <xf numFmtId="240" fontId="13" fillId="28" borderId="61" xfId="12967" applyNumberFormat="1" applyFont="1" applyFill="1" applyBorder="1" applyAlignment="1">
      <alignment vertical="center"/>
    </xf>
    <xf numFmtId="240" fontId="101" fillId="28" borderId="1" xfId="12967" quotePrefix="1" applyNumberFormat="1" applyFont="1" applyFill="1" applyBorder="1" applyAlignment="1">
      <alignment horizontal="center" vertical="center"/>
    </xf>
    <xf numFmtId="240" fontId="7" fillId="28" borderId="1" xfId="12967" quotePrefix="1" applyNumberFormat="1" applyFont="1" applyFill="1" applyBorder="1" applyAlignment="1">
      <alignment horizontal="center" vertical="center"/>
    </xf>
    <xf numFmtId="239" fontId="101" fillId="28" borderId="1" xfId="12967" quotePrefix="1" applyNumberFormat="1" applyFont="1" applyFill="1" applyBorder="1" applyAlignment="1">
      <alignment horizontal="left" vertical="center"/>
    </xf>
    <xf numFmtId="240" fontId="101" fillId="28" borderId="61" xfId="12967" quotePrefix="1" applyNumberFormat="1" applyFont="1" applyFill="1" applyBorder="1" applyAlignment="1">
      <alignment horizontal="center" vertical="center"/>
    </xf>
    <xf numFmtId="240" fontId="101" fillId="28" borderId="61" xfId="12967" applyNumberFormat="1" applyFont="1" applyFill="1" applyBorder="1"/>
    <xf numFmtId="0" fontId="101" fillId="28" borderId="1" xfId="0" applyFont="1" applyFill="1" applyBorder="1" applyAlignment="1">
      <alignment vertical="center"/>
    </xf>
    <xf numFmtId="0" fontId="7" fillId="28" borderId="1" xfId="0" applyFont="1" applyFill="1" applyBorder="1" applyAlignment="1">
      <alignment vertical="center"/>
    </xf>
    <xf numFmtId="2" fontId="101" fillId="28" borderId="1" xfId="0" applyNumberFormat="1" applyFont="1" applyFill="1" applyBorder="1" applyAlignment="1">
      <alignment horizontal="right" vertical="center"/>
    </xf>
    <xf numFmtId="43" fontId="7" fillId="28" borderId="1" xfId="12967" applyNumberFormat="1" applyFont="1" applyFill="1" applyBorder="1" applyAlignment="1">
      <alignment vertical="center"/>
    </xf>
    <xf numFmtId="239" fontId="101" fillId="28" borderId="1" xfId="12967" applyNumberFormat="1" applyFont="1" applyFill="1" applyBorder="1" applyAlignment="1">
      <alignment horizontal="right"/>
    </xf>
    <xf numFmtId="239" fontId="101" fillId="28" borderId="61" xfId="12967" applyNumberFormat="1" applyFont="1" applyFill="1" applyBorder="1" applyAlignment="1">
      <alignment horizontal="right"/>
    </xf>
    <xf numFmtId="240" fontId="7" fillId="28" borderId="9" xfId="12967" applyNumberFormat="1" applyFont="1" applyFill="1" applyBorder="1"/>
    <xf numFmtId="239" fontId="7" fillId="28" borderId="9" xfId="12967" applyNumberFormat="1" applyFont="1" applyFill="1" applyBorder="1" applyAlignment="1">
      <alignment horizontal="left" vertical="center" wrapText="1"/>
    </xf>
    <xf numFmtId="239" fontId="7" fillId="28" borderId="9" xfId="12967" applyNumberFormat="1" applyFont="1" applyFill="1" applyBorder="1"/>
    <xf numFmtId="239" fontId="7" fillId="28" borderId="9" xfId="12967" applyNumberFormat="1" applyFont="1" applyFill="1" applyBorder="1" applyAlignment="1">
      <alignment horizontal="right" vertical="center"/>
    </xf>
    <xf numFmtId="239" fontId="7" fillId="28" borderId="9" xfId="12967" applyNumberFormat="1" applyFont="1" applyFill="1" applyBorder="1" applyAlignment="1">
      <alignment horizontal="center" vertical="center"/>
    </xf>
    <xf numFmtId="239" fontId="13" fillId="28" borderId="61" xfId="12967" applyNumberFormat="1" applyFont="1" applyFill="1" applyBorder="1" applyAlignment="1">
      <alignment vertical="center"/>
    </xf>
    <xf numFmtId="0" fontId="101" fillId="28" borderId="61" xfId="0" applyFont="1" applyFill="1" applyBorder="1" applyAlignment="1">
      <alignment vertical="center"/>
    </xf>
    <xf numFmtId="0" fontId="7" fillId="28" borderId="61" xfId="0" applyFont="1" applyFill="1" applyBorder="1" applyAlignment="1">
      <alignment vertical="center"/>
    </xf>
    <xf numFmtId="239" fontId="7" fillId="28" borderId="61" xfId="12967" applyNumberFormat="1" applyFont="1" applyFill="1" applyBorder="1"/>
    <xf numFmtId="2" fontId="101" fillId="28" borderId="61" xfId="0" applyNumberFormat="1" applyFont="1" applyFill="1" applyBorder="1" applyAlignment="1">
      <alignment vertical="center"/>
    </xf>
    <xf numFmtId="2" fontId="101" fillId="28" borderId="61" xfId="0" applyNumberFormat="1" applyFont="1" applyFill="1" applyBorder="1" applyAlignment="1">
      <alignment horizontal="right" vertical="center"/>
    </xf>
    <xf numFmtId="2" fontId="101" fillId="28" borderId="61" xfId="0" applyNumberFormat="1" applyFont="1" applyFill="1" applyBorder="1" applyAlignment="1">
      <alignment horizontal="center" vertical="center"/>
    </xf>
    <xf numFmtId="239" fontId="13" fillId="28" borderId="61" xfId="12967" applyNumberFormat="1" applyFont="1" applyFill="1" applyBorder="1"/>
    <xf numFmtId="239" fontId="101" fillId="28" borderId="61" xfId="12967" applyNumberFormat="1" applyFont="1" applyFill="1" applyBorder="1"/>
    <xf numFmtId="43" fontId="101" fillId="28" borderId="61" xfId="12967" applyNumberFormat="1" applyFont="1" applyFill="1" applyBorder="1" applyAlignment="1">
      <alignment vertical="center"/>
    </xf>
    <xf numFmtId="0" fontId="285" fillId="28" borderId="61" xfId="29829" applyFont="1" applyFill="1" applyBorder="1" applyAlignment="1">
      <alignment horizontal="center" vertical="center"/>
    </xf>
    <xf numFmtId="0" fontId="285" fillId="28" borderId="1" xfId="29829" applyFont="1" applyFill="1" applyBorder="1" applyAlignment="1">
      <alignment horizontal="center" vertical="center"/>
    </xf>
    <xf numFmtId="0" fontId="285" fillId="28" borderId="1" xfId="0" applyFont="1" applyFill="1" applyBorder="1" applyAlignment="1">
      <alignment horizontal="center" vertical="center" wrapText="1"/>
    </xf>
    <xf numFmtId="0" fontId="7" fillId="28" borderId="64" xfId="0" applyFont="1" applyFill="1" applyBorder="1" applyAlignment="1">
      <alignment horizontal="center" vertical="center"/>
    </xf>
    <xf numFmtId="0" fontId="7" fillId="28" borderId="0" xfId="13325" applyFont="1" applyFill="1"/>
    <xf numFmtId="0" fontId="7" fillId="28" borderId="0" xfId="13325" applyFont="1" applyFill="1" applyBorder="1"/>
    <xf numFmtId="0" fontId="101" fillId="28" borderId="61" xfId="29829" applyFont="1" applyFill="1" applyBorder="1" applyAlignment="1">
      <alignment horizontal="right"/>
    </xf>
    <xf numFmtId="0" fontId="101" fillId="28" borderId="61" xfId="29829" applyFont="1" applyFill="1" applyBorder="1" applyAlignment="1">
      <alignment horizontal="right" vertical="center"/>
    </xf>
    <xf numFmtId="0" fontId="101" fillId="28" borderId="1" xfId="29829" applyFont="1" applyFill="1" applyBorder="1" applyAlignment="1">
      <alignment horizontal="right" vertical="center"/>
    </xf>
    <xf numFmtId="0" fontId="101" fillId="28" borderId="61" xfId="29829" applyFont="1" applyFill="1" applyBorder="1"/>
    <xf numFmtId="0" fontId="101" fillId="28" borderId="1" xfId="29829" applyFont="1" applyFill="1" applyBorder="1"/>
    <xf numFmtId="0" fontId="101" fillId="28" borderId="0" xfId="29829" applyFont="1" applyFill="1"/>
    <xf numFmtId="0" fontId="285" fillId="28" borderId="1" xfId="29829" applyFont="1" applyFill="1" applyBorder="1" applyAlignment="1">
      <alignment horizontal="center" vertical="center" wrapText="1"/>
    </xf>
    <xf numFmtId="0" fontId="285" fillId="28" borderId="61" xfId="29829" applyFont="1" applyFill="1" applyBorder="1" applyAlignment="1">
      <alignment horizontal="center" vertical="center" wrapText="1"/>
    </xf>
    <xf numFmtId="0" fontId="285" fillId="28" borderId="1" xfId="29829" applyFont="1" applyFill="1" applyBorder="1"/>
    <xf numFmtId="0" fontId="285" fillId="28" borderId="0" xfId="29829" applyFont="1" applyFill="1"/>
    <xf numFmtId="0" fontId="7" fillId="28" borderId="1" xfId="29829" applyFont="1" applyFill="1" applyBorder="1" applyAlignment="1">
      <alignment horizontal="center" vertical="center"/>
    </xf>
    <xf numFmtId="0" fontId="7" fillId="28" borderId="1" xfId="29829" applyFont="1" applyFill="1" applyBorder="1" applyAlignment="1">
      <alignment horizontal="left" vertical="center"/>
    </xf>
    <xf numFmtId="0" fontId="7" fillId="28" borderId="1" xfId="29829" applyFont="1" applyFill="1" applyBorder="1" applyAlignment="1">
      <alignment horizontal="right"/>
    </xf>
    <xf numFmtId="0" fontId="7" fillId="28" borderId="1" xfId="29829" applyFont="1" applyFill="1" applyBorder="1" applyAlignment="1">
      <alignment horizontal="left" vertical="center" wrapText="1"/>
    </xf>
    <xf numFmtId="2" fontId="7" fillId="28" borderId="1" xfId="29829" applyNumberFormat="1" applyFont="1" applyFill="1" applyBorder="1" applyAlignment="1">
      <alignment horizontal="right" vertical="center"/>
    </xf>
    <xf numFmtId="2" fontId="7" fillId="28" borderId="1" xfId="29829" applyNumberFormat="1" applyFont="1" applyFill="1" applyBorder="1" applyAlignment="1">
      <alignment horizontal="center" vertical="center" wrapText="1"/>
    </xf>
    <xf numFmtId="240" fontId="7" fillId="28" borderId="61" xfId="0" applyNumberFormat="1" applyFont="1" applyFill="1" applyBorder="1" applyAlignment="1">
      <alignment horizontal="right" vertical="center"/>
    </xf>
    <xf numFmtId="3" fontId="7" fillId="28" borderId="1" xfId="29829" applyNumberFormat="1" applyFont="1" applyFill="1" applyBorder="1" applyAlignment="1">
      <alignment horizontal="right" vertical="center"/>
    </xf>
    <xf numFmtId="3" fontId="7" fillId="28" borderId="61" xfId="29829" applyNumberFormat="1" applyFont="1" applyFill="1" applyBorder="1" applyAlignment="1">
      <alignment horizontal="right" vertical="center"/>
    </xf>
    <xf numFmtId="240" fontId="7" fillId="28" borderId="1" xfId="14170" applyNumberFormat="1" applyFont="1" applyFill="1" applyBorder="1" applyAlignment="1">
      <alignment horizontal="right" vertical="center"/>
    </xf>
    <xf numFmtId="43" fontId="101" fillId="28" borderId="61" xfId="12967" applyNumberFormat="1" applyFont="1" applyFill="1" applyBorder="1"/>
    <xf numFmtId="43" fontId="7" fillId="28" borderId="61" xfId="0" applyNumberFormat="1" applyFont="1" applyFill="1" applyBorder="1" applyAlignment="1">
      <alignment horizontal="center" vertical="center"/>
    </xf>
    <xf numFmtId="0" fontId="102" fillId="28" borderId="1" xfId="29829" applyFont="1" applyFill="1" applyBorder="1" applyAlignment="1">
      <alignment horizontal="center" vertical="center" wrapText="1"/>
    </xf>
    <xf numFmtId="2" fontId="7" fillId="28" borderId="61" xfId="29829" applyNumberFormat="1" applyFont="1" applyFill="1" applyBorder="1" applyAlignment="1">
      <alignment horizontal="right" vertical="center"/>
    </xf>
    <xf numFmtId="0" fontId="285" fillId="28" borderId="61" xfId="0" applyFont="1" applyFill="1" applyBorder="1" applyAlignment="1">
      <alignment horizontal="center" vertical="center" wrapText="1"/>
    </xf>
    <xf numFmtId="0" fontId="285" fillId="28" borderId="61" xfId="0" applyFont="1" applyFill="1" applyBorder="1"/>
    <xf numFmtId="0" fontId="285" fillId="28" borderId="0" xfId="0" applyFont="1" applyFill="1"/>
    <xf numFmtId="0" fontId="285" fillId="28" borderId="15" xfId="0" applyFont="1" applyFill="1" applyBorder="1" applyAlignment="1">
      <alignment horizontal="center" vertical="center"/>
    </xf>
    <xf numFmtId="0" fontId="7" fillId="28" borderId="1" xfId="0" applyFont="1" applyFill="1" applyBorder="1" applyAlignment="1">
      <alignment horizontal="center" vertical="center" wrapText="1"/>
    </xf>
    <xf numFmtId="0" fontId="13" fillId="28" borderId="1" xfId="0" applyFont="1" applyFill="1" applyBorder="1" applyAlignment="1">
      <alignment horizontal="left" vertical="center"/>
    </xf>
    <xf numFmtId="241" fontId="7" fillId="28" borderId="1" xfId="0" applyNumberFormat="1" applyFont="1" applyFill="1" applyBorder="1" applyAlignment="1">
      <alignment vertical="center"/>
    </xf>
    <xf numFmtId="241" fontId="7" fillId="28" borderId="61" xfId="0" applyNumberFormat="1" applyFont="1" applyFill="1" applyBorder="1" applyAlignment="1">
      <alignment vertical="center"/>
    </xf>
    <xf numFmtId="241" fontId="7" fillId="28" borderId="0" xfId="0" applyNumberFormat="1" applyFont="1" applyFill="1"/>
    <xf numFmtId="0" fontId="295" fillId="28" borderId="61" xfId="0" applyFont="1" applyFill="1" applyBorder="1" applyAlignment="1">
      <alignment horizontal="center" vertical="center"/>
    </xf>
    <xf numFmtId="239" fontId="291" fillId="28" borderId="1" xfId="12967" applyNumberFormat="1" applyFont="1" applyFill="1" applyBorder="1" applyAlignment="1">
      <alignment horizontal="center" vertical="center"/>
    </xf>
    <xf numFmtId="0" fontId="136" fillId="28" borderId="1" xfId="0" applyFont="1" applyFill="1" applyBorder="1" applyAlignment="1">
      <alignment horizontal="center" vertical="center" wrapText="1"/>
    </xf>
    <xf numFmtId="239" fontId="136" fillId="28" borderId="1" xfId="12967" applyNumberFormat="1" applyFont="1" applyFill="1" applyBorder="1" applyAlignment="1">
      <alignment horizontal="center" vertical="center" wrapText="1"/>
    </xf>
    <xf numFmtId="0" fontId="291" fillId="28" borderId="1" xfId="0" applyFont="1" applyFill="1" applyBorder="1" applyAlignment="1">
      <alignment horizontal="left" vertical="center" wrapText="1"/>
    </xf>
    <xf numFmtId="0" fontId="285" fillId="28" borderId="20" xfId="0" applyFont="1" applyFill="1" applyBorder="1" applyAlignment="1">
      <alignment horizontal="center" vertical="center" wrapText="1"/>
    </xf>
    <xf numFmtId="0" fontId="101" fillId="0" borderId="58" xfId="0" applyFont="1" applyBorder="1" applyAlignment="1">
      <alignment horizontal="center" vertical="center" wrapText="1"/>
    </xf>
    <xf numFmtId="0" fontId="13" fillId="28" borderId="1" xfId="0" applyFont="1" applyFill="1" applyBorder="1" applyAlignment="1">
      <alignment vertical="center" wrapText="1"/>
    </xf>
    <xf numFmtId="240" fontId="13" fillId="28" borderId="1" xfId="12967" applyNumberFormat="1" applyFont="1" applyFill="1" applyBorder="1" applyAlignment="1">
      <alignment vertical="center" wrapText="1"/>
    </xf>
    <xf numFmtId="0" fontId="285" fillId="28" borderId="0" xfId="0" applyFont="1" applyFill="1" applyAlignment="1">
      <alignment vertical="center"/>
    </xf>
    <xf numFmtId="240" fontId="285" fillId="28" borderId="1" xfId="12967" applyNumberFormat="1" applyFont="1" applyFill="1" applyBorder="1" applyAlignment="1">
      <alignment horizontal="right" vertical="center"/>
    </xf>
    <xf numFmtId="43" fontId="7" fillId="0" borderId="1" xfId="12967" applyFont="1" applyBorder="1" applyAlignment="1">
      <alignment horizontal="center" vertical="center" wrapText="1"/>
    </xf>
    <xf numFmtId="239" fontId="7" fillId="0" borderId="1" xfId="12967" applyNumberFormat="1" applyFont="1" applyBorder="1" applyAlignment="1">
      <alignment horizontal="center" vertical="center" wrapText="1"/>
    </xf>
    <xf numFmtId="240" fontId="7" fillId="0" borderId="1" xfId="12967" applyNumberFormat="1" applyFont="1" applyBorder="1" applyAlignment="1">
      <alignment horizontal="center" vertical="center" wrapText="1"/>
    </xf>
    <xf numFmtId="43" fontId="7" fillId="0" borderId="1" xfId="0" applyNumberFormat="1" applyFont="1" applyBorder="1" applyAlignment="1">
      <alignment horizontal="center" vertical="center" wrapText="1"/>
    </xf>
    <xf numFmtId="241" fontId="7" fillId="0" borderId="0" xfId="0" applyNumberFormat="1" applyFont="1" applyAlignment="1">
      <alignment wrapText="1"/>
    </xf>
    <xf numFmtId="239" fontId="7" fillId="0" borderId="0" xfId="12967" applyNumberFormat="1" applyFont="1" applyAlignment="1">
      <alignment wrapText="1"/>
    </xf>
    <xf numFmtId="239" fontId="7" fillId="0" borderId="0" xfId="0" applyNumberFormat="1" applyFont="1" applyAlignment="1">
      <alignment wrapText="1"/>
    </xf>
    <xf numFmtId="333" fontId="7" fillId="0" borderId="0" xfId="0" applyNumberFormat="1" applyFont="1" applyAlignment="1">
      <alignment wrapText="1"/>
    </xf>
    <xf numFmtId="336" fontId="7" fillId="0" borderId="0" xfId="0" applyNumberFormat="1" applyFont="1" applyAlignment="1">
      <alignment wrapText="1"/>
    </xf>
    <xf numFmtId="0" fontId="7" fillId="0" borderId="1" xfId="0" applyFont="1" applyBorder="1" applyAlignment="1">
      <alignment horizontal="right" vertical="center" wrapText="1"/>
    </xf>
    <xf numFmtId="2" fontId="7" fillId="0" borderId="1" xfId="0" applyNumberFormat="1" applyFont="1" applyBorder="1" applyAlignment="1">
      <alignment horizontal="right" vertical="center" wrapText="1"/>
    </xf>
    <xf numFmtId="241" fontId="7" fillId="0" borderId="1" xfId="0" applyNumberFormat="1" applyFont="1" applyBorder="1" applyAlignment="1">
      <alignment horizontal="right" vertical="center" wrapText="1"/>
    </xf>
    <xf numFmtId="43" fontId="7" fillId="0" borderId="1" xfId="12967" applyFont="1" applyBorder="1" applyAlignment="1">
      <alignment horizontal="right" vertical="center" wrapText="1"/>
    </xf>
    <xf numFmtId="239" fontId="7" fillId="0" borderId="1" xfId="12967" applyNumberFormat="1" applyFont="1" applyBorder="1" applyAlignment="1">
      <alignment horizontal="right" vertical="center" wrapText="1"/>
    </xf>
    <xf numFmtId="43" fontId="7" fillId="0" borderId="1" xfId="0" applyNumberFormat="1" applyFont="1" applyBorder="1" applyAlignment="1">
      <alignment horizontal="right" vertical="center" wrapText="1"/>
    </xf>
    <xf numFmtId="1" fontId="7" fillId="0" borderId="1" xfId="0" applyNumberFormat="1" applyFont="1" applyBorder="1" applyAlignment="1">
      <alignment horizontal="right" vertical="center" wrapText="1"/>
    </xf>
    <xf numFmtId="240" fontId="7" fillId="0" borderId="1" xfId="12967" applyNumberFormat="1" applyFont="1" applyBorder="1" applyAlignment="1">
      <alignment horizontal="right" vertical="center" wrapText="1"/>
    </xf>
    <xf numFmtId="242" fontId="7" fillId="0" borderId="1" xfId="0" applyNumberFormat="1" applyFont="1" applyBorder="1" applyAlignment="1">
      <alignment horizontal="right" vertical="center" wrapText="1"/>
    </xf>
    <xf numFmtId="0" fontId="136" fillId="28" borderId="61" xfId="12967" applyNumberFormat="1" applyFont="1" applyFill="1" applyBorder="1" applyAlignment="1">
      <alignment horizontal="right" vertical="center"/>
    </xf>
    <xf numFmtId="1" fontId="136" fillId="28" borderId="61" xfId="12967" applyNumberFormat="1" applyFont="1" applyFill="1" applyBorder="1" applyAlignment="1">
      <alignment horizontal="right" vertical="center"/>
    </xf>
    <xf numFmtId="0" fontId="136" fillId="28" borderId="1" xfId="0" applyFont="1" applyFill="1" applyBorder="1" applyAlignment="1">
      <alignment horizontal="center" vertical="center"/>
    </xf>
    <xf numFmtId="0" fontId="291" fillId="28" borderId="1" xfId="0" applyFont="1" applyFill="1" applyBorder="1" applyAlignment="1">
      <alignment horizontal="center" vertical="center"/>
    </xf>
    <xf numFmtId="0" fontId="7" fillId="28" borderId="1" xfId="0" applyFont="1" applyFill="1" applyBorder="1" applyAlignment="1">
      <alignment horizontal="center" vertical="center"/>
    </xf>
    <xf numFmtId="0" fontId="101" fillId="28" borderId="1" xfId="0" applyFont="1" applyFill="1" applyBorder="1" applyAlignment="1">
      <alignment horizontal="center" vertical="center" wrapText="1"/>
    </xf>
    <xf numFmtId="0" fontId="101" fillId="28" borderId="58" xfId="0" applyFont="1" applyFill="1" applyBorder="1" applyAlignment="1">
      <alignment horizontal="center" vertical="center" wrapText="1"/>
    </xf>
    <xf numFmtId="0" fontId="101" fillId="28" borderId="1" xfId="0" applyFont="1" applyFill="1" applyBorder="1" applyAlignment="1">
      <alignment horizontal="center" vertical="center"/>
    </xf>
    <xf numFmtId="0" fontId="101" fillId="28" borderId="61" xfId="0" applyFont="1" applyFill="1" applyBorder="1" applyAlignment="1">
      <alignment horizontal="center" vertical="center"/>
    </xf>
    <xf numFmtId="0" fontId="101" fillId="28" borderId="1" xfId="29829" applyFont="1" applyFill="1" applyBorder="1" applyAlignment="1">
      <alignment horizontal="center" vertical="center" wrapText="1"/>
    </xf>
    <xf numFmtId="0" fontId="101" fillId="28" borderId="15" xfId="0" applyFont="1" applyFill="1" applyBorder="1" applyAlignment="1">
      <alignment horizontal="center" vertical="center"/>
    </xf>
    <xf numFmtId="0" fontId="7" fillId="28" borderId="0" xfId="0" applyFont="1" applyFill="1" applyAlignment="1">
      <alignment horizontal="center" vertical="center"/>
    </xf>
    <xf numFmtId="0" fontId="101" fillId="28" borderId="1" xfId="29829" applyFont="1" applyFill="1" applyBorder="1" applyAlignment="1">
      <alignment horizontal="center" vertical="center"/>
    </xf>
    <xf numFmtId="0" fontId="13" fillId="28" borderId="0" xfId="29829" applyFont="1" applyFill="1"/>
    <xf numFmtId="0" fontId="101" fillId="28" borderId="61" xfId="29829" applyFont="1" applyFill="1" applyBorder="1" applyAlignment="1">
      <alignment horizontal="center" vertical="center"/>
    </xf>
    <xf numFmtId="0" fontId="101" fillId="28" borderId="61" xfId="29829" applyFont="1" applyFill="1" applyBorder="1" applyAlignment="1">
      <alignment horizontal="center" vertical="center" wrapText="1"/>
    </xf>
    <xf numFmtId="0" fontId="13" fillId="28" borderId="0" xfId="29829" applyFont="1" applyFill="1" applyAlignment="1">
      <alignment horizontal="center" vertical="center"/>
    </xf>
    <xf numFmtId="0" fontId="7" fillId="28" borderId="0" xfId="29829" applyFont="1" applyFill="1" applyAlignment="1">
      <alignment horizontal="center" vertical="center"/>
    </xf>
    <xf numFmtId="0" fontId="283" fillId="28" borderId="0" xfId="0" applyFont="1" applyFill="1" applyAlignment="1">
      <alignment horizontal="center" vertical="center"/>
    </xf>
    <xf numFmtId="0" fontId="7" fillId="28" borderId="0" xfId="0" applyFont="1" applyFill="1" applyAlignment="1">
      <alignment horizontal="right" vertical="center"/>
    </xf>
    <xf numFmtId="0" fontId="101" fillId="28" borderId="0" xfId="0" applyFont="1" applyFill="1" applyAlignment="1">
      <alignment vertical="center"/>
    </xf>
    <xf numFmtId="0" fontId="107" fillId="28" borderId="0" xfId="0" applyFont="1" applyFill="1" applyAlignment="1">
      <alignment vertical="center"/>
    </xf>
    <xf numFmtId="0" fontId="217" fillId="28" borderId="0" xfId="0" applyFont="1" applyFill="1" applyAlignment="1">
      <alignment horizontal="right" vertical="center"/>
    </xf>
    <xf numFmtId="0" fontId="283" fillId="28" borderId="0" xfId="0" applyFont="1" applyFill="1"/>
    <xf numFmtId="0" fontId="291" fillId="28" borderId="0" xfId="0" applyFont="1" applyFill="1" applyAlignment="1">
      <alignment horizontal="center" vertical="center"/>
    </xf>
    <xf numFmtId="0" fontId="291" fillId="28" borderId="0" xfId="0" applyFont="1" applyFill="1"/>
    <xf numFmtId="240" fontId="136" fillId="28" borderId="0" xfId="0" applyNumberFormat="1" applyFont="1" applyFill="1"/>
    <xf numFmtId="1" fontId="136" fillId="28" borderId="0" xfId="0" applyNumberFormat="1" applyFont="1" applyFill="1"/>
    <xf numFmtId="0" fontId="7" fillId="28" borderId="66" xfId="0" applyFont="1" applyFill="1" applyBorder="1" applyAlignment="1">
      <alignment wrapText="1"/>
    </xf>
    <xf numFmtId="0" fontId="7" fillId="28" borderId="66" xfId="0" applyFont="1" applyFill="1" applyBorder="1" applyAlignment="1">
      <alignment horizontal="right"/>
    </xf>
    <xf numFmtId="0" fontId="7" fillId="28" borderId="0" xfId="0" applyFont="1" applyFill="1" applyAlignment="1">
      <alignment horizontal="right"/>
    </xf>
    <xf numFmtId="333" fontId="7" fillId="28" borderId="0" xfId="0" applyNumberFormat="1" applyFont="1" applyFill="1"/>
    <xf numFmtId="0" fontId="101" fillId="28" borderId="0" xfId="0" applyFont="1" applyFill="1" applyBorder="1" applyAlignment="1">
      <alignment horizontal="center" vertical="center"/>
    </xf>
    <xf numFmtId="0" fontId="7" fillId="28" borderId="7" xfId="0" applyFont="1" applyFill="1" applyBorder="1" applyAlignment="1">
      <alignment horizontal="center" vertical="center"/>
    </xf>
    <xf numFmtId="0" fontId="7" fillId="28" borderId="7" xfId="0" applyFont="1" applyFill="1" applyBorder="1" applyAlignment="1">
      <alignment horizontal="left" vertical="center"/>
    </xf>
    <xf numFmtId="0" fontId="7" fillId="28" borderId="7" xfId="0" applyFont="1" applyFill="1" applyBorder="1" applyAlignment="1">
      <alignment horizontal="left" vertical="center" wrapText="1"/>
    </xf>
    <xf numFmtId="0" fontId="7" fillId="28" borderId="63" xfId="0" applyFont="1" applyFill="1" applyBorder="1"/>
    <xf numFmtId="0" fontId="7" fillId="28" borderId="7" xfId="0" applyFont="1" applyFill="1" applyBorder="1" applyAlignment="1">
      <alignment horizontal="center" vertical="center" wrapText="1"/>
    </xf>
    <xf numFmtId="0" fontId="7" fillId="28" borderId="64" xfId="0" applyFont="1" applyFill="1" applyBorder="1" applyAlignment="1">
      <alignment horizontal="left" vertical="center" wrapText="1"/>
    </xf>
    <xf numFmtId="0" fontId="7" fillId="28" borderId="64" xfId="0" applyFont="1" applyFill="1" applyBorder="1" applyAlignment="1">
      <alignment horizontal="center" vertical="center" wrapText="1"/>
    </xf>
    <xf numFmtId="0" fontId="7" fillId="28" borderId="64" xfId="0" applyFont="1" applyFill="1" applyBorder="1"/>
    <xf numFmtId="0" fontId="7" fillId="28" borderId="9" xfId="0" applyFont="1" applyFill="1" applyBorder="1" applyAlignment="1">
      <alignment horizontal="center" vertical="center"/>
    </xf>
    <xf numFmtId="0" fontId="7" fillId="28" borderId="9" xfId="0" applyFont="1" applyFill="1" applyBorder="1" applyAlignment="1">
      <alignment horizontal="left" vertical="center"/>
    </xf>
    <xf numFmtId="0" fontId="7" fillId="28" borderId="9" xfId="0" applyFont="1" applyFill="1" applyBorder="1"/>
    <xf numFmtId="0" fontId="7" fillId="28" borderId="61" xfId="0" applyFont="1" applyFill="1" applyBorder="1" applyAlignment="1">
      <alignment horizontal="left" vertical="center"/>
    </xf>
    <xf numFmtId="0" fontId="7" fillId="28" borderId="61" xfId="0" applyFont="1" applyFill="1" applyBorder="1" applyAlignment="1">
      <alignment horizontal="left" vertical="center" wrapText="1"/>
    </xf>
    <xf numFmtId="0" fontId="13" fillId="28" borderId="61" xfId="0" applyFont="1" applyFill="1" applyBorder="1" applyAlignment="1">
      <alignment horizontal="center" vertical="center" wrapText="1"/>
    </xf>
    <xf numFmtId="0" fontId="7" fillId="28" borderId="0" xfId="0" applyFont="1" applyFill="1" applyBorder="1" applyAlignment="1">
      <alignment horizontal="center" vertical="center"/>
    </xf>
    <xf numFmtId="1" fontId="7" fillId="28" borderId="0" xfId="0" applyNumberFormat="1" applyFont="1" applyFill="1" applyBorder="1" applyAlignment="1">
      <alignment horizontal="center" vertical="center"/>
    </xf>
    <xf numFmtId="0" fontId="101" fillId="28" borderId="1" xfId="29829" applyFont="1" applyFill="1" applyBorder="1" applyAlignment="1">
      <alignment horizontal="left" vertical="center"/>
    </xf>
    <xf numFmtId="0" fontId="101" fillId="28" borderId="1" xfId="29829" applyFont="1" applyFill="1" applyBorder="1" applyAlignment="1">
      <alignment horizontal="right"/>
    </xf>
    <xf numFmtId="0" fontId="285" fillId="28" borderId="0" xfId="29829" applyFont="1" applyFill="1" applyAlignment="1">
      <alignment vertical="center"/>
    </xf>
    <xf numFmtId="0" fontId="101" fillId="28" borderId="10" xfId="29829" applyFont="1" applyFill="1" applyBorder="1" applyAlignment="1">
      <alignment vertical="center"/>
    </xf>
    <xf numFmtId="0" fontId="101" fillId="28" borderId="10" xfId="29829" applyFont="1" applyFill="1" applyBorder="1" applyAlignment="1">
      <alignment vertical="center" wrapText="1"/>
    </xf>
    <xf numFmtId="0" fontId="101" fillId="28" borderId="0" xfId="29829" applyFont="1" applyFill="1" applyAlignment="1">
      <alignment horizontal="center" vertical="center"/>
    </xf>
    <xf numFmtId="0" fontId="7" fillId="28" borderId="0" xfId="29829" applyFont="1" applyFill="1" applyAlignment="1">
      <alignment horizontal="left" vertical="center" wrapText="1"/>
    </xf>
    <xf numFmtId="0" fontId="101" fillId="28" borderId="1" xfId="29829" applyFont="1" applyFill="1" applyBorder="1" applyAlignment="1">
      <alignment horizontal="left" vertical="center" wrapText="1"/>
    </xf>
    <xf numFmtId="241" fontId="101" fillId="28" borderId="1" xfId="0" applyNumberFormat="1" applyFont="1" applyFill="1" applyBorder="1" applyAlignment="1">
      <alignment horizontal="right" vertical="center"/>
    </xf>
    <xf numFmtId="1" fontId="101" fillId="28" borderId="61" xfId="0" applyNumberFormat="1" applyFont="1" applyFill="1" applyBorder="1" applyAlignment="1">
      <alignment horizontal="right" vertical="center"/>
    </xf>
    <xf numFmtId="242" fontId="101" fillId="28" borderId="1" xfId="12967" applyNumberFormat="1" applyFont="1" applyFill="1" applyBorder="1" applyAlignment="1">
      <alignment horizontal="center" vertical="center"/>
    </xf>
    <xf numFmtId="240" fontId="101" fillId="28" borderId="61" xfId="0" applyNumberFormat="1" applyFont="1" applyFill="1" applyBorder="1" applyAlignment="1">
      <alignment horizontal="center" vertical="center"/>
    </xf>
    <xf numFmtId="3" fontId="101" fillId="28" borderId="1" xfId="13320" applyNumberFormat="1" applyFont="1" applyFill="1" applyBorder="1" applyAlignment="1">
      <alignment horizontal="right" vertical="center"/>
    </xf>
    <xf numFmtId="0" fontId="7" fillId="28" borderId="1" xfId="0" applyFont="1" applyFill="1" applyBorder="1" applyAlignment="1">
      <alignment horizontal="center" vertical="center"/>
    </xf>
    <xf numFmtId="239" fontId="7" fillId="28" borderId="0" xfId="12967" applyNumberFormat="1" applyFont="1" applyFill="1" applyAlignment="1">
      <alignment horizontal="center" vertical="center"/>
    </xf>
    <xf numFmtId="239" fontId="101" fillId="28" borderId="1" xfId="12967" applyNumberFormat="1" applyFont="1" applyFill="1" applyBorder="1" applyAlignment="1">
      <alignment horizontal="center" vertical="center"/>
    </xf>
    <xf numFmtId="0" fontId="101" fillId="28" borderId="61" xfId="0" applyFont="1" applyFill="1" applyBorder="1" applyAlignment="1">
      <alignment horizontal="center" vertical="center"/>
    </xf>
    <xf numFmtId="0" fontId="101" fillId="28" borderId="1" xfId="0" applyFont="1" applyFill="1" applyBorder="1" applyAlignment="1">
      <alignment horizontal="center" vertical="center"/>
    </xf>
    <xf numFmtId="0" fontId="7" fillId="28" borderId="0" xfId="0" applyFont="1" applyFill="1" applyAlignment="1">
      <alignment horizontal="center" vertical="center"/>
    </xf>
    <xf numFmtId="240" fontId="101" fillId="28" borderId="1" xfId="12967" applyNumberFormat="1" applyFont="1" applyFill="1" applyBorder="1" applyAlignment="1">
      <alignment horizontal="center" vertical="center"/>
    </xf>
    <xf numFmtId="2" fontId="13" fillId="28" borderId="1" xfId="29829" applyNumberFormat="1" applyFont="1" applyFill="1" applyBorder="1" applyAlignment="1">
      <alignment horizontal="center" vertical="center" wrapText="1"/>
    </xf>
    <xf numFmtId="240" fontId="7" fillId="28" borderId="1" xfId="12967" quotePrefix="1" applyNumberFormat="1" applyFont="1" applyFill="1" applyBorder="1" applyAlignment="1">
      <alignment horizontal="left" vertical="center" wrapText="1"/>
    </xf>
    <xf numFmtId="240" fontId="7" fillId="28" borderId="1" xfId="13320" applyNumberFormat="1" applyFont="1" applyFill="1" applyBorder="1" applyAlignment="1">
      <alignment horizontal="right" vertical="center"/>
    </xf>
    <xf numFmtId="0" fontId="7" fillId="28" borderId="1" xfId="29829" quotePrefix="1" applyFont="1" applyFill="1" applyBorder="1" applyAlignment="1">
      <alignment horizontal="left" vertical="center" wrapText="1"/>
    </xf>
    <xf numFmtId="0" fontId="101" fillId="28" borderId="1" xfId="0" applyFont="1" applyFill="1" applyBorder="1" applyAlignment="1">
      <alignment horizontal="center" vertical="center" wrapText="1"/>
    </xf>
    <xf numFmtId="0" fontId="101" fillId="28" borderId="1" xfId="0" applyFont="1" applyFill="1" applyBorder="1" applyAlignment="1">
      <alignment horizontal="center" vertical="center" wrapText="1"/>
    </xf>
    <xf numFmtId="0" fontId="101" fillId="28" borderId="1" xfId="29829" applyFont="1" applyFill="1" applyBorder="1" applyAlignment="1">
      <alignment horizontal="center" vertical="center"/>
    </xf>
    <xf numFmtId="0" fontId="7" fillId="28" borderId="0" xfId="29829" applyFont="1" applyFill="1" applyAlignment="1">
      <alignment horizontal="center" vertical="center"/>
    </xf>
    <xf numFmtId="239" fontId="7" fillId="28" borderId="1" xfId="12967" quotePrefix="1" applyNumberFormat="1" applyFont="1" applyFill="1" applyBorder="1" applyAlignment="1">
      <alignment horizontal="left" vertical="center"/>
    </xf>
    <xf numFmtId="43" fontId="101" fillId="28" borderId="61" xfId="12967" applyNumberFormat="1" applyFont="1" applyFill="1" applyBorder="1" applyAlignment="1">
      <alignment horizontal="right" vertical="center"/>
    </xf>
    <xf numFmtId="240" fontId="7" fillId="0" borderId="0" xfId="12967" applyNumberFormat="1" applyFont="1"/>
    <xf numFmtId="0" fontId="7" fillId="26" borderId="0" xfId="0" applyFont="1" applyFill="1" applyAlignment="1">
      <alignment horizontal="center" vertical="center"/>
    </xf>
    <xf numFmtId="0" fontId="13" fillId="28" borderId="10" xfId="0" applyFont="1" applyFill="1" applyBorder="1" applyAlignment="1">
      <alignment horizontal="right" vertical="center"/>
    </xf>
    <xf numFmtId="0" fontId="285" fillId="28" borderId="1" xfId="0" applyFont="1" applyFill="1" applyBorder="1" applyAlignment="1">
      <alignment horizontal="right" vertical="center"/>
    </xf>
    <xf numFmtId="239" fontId="7" fillId="28" borderId="1" xfId="13320" applyNumberFormat="1" applyFont="1" applyFill="1" applyBorder="1" applyAlignment="1">
      <alignment horizontal="right" vertical="center"/>
    </xf>
    <xf numFmtId="2" fontId="7" fillId="28" borderId="1" xfId="13320" applyNumberFormat="1" applyFont="1" applyFill="1" applyBorder="1" applyAlignment="1">
      <alignment horizontal="right" vertical="center"/>
    </xf>
    <xf numFmtId="241" fontId="7" fillId="28" borderId="61" xfId="0" applyNumberFormat="1" applyFont="1" applyFill="1" applyBorder="1" applyAlignment="1">
      <alignment horizontal="right" vertical="center"/>
    </xf>
    <xf numFmtId="244" fontId="7" fillId="28" borderId="1" xfId="13320" applyNumberFormat="1" applyFont="1" applyFill="1" applyBorder="1" applyAlignment="1">
      <alignment horizontal="right" vertical="center"/>
    </xf>
    <xf numFmtId="2" fontId="7" fillId="28" borderId="61" xfId="0" applyNumberFormat="1" applyFont="1" applyFill="1" applyBorder="1" applyAlignment="1">
      <alignment vertical="center"/>
    </xf>
    <xf numFmtId="0" fontId="7" fillId="28" borderId="1" xfId="0" applyFont="1" applyFill="1" applyBorder="1" applyAlignment="1">
      <alignment horizontal="center" vertical="center"/>
    </xf>
    <xf numFmtId="0" fontId="7" fillId="28" borderId="0" xfId="0" applyFont="1" applyFill="1" applyAlignment="1">
      <alignment horizontal="center" vertical="center"/>
    </xf>
    <xf numFmtId="0" fontId="7" fillId="28" borderId="0" xfId="0" applyFont="1" applyFill="1" applyAlignment="1">
      <alignment horizontal="center" vertical="center"/>
    </xf>
    <xf numFmtId="0" fontId="7" fillId="28" borderId="0" xfId="0" applyFont="1" applyFill="1"/>
    <xf numFmtId="0" fontId="7" fillId="28" borderId="0" xfId="0" applyFont="1" applyFill="1" applyAlignment="1">
      <alignment horizontal="right" vertical="center"/>
    </xf>
    <xf numFmtId="1" fontId="7" fillId="28" borderId="1" xfId="29829" applyNumberFormat="1" applyFont="1" applyFill="1" applyBorder="1"/>
    <xf numFmtId="241" fontId="7" fillId="28" borderId="1" xfId="29829" applyNumberFormat="1" applyFont="1" applyFill="1" applyBorder="1" applyAlignment="1">
      <alignment vertical="center"/>
    </xf>
    <xf numFmtId="0" fontId="7" fillId="28" borderId="0" xfId="0" applyFont="1" applyFill="1"/>
    <xf numFmtId="2" fontId="7" fillId="28" borderId="1" xfId="0" applyNumberFormat="1" applyFont="1" applyFill="1" applyBorder="1" applyAlignment="1">
      <alignment horizontal="right" vertical="center"/>
    </xf>
    <xf numFmtId="0" fontId="291" fillId="28" borderId="1" xfId="0" applyFont="1" applyFill="1" applyBorder="1" applyAlignment="1">
      <alignment horizontal="right" vertical="center"/>
    </xf>
    <xf numFmtId="241" fontId="136" fillId="28" borderId="1" xfId="0" applyNumberFormat="1" applyFont="1" applyFill="1" applyBorder="1" applyAlignment="1">
      <alignment horizontal="right" vertical="center" wrapText="1"/>
    </xf>
    <xf numFmtId="0" fontId="136" fillId="28" borderId="1" xfId="0" applyFont="1" applyFill="1" applyBorder="1" applyAlignment="1">
      <alignment horizontal="right" vertical="center"/>
    </xf>
    <xf numFmtId="0" fontId="136" fillId="28" borderId="1" xfId="0" applyFont="1" applyFill="1" applyBorder="1" applyAlignment="1">
      <alignment horizontal="right" vertical="center" wrapText="1"/>
    </xf>
    <xf numFmtId="241" fontId="136" fillId="28" borderId="1" xfId="0" applyNumberFormat="1" applyFont="1" applyFill="1" applyBorder="1" applyAlignment="1">
      <alignment horizontal="right" vertical="center"/>
    </xf>
    <xf numFmtId="1" fontId="136" fillId="28" borderId="1" xfId="12967" applyNumberFormat="1" applyFont="1" applyFill="1" applyBorder="1" applyAlignment="1">
      <alignment horizontal="right" vertical="center"/>
    </xf>
    <xf numFmtId="0" fontId="136" fillId="28" borderId="1" xfId="12967" applyNumberFormat="1" applyFont="1" applyFill="1" applyBorder="1" applyAlignment="1">
      <alignment horizontal="right" vertical="center"/>
    </xf>
    <xf numFmtId="0" fontId="7" fillId="28" borderId="1" xfId="0" applyFont="1" applyFill="1" applyBorder="1" applyAlignment="1">
      <alignment horizontal="center" vertical="center"/>
    </xf>
    <xf numFmtId="0" fontId="7" fillId="28" borderId="0" xfId="0" applyFont="1" applyFill="1" applyAlignment="1">
      <alignment horizontal="center" vertical="center"/>
    </xf>
    <xf numFmtId="0" fontId="301" fillId="28" borderId="1" xfId="0" applyFont="1" applyFill="1" applyBorder="1" applyAlignment="1">
      <alignment horizontal="center" vertical="center"/>
    </xf>
    <xf numFmtId="0" fontId="301" fillId="28" borderId="1" xfId="0" applyFont="1" applyFill="1" applyBorder="1" applyAlignment="1">
      <alignment horizontal="left" vertical="center"/>
    </xf>
    <xf numFmtId="0" fontId="301" fillId="28" borderId="1" xfId="0" applyFont="1" applyFill="1" applyBorder="1" applyAlignment="1">
      <alignment horizontal="right" vertical="center"/>
    </xf>
    <xf numFmtId="43" fontId="301" fillId="28" borderId="1" xfId="12967" applyFont="1" applyFill="1" applyBorder="1" applyAlignment="1">
      <alignment horizontal="center" vertical="center"/>
    </xf>
    <xf numFmtId="43" fontId="301" fillId="28" borderId="61" xfId="12967" applyFont="1" applyFill="1" applyBorder="1" applyAlignment="1">
      <alignment horizontal="center" vertical="center"/>
    </xf>
    <xf numFmtId="43" fontId="301" fillId="28" borderId="61" xfId="12967" applyFont="1" applyFill="1" applyBorder="1" applyAlignment="1">
      <alignment horizontal="right" vertical="center"/>
    </xf>
    <xf numFmtId="239" fontId="301" fillId="28" borderId="1" xfId="12967" applyNumberFormat="1" applyFont="1" applyFill="1" applyBorder="1" applyAlignment="1">
      <alignment horizontal="right" vertical="center"/>
    </xf>
    <xf numFmtId="239" fontId="301" fillId="28" borderId="1" xfId="12967" applyNumberFormat="1" applyFont="1" applyFill="1" applyBorder="1" applyAlignment="1">
      <alignment horizontal="center" vertical="center"/>
    </xf>
    <xf numFmtId="0" fontId="301" fillId="28" borderId="0" xfId="0" applyFont="1" applyFill="1" applyAlignment="1">
      <alignment horizontal="center" vertical="center"/>
    </xf>
    <xf numFmtId="0" fontId="301" fillId="28" borderId="0" xfId="0" applyFont="1" applyFill="1"/>
    <xf numFmtId="240" fontId="302" fillId="28" borderId="1" xfId="12967" applyNumberFormat="1" applyFont="1" applyFill="1" applyBorder="1" applyAlignment="1">
      <alignment horizontal="center" vertical="center"/>
    </xf>
    <xf numFmtId="240" fontId="302" fillId="28" borderId="61" xfId="12967" applyNumberFormat="1" applyFont="1" applyFill="1" applyBorder="1" applyAlignment="1">
      <alignment horizontal="center" vertical="center"/>
    </xf>
    <xf numFmtId="0" fontId="302" fillId="28" borderId="61" xfId="12967" applyNumberFormat="1" applyFont="1" applyFill="1" applyBorder="1" applyAlignment="1">
      <alignment horizontal="right" vertical="center"/>
    </xf>
    <xf numFmtId="0" fontId="302" fillId="28" borderId="1" xfId="12967" applyNumberFormat="1" applyFont="1" applyFill="1" applyBorder="1" applyAlignment="1">
      <alignment horizontal="right" vertical="center"/>
    </xf>
    <xf numFmtId="0" fontId="7" fillId="28" borderId="0" xfId="0" applyFont="1" applyFill="1" applyAlignment="1">
      <alignment horizontal="center" vertical="center"/>
    </xf>
    <xf numFmtId="0" fontId="7" fillId="28" borderId="0" xfId="0" applyFont="1" applyFill="1"/>
    <xf numFmtId="0" fontId="13" fillId="28" borderId="1" xfId="0" applyFont="1" applyFill="1" applyBorder="1" applyAlignment="1">
      <alignment horizontal="center" vertical="center" wrapText="1"/>
    </xf>
    <xf numFmtId="43" fontId="7" fillId="28" borderId="61" xfId="12967" applyNumberFormat="1" applyFont="1" applyFill="1" applyBorder="1"/>
    <xf numFmtId="2" fontId="7" fillId="28" borderId="1" xfId="29829" applyNumberFormat="1" applyFont="1" applyFill="1" applyBorder="1" applyAlignment="1">
      <alignment vertical="center"/>
    </xf>
    <xf numFmtId="0" fontId="7" fillId="28" borderId="0" xfId="29829" applyFont="1" applyFill="1" applyAlignment="1">
      <alignment vertical="center"/>
    </xf>
    <xf numFmtId="0" fontId="291" fillId="28" borderId="61" xfId="29829" applyFont="1" applyFill="1" applyBorder="1" applyAlignment="1">
      <alignment horizontal="center" vertical="center"/>
    </xf>
    <xf numFmtId="240" fontId="291" fillId="28" borderId="61" xfId="12967" applyNumberFormat="1" applyFont="1" applyFill="1" applyBorder="1" applyAlignment="1">
      <alignment horizontal="left" vertical="center"/>
    </xf>
    <xf numFmtId="240" fontId="291" fillId="28" borderId="61" xfId="12967" applyNumberFormat="1" applyFont="1" applyFill="1" applyBorder="1" applyAlignment="1">
      <alignment horizontal="center" vertical="center"/>
    </xf>
    <xf numFmtId="240" fontId="291" fillId="28" borderId="61" xfId="12967" applyNumberFormat="1" applyFont="1" applyFill="1" applyBorder="1" applyAlignment="1">
      <alignment vertical="center" wrapText="1"/>
    </xf>
    <xf numFmtId="240" fontId="291" fillId="28" borderId="61" xfId="12967" applyNumberFormat="1" applyFont="1" applyFill="1" applyBorder="1" applyAlignment="1">
      <alignment vertical="center"/>
    </xf>
    <xf numFmtId="240" fontId="283" fillId="28" borderId="61" xfId="12967" applyNumberFormat="1" applyFont="1" applyFill="1" applyBorder="1" applyAlignment="1">
      <alignment vertical="center" wrapText="1"/>
    </xf>
    <xf numFmtId="240" fontId="291" fillId="28" borderId="1" xfId="12967" applyNumberFormat="1" applyFont="1" applyFill="1" applyBorder="1" applyAlignment="1">
      <alignment vertical="center"/>
    </xf>
    <xf numFmtId="240" fontId="291" fillId="28" borderId="0" xfId="12967" applyNumberFormat="1" applyFont="1" applyFill="1" applyBorder="1" applyAlignment="1">
      <alignment horizontal="center" vertical="center"/>
    </xf>
    <xf numFmtId="240" fontId="291" fillId="28" borderId="0" xfId="12967" applyNumberFormat="1" applyFont="1" applyFill="1" applyAlignment="1">
      <alignment horizontal="center" vertical="center"/>
    </xf>
    <xf numFmtId="0" fontId="136" fillId="28" borderId="61" xfId="29829" applyFont="1" applyFill="1" applyBorder="1" applyAlignment="1">
      <alignment horizontal="center" vertical="center"/>
    </xf>
    <xf numFmtId="0" fontId="136" fillId="28" borderId="61" xfId="29829" quotePrefix="1" applyFont="1" applyFill="1" applyBorder="1" applyAlignment="1">
      <alignment horizontal="left" vertical="center"/>
    </xf>
    <xf numFmtId="240" fontId="136" fillId="28" borderId="61" xfId="12967" applyNumberFormat="1" applyFont="1" applyFill="1" applyBorder="1" applyAlignment="1">
      <alignment vertical="center" wrapText="1"/>
    </xf>
    <xf numFmtId="240" fontId="136" fillId="28" borderId="61" xfId="12967" applyNumberFormat="1" applyFont="1" applyFill="1" applyBorder="1" applyAlignment="1">
      <alignment vertical="center"/>
    </xf>
    <xf numFmtId="239" fontId="136" fillId="28" borderId="61" xfId="12967" applyNumberFormat="1" applyFont="1" applyFill="1" applyBorder="1" applyAlignment="1">
      <alignment vertical="center"/>
    </xf>
    <xf numFmtId="1" fontId="136" fillId="28" borderId="61" xfId="29829" applyNumberFormat="1" applyFont="1" applyFill="1" applyBorder="1" applyAlignment="1">
      <alignment vertical="center"/>
    </xf>
    <xf numFmtId="240" fontId="136" fillId="28" borderId="1" xfId="12967" applyNumberFormat="1" applyFont="1" applyFill="1" applyBorder="1" applyAlignment="1">
      <alignment vertical="center"/>
    </xf>
    <xf numFmtId="240" fontId="136" fillId="28" borderId="61" xfId="12967" applyNumberFormat="1" applyFont="1" applyFill="1" applyBorder="1" applyAlignment="1">
      <alignment horizontal="right" vertical="center"/>
    </xf>
    <xf numFmtId="0" fontId="136" fillId="28" borderId="61" xfId="29829" applyFont="1" applyFill="1" applyBorder="1"/>
    <xf numFmtId="240" fontId="136" fillId="28" borderId="0" xfId="12967" applyNumberFormat="1" applyFont="1" applyFill="1"/>
    <xf numFmtId="0" fontId="136" fillId="28" borderId="0" xfId="29829" applyFont="1" applyFill="1"/>
    <xf numFmtId="0" fontId="136" fillId="28" borderId="61" xfId="29829" applyFont="1" applyFill="1" applyBorder="1" applyAlignment="1">
      <alignment horizontal="left" vertical="center"/>
    </xf>
    <xf numFmtId="240" fontId="136" fillId="28" borderId="61" xfId="29829" applyNumberFormat="1" applyFont="1" applyFill="1" applyBorder="1" applyAlignment="1">
      <alignment vertical="center"/>
    </xf>
    <xf numFmtId="240" fontId="136" fillId="28" borderId="61" xfId="12967" applyNumberFormat="1" applyFont="1" applyFill="1" applyBorder="1" applyAlignment="1">
      <alignment horizontal="right"/>
    </xf>
    <xf numFmtId="1" fontId="136" fillId="28" borderId="1" xfId="29829" applyNumberFormat="1" applyFont="1" applyFill="1" applyBorder="1" applyAlignment="1">
      <alignment vertical="center"/>
    </xf>
    <xf numFmtId="0" fontId="136" fillId="28" borderId="61" xfId="29829" applyFont="1" applyFill="1" applyBorder="1" applyAlignment="1">
      <alignment vertical="center"/>
    </xf>
    <xf numFmtId="240" fontId="136" fillId="28" borderId="0" xfId="29829" applyNumberFormat="1" applyFont="1" applyFill="1"/>
    <xf numFmtId="0" fontId="136" fillId="28" borderId="1" xfId="29829" applyFont="1" applyFill="1" applyBorder="1" applyAlignment="1">
      <alignment vertical="center"/>
    </xf>
    <xf numFmtId="239" fontId="136" fillId="28" borderId="61" xfId="29829" applyNumberFormat="1" applyFont="1" applyFill="1" applyBorder="1" applyAlignment="1">
      <alignment vertical="center"/>
    </xf>
    <xf numFmtId="43" fontId="136" fillId="28" borderId="61" xfId="29829" applyNumberFormat="1" applyFont="1" applyFill="1" applyBorder="1" applyAlignment="1">
      <alignment vertical="center"/>
    </xf>
    <xf numFmtId="241" fontId="136" fillId="28" borderId="61" xfId="29829" applyNumberFormat="1" applyFont="1" applyFill="1" applyBorder="1" applyAlignment="1">
      <alignment horizontal="right" vertical="center"/>
    </xf>
    <xf numFmtId="1" fontId="136" fillId="28" borderId="61" xfId="29829" applyNumberFormat="1" applyFont="1" applyFill="1" applyBorder="1" applyAlignment="1">
      <alignment horizontal="right" vertical="center"/>
    </xf>
    <xf numFmtId="2" fontId="136" fillId="28" borderId="61" xfId="29829" applyNumberFormat="1" applyFont="1" applyFill="1" applyBorder="1" applyAlignment="1">
      <alignment horizontal="right" vertical="center"/>
    </xf>
    <xf numFmtId="0" fontId="136" fillId="28" borderId="61" xfId="29829" applyFont="1" applyFill="1" applyBorder="1" applyAlignment="1">
      <alignment horizontal="right" vertical="center"/>
    </xf>
    <xf numFmtId="240" fontId="136" fillId="28" borderId="61" xfId="13039" applyNumberFormat="1" applyFont="1" applyFill="1" applyBorder="1" applyAlignment="1">
      <alignment vertical="center" wrapText="1"/>
    </xf>
    <xf numFmtId="43" fontId="136" fillId="28" borderId="61" xfId="13029" applyNumberFormat="1" applyFont="1" applyFill="1" applyBorder="1" applyAlignment="1">
      <alignment vertical="center" wrapText="1"/>
    </xf>
    <xf numFmtId="333" fontId="136" fillId="28" borderId="0" xfId="29829" applyNumberFormat="1" applyFont="1" applyFill="1"/>
    <xf numFmtId="43" fontId="136" fillId="28" borderId="61" xfId="13106" applyNumberFormat="1" applyFont="1" applyFill="1" applyBorder="1" applyAlignment="1">
      <alignment vertical="center" wrapText="1"/>
    </xf>
    <xf numFmtId="43" fontId="136" fillId="28" borderId="61" xfId="29829" applyNumberFormat="1" applyFont="1" applyFill="1" applyBorder="1" applyAlignment="1">
      <alignment horizontal="right" vertical="center"/>
    </xf>
    <xf numFmtId="0" fontId="136" fillId="28" borderId="61" xfId="29829" quotePrefix="1" applyFont="1" applyFill="1" applyBorder="1" applyAlignment="1">
      <alignment horizontal="left" vertical="center" wrapText="1"/>
    </xf>
    <xf numFmtId="0" fontId="136" fillId="28" borderId="1" xfId="13070" applyFont="1" applyFill="1" applyBorder="1" applyAlignment="1">
      <alignment vertical="center" wrapText="1"/>
    </xf>
    <xf numFmtId="0" fontId="291" fillId="28" borderId="61" xfId="29829" applyFont="1" applyFill="1" applyBorder="1" applyAlignment="1">
      <alignment horizontal="left" vertical="center"/>
    </xf>
    <xf numFmtId="0" fontId="291" fillId="28" borderId="1" xfId="29829" applyFont="1" applyFill="1" applyBorder="1" applyAlignment="1">
      <alignment horizontal="right" vertical="center"/>
    </xf>
    <xf numFmtId="0" fontId="291" fillId="28" borderId="61" xfId="29829" applyFont="1" applyFill="1" applyBorder="1" applyAlignment="1">
      <alignment horizontal="right" vertical="center"/>
    </xf>
    <xf numFmtId="241" fontId="291" fillId="28" borderId="61" xfId="29829" applyNumberFormat="1" applyFont="1" applyFill="1" applyBorder="1" applyAlignment="1">
      <alignment horizontal="right"/>
    </xf>
    <xf numFmtId="0" fontId="291" fillId="28" borderId="61" xfId="29829" applyFont="1" applyFill="1" applyBorder="1"/>
    <xf numFmtId="0" fontId="291" fillId="28" borderId="1" xfId="29829" applyFont="1" applyFill="1" applyBorder="1"/>
    <xf numFmtId="240" fontId="291" fillId="28" borderId="0" xfId="29829" applyNumberFormat="1" applyFont="1" applyFill="1"/>
    <xf numFmtId="0" fontId="291" fillId="28" borderId="0" xfId="29829" applyFont="1" applyFill="1"/>
    <xf numFmtId="1" fontId="136" fillId="28" borderId="1" xfId="13085" applyNumberFormat="1" applyFont="1" applyFill="1" applyBorder="1" applyAlignment="1">
      <alignment horizontal="right" vertical="center" wrapText="1"/>
    </xf>
    <xf numFmtId="1" fontId="136" fillId="28" borderId="61" xfId="13085" applyNumberFormat="1" applyFont="1" applyFill="1" applyBorder="1" applyAlignment="1">
      <alignment horizontal="right" vertical="center" wrapText="1"/>
    </xf>
    <xf numFmtId="241" fontId="136" fillId="28" borderId="61" xfId="13085" applyNumberFormat="1" applyFont="1" applyFill="1" applyBorder="1" applyAlignment="1">
      <alignment horizontal="right" vertical="center" wrapText="1"/>
    </xf>
    <xf numFmtId="0" fontId="136" fillId="28" borderId="61" xfId="13085" applyFont="1" applyFill="1" applyBorder="1" applyAlignment="1">
      <alignment horizontal="right" vertical="center" wrapText="1"/>
    </xf>
    <xf numFmtId="333" fontId="136" fillId="28" borderId="61" xfId="29829" applyNumberFormat="1" applyFont="1" applyFill="1" applyBorder="1" applyAlignment="1">
      <alignment horizontal="right" vertical="center"/>
    </xf>
    <xf numFmtId="2" fontId="136" fillId="28" borderId="61" xfId="13085" applyNumberFormat="1" applyFont="1" applyFill="1" applyBorder="1" applyAlignment="1">
      <alignment horizontal="right" vertical="center" wrapText="1"/>
    </xf>
    <xf numFmtId="241" fontId="136" fillId="28" borderId="1" xfId="29829" applyNumberFormat="1" applyFont="1" applyFill="1" applyBorder="1" applyAlignment="1">
      <alignment vertical="center"/>
    </xf>
    <xf numFmtId="241" fontId="136" fillId="28" borderId="61" xfId="29829" applyNumberFormat="1" applyFont="1" applyFill="1" applyBorder="1" applyAlignment="1">
      <alignment vertical="center"/>
    </xf>
    <xf numFmtId="0" fontId="136" fillId="28" borderId="61" xfId="29829" applyFont="1" applyFill="1" applyBorder="1" applyAlignment="1">
      <alignment horizontal="left" vertical="center" wrapText="1"/>
    </xf>
    <xf numFmtId="0" fontId="136" fillId="28" borderId="1" xfId="29829" applyFont="1" applyFill="1" applyBorder="1" applyAlignment="1">
      <alignment horizontal="right" vertical="center"/>
    </xf>
    <xf numFmtId="0" fontId="136" fillId="28" borderId="1" xfId="13098" applyFont="1" applyFill="1" applyBorder="1" applyAlignment="1">
      <alignment horizontal="right" vertical="center" wrapText="1"/>
    </xf>
    <xf numFmtId="239" fontId="101" fillId="28" borderId="1" xfId="12967" applyNumberFormat="1" applyFont="1" applyFill="1" applyBorder="1"/>
    <xf numFmtId="0" fontId="7" fillId="28" borderId="1" xfId="0" applyFont="1" applyFill="1" applyBorder="1" applyAlignment="1">
      <alignment horizontal="center" vertical="center"/>
    </xf>
    <xf numFmtId="0" fontId="101" fillId="28" borderId="61" xfId="0" applyFont="1" applyFill="1" applyBorder="1" applyAlignment="1">
      <alignment horizontal="center" vertical="center" wrapText="1"/>
    </xf>
    <xf numFmtId="0" fontId="101" fillId="28" borderId="1" xfId="0" applyFont="1" applyFill="1" applyBorder="1" applyAlignment="1">
      <alignment horizontal="center" vertical="center"/>
    </xf>
    <xf numFmtId="0" fontId="101" fillId="28" borderId="61" xfId="0" applyFont="1" applyFill="1" applyBorder="1" applyAlignment="1">
      <alignment horizontal="center" vertical="center"/>
    </xf>
    <xf numFmtId="0" fontId="13" fillId="28" borderId="0" xfId="0" applyFont="1" applyFill="1"/>
    <xf numFmtId="0" fontId="7" fillId="28" borderId="0" xfId="0" applyFont="1" applyFill="1" applyAlignment="1">
      <alignment horizontal="center" vertical="center"/>
    </xf>
    <xf numFmtId="0" fontId="7" fillId="28" borderId="0" xfId="0" applyFont="1" applyFill="1"/>
    <xf numFmtId="0" fontId="7" fillId="28" borderId="0" xfId="0" applyFont="1" applyFill="1" applyAlignment="1">
      <alignment horizontal="right" vertical="center"/>
    </xf>
    <xf numFmtId="0" fontId="136" fillId="28" borderId="1" xfId="0" applyFont="1" applyFill="1" applyBorder="1" applyAlignment="1">
      <alignment horizontal="center" vertical="center"/>
    </xf>
    <xf numFmtId="0" fontId="7" fillId="28" borderId="1" xfId="0" applyFont="1" applyFill="1" applyBorder="1" applyAlignment="1">
      <alignment horizontal="center" vertical="center"/>
    </xf>
    <xf numFmtId="0" fontId="7" fillId="28" borderId="0" xfId="0" applyFont="1" applyFill="1" applyAlignment="1">
      <alignment horizontal="center" vertical="center"/>
    </xf>
    <xf numFmtId="242" fontId="7" fillId="28" borderId="1" xfId="12967" applyNumberFormat="1" applyFont="1" applyFill="1" applyBorder="1" applyAlignment="1">
      <alignment horizontal="right" vertical="center"/>
    </xf>
    <xf numFmtId="240" fontId="101" fillId="28" borderId="1" xfId="0" applyNumberFormat="1" applyFont="1" applyFill="1" applyBorder="1" applyAlignment="1">
      <alignment horizontal="right" vertical="center"/>
    </xf>
    <xf numFmtId="1" fontId="101" fillId="28" borderId="1" xfId="0" applyNumberFormat="1" applyFont="1" applyFill="1" applyBorder="1" applyAlignment="1">
      <alignment horizontal="right" vertical="center"/>
    </xf>
    <xf numFmtId="1" fontId="136" fillId="28" borderId="1" xfId="29829" applyNumberFormat="1" applyFont="1" applyFill="1" applyBorder="1" applyAlignment="1">
      <alignment horizontal="right"/>
    </xf>
    <xf numFmtId="241" fontId="136" fillId="28" borderId="1" xfId="29829" applyNumberFormat="1" applyFont="1" applyFill="1" applyBorder="1" applyAlignment="1">
      <alignment horizontal="right"/>
    </xf>
    <xf numFmtId="1" fontId="136" fillId="28" borderId="1" xfId="29829" applyNumberFormat="1" applyFont="1" applyFill="1" applyBorder="1" applyAlignment="1">
      <alignment horizontal="right" vertical="center"/>
    </xf>
    <xf numFmtId="241" fontId="136" fillId="28" borderId="1" xfId="29829" applyNumberFormat="1" applyFont="1" applyFill="1" applyBorder="1" applyAlignment="1">
      <alignment horizontal="right" vertical="center"/>
    </xf>
    <xf numFmtId="0" fontId="101" fillId="28" borderId="1" xfId="0" applyFont="1" applyFill="1" applyBorder="1" applyAlignment="1">
      <alignment horizontal="center" vertical="center"/>
    </xf>
    <xf numFmtId="239" fontId="136" fillId="28" borderId="61" xfId="13106" applyNumberFormat="1" applyFont="1" applyFill="1" applyBorder="1" applyAlignment="1">
      <alignment vertical="center" wrapText="1"/>
    </xf>
    <xf numFmtId="43" fontId="136" fillId="28" borderId="1" xfId="13039" applyNumberFormat="1" applyFont="1" applyFill="1" applyBorder="1" applyAlignment="1">
      <alignment vertical="center" wrapText="1"/>
    </xf>
    <xf numFmtId="2" fontId="136" fillId="28" borderId="61" xfId="29829" applyNumberFormat="1" applyFont="1" applyFill="1" applyBorder="1" applyAlignment="1">
      <alignment vertical="center"/>
    </xf>
    <xf numFmtId="335" fontId="136" fillId="28" borderId="61" xfId="29829" applyNumberFormat="1" applyFont="1" applyFill="1" applyBorder="1" applyAlignment="1">
      <alignment vertical="center"/>
    </xf>
    <xf numFmtId="168" fontId="136" fillId="28" borderId="61" xfId="29829" applyNumberFormat="1" applyFont="1" applyFill="1" applyBorder="1" applyAlignment="1">
      <alignment vertical="center"/>
    </xf>
    <xf numFmtId="0" fontId="13" fillId="28" borderId="0" xfId="0" applyFont="1" applyFill="1"/>
    <xf numFmtId="240" fontId="113" fillId="28" borderId="61" xfId="12967" applyNumberFormat="1" applyFont="1" applyFill="1" applyBorder="1" applyAlignment="1">
      <alignment horizontal="right" vertical="center"/>
    </xf>
    <xf numFmtId="239" fontId="113" fillId="28" borderId="61" xfId="12967" applyNumberFormat="1" applyFont="1" applyFill="1" applyBorder="1" applyAlignment="1">
      <alignment horizontal="right" vertical="center"/>
    </xf>
    <xf numFmtId="0" fontId="7" fillId="28" borderId="1" xfId="0" applyFont="1" applyFill="1" applyBorder="1" applyAlignment="1">
      <alignment horizontal="center" vertical="center"/>
    </xf>
    <xf numFmtId="0" fontId="101" fillId="28" borderId="1" xfId="0" applyFont="1" applyFill="1" applyBorder="1" applyAlignment="1">
      <alignment horizontal="center" vertical="center"/>
    </xf>
    <xf numFmtId="0" fontId="7" fillId="28" borderId="0" xfId="0" applyFont="1" applyFill="1" applyAlignment="1">
      <alignment horizontal="center" vertical="center"/>
    </xf>
    <xf numFmtId="240" fontId="7" fillId="28" borderId="0" xfId="12967" applyNumberFormat="1" applyFont="1" applyFill="1" applyBorder="1" applyAlignment="1">
      <alignment horizontal="center" vertical="center"/>
    </xf>
    <xf numFmtId="0" fontId="299" fillId="28" borderId="61" xfId="29829" applyFont="1" applyFill="1" applyBorder="1" applyAlignment="1">
      <alignment horizontal="center" vertical="center"/>
    </xf>
    <xf numFmtId="0" fontId="299" fillId="28" borderId="61" xfId="29829" quotePrefix="1" applyFont="1" applyFill="1" applyBorder="1" applyAlignment="1">
      <alignment horizontal="left" vertical="center"/>
    </xf>
    <xf numFmtId="1" fontId="299" fillId="28" borderId="1" xfId="13039" applyNumberFormat="1" applyFont="1" applyFill="1" applyBorder="1" applyAlignment="1">
      <alignment vertical="center" wrapText="1"/>
    </xf>
    <xf numFmtId="1" fontId="299" fillId="28" borderId="61" xfId="29829" applyNumberFormat="1" applyFont="1" applyFill="1" applyBorder="1" applyAlignment="1">
      <alignment vertical="center"/>
    </xf>
    <xf numFmtId="240" fontId="299" fillId="28" borderId="61" xfId="29829" applyNumberFormat="1" applyFont="1" applyFill="1" applyBorder="1" applyAlignment="1">
      <alignment vertical="center"/>
    </xf>
    <xf numFmtId="1" fontId="299" fillId="28" borderId="61" xfId="29829" applyNumberFormat="1" applyFont="1" applyFill="1" applyBorder="1" applyAlignment="1">
      <alignment horizontal="right" vertical="center"/>
    </xf>
    <xf numFmtId="0" fontId="299" fillId="28" borderId="61" xfId="29829" applyFont="1" applyFill="1" applyBorder="1" applyAlignment="1">
      <alignment horizontal="right" vertical="center"/>
    </xf>
    <xf numFmtId="0" fontId="299" fillId="28" borderId="61" xfId="29829" applyFont="1" applyFill="1" applyBorder="1" applyAlignment="1">
      <alignment horizontal="right"/>
    </xf>
    <xf numFmtId="0" fontId="299" fillId="28" borderId="0" xfId="29829" applyFont="1" applyFill="1"/>
    <xf numFmtId="240" fontId="299" fillId="28" borderId="0" xfId="29829" applyNumberFormat="1" applyFont="1" applyFill="1"/>
    <xf numFmtId="0" fontId="7" fillId="28" borderId="1" xfId="0" applyFont="1" applyFill="1" applyBorder="1" applyAlignment="1">
      <alignment horizontal="center" vertical="center"/>
    </xf>
    <xf numFmtId="0" fontId="7" fillId="28" borderId="0" xfId="0" applyFont="1" applyFill="1" applyAlignment="1">
      <alignment horizontal="center" vertical="center"/>
    </xf>
    <xf numFmtId="240" fontId="136" fillId="28" borderId="1" xfId="13039" applyNumberFormat="1" applyFont="1" applyFill="1" applyBorder="1" applyAlignment="1">
      <alignment vertical="center" wrapText="1"/>
    </xf>
    <xf numFmtId="43" fontId="136" fillId="28" borderId="0" xfId="29829" applyNumberFormat="1" applyFont="1" applyFill="1"/>
    <xf numFmtId="43" fontId="13" fillId="28" borderId="1" xfId="0" applyNumberFormat="1" applyFont="1" applyFill="1" applyBorder="1" applyAlignment="1">
      <alignment horizontal="center" vertical="center" wrapText="1"/>
    </xf>
    <xf numFmtId="0" fontId="7" fillId="28" borderId="1" xfId="0" applyFont="1" applyFill="1" applyBorder="1" applyAlignment="1">
      <alignment horizontal="center" vertical="center"/>
    </xf>
    <xf numFmtId="0" fontId="7" fillId="28" borderId="1" xfId="0" applyFont="1" applyFill="1" applyBorder="1" applyAlignment="1">
      <alignment horizontal="center" vertical="center"/>
    </xf>
    <xf numFmtId="0" fontId="101" fillId="28" borderId="1" xfId="0" applyFont="1" applyFill="1" applyBorder="1" applyAlignment="1">
      <alignment horizontal="center" vertical="center" wrapText="1"/>
    </xf>
    <xf numFmtId="239" fontId="101" fillId="28" borderId="1" xfId="12967" applyNumberFormat="1" applyFont="1" applyFill="1" applyBorder="1" applyAlignment="1">
      <alignment horizontal="center" vertical="center" wrapText="1"/>
    </xf>
    <xf numFmtId="239" fontId="101" fillId="28" borderId="1" xfId="12967" applyNumberFormat="1" applyFont="1" applyFill="1" applyBorder="1" applyAlignment="1">
      <alignment horizontal="center" vertical="center"/>
    </xf>
    <xf numFmtId="239" fontId="101" fillId="28" borderId="61" xfId="12967" applyNumberFormat="1" applyFont="1" applyFill="1" applyBorder="1" applyAlignment="1">
      <alignment horizontal="center" vertical="center" wrapText="1"/>
    </xf>
    <xf numFmtId="239" fontId="101" fillId="28" borderId="61" xfId="12967" applyNumberFormat="1" applyFont="1" applyFill="1" applyBorder="1" applyAlignment="1">
      <alignment horizontal="center" vertical="center"/>
    </xf>
    <xf numFmtId="239" fontId="7" fillId="28" borderId="0" xfId="12967" applyNumberFormat="1" applyFont="1" applyFill="1" applyAlignment="1">
      <alignment horizontal="center" vertical="center"/>
    </xf>
    <xf numFmtId="239" fontId="13" fillId="28" borderId="0" xfId="12967" applyNumberFormat="1" applyFont="1" applyFill="1"/>
    <xf numFmtId="240" fontId="101" fillId="28" borderId="1" xfId="12967" applyNumberFormat="1" applyFont="1" applyFill="1" applyBorder="1" applyAlignment="1">
      <alignment horizontal="center" vertical="center"/>
    </xf>
    <xf numFmtId="0" fontId="101" fillId="28" borderId="1" xfId="0" applyFont="1" applyFill="1" applyBorder="1" applyAlignment="1">
      <alignment horizontal="center" vertical="center"/>
    </xf>
    <xf numFmtId="0" fontId="101" fillId="28" borderId="61" xfId="0" applyFont="1" applyFill="1" applyBorder="1" applyAlignment="1">
      <alignment horizontal="center" vertical="center"/>
    </xf>
    <xf numFmtId="0" fontId="7" fillId="28" borderId="61" xfId="13325" applyFont="1" applyFill="1" applyBorder="1" applyAlignment="1">
      <alignment horizontal="center" vertical="center" wrapText="1"/>
    </xf>
    <xf numFmtId="240" fontId="13" fillId="28" borderId="1" xfId="12967" applyNumberFormat="1" applyFont="1" applyFill="1" applyBorder="1" applyAlignment="1">
      <alignment horizontal="center" vertical="center" wrapText="1"/>
    </xf>
    <xf numFmtId="0" fontId="101" fillId="28" borderId="1" xfId="0" applyFont="1" applyFill="1" applyBorder="1" applyAlignment="1">
      <alignment horizontal="center" vertical="center" wrapText="1"/>
    </xf>
    <xf numFmtId="0" fontId="7" fillId="28" borderId="1" xfId="0" applyFont="1" applyFill="1" applyBorder="1" applyAlignment="1">
      <alignment horizontal="center" vertical="center"/>
    </xf>
    <xf numFmtId="0" fontId="101" fillId="28" borderId="1" xfId="29829" applyFont="1" applyFill="1" applyBorder="1" applyAlignment="1">
      <alignment horizontal="center" vertical="center" wrapText="1"/>
    </xf>
    <xf numFmtId="0" fontId="101" fillId="28" borderId="1" xfId="0" applyFont="1" applyFill="1" applyBorder="1" applyAlignment="1">
      <alignment horizontal="center" vertical="center"/>
    </xf>
    <xf numFmtId="0" fontId="7" fillId="28" borderId="0" xfId="0" applyFont="1" applyFill="1" applyAlignment="1">
      <alignment horizontal="center" vertical="center"/>
    </xf>
    <xf numFmtId="0" fontId="101" fillId="28" borderId="1" xfId="13325" applyFont="1" applyFill="1" applyBorder="1" applyAlignment="1">
      <alignment horizontal="center" vertical="center" wrapText="1"/>
    </xf>
    <xf numFmtId="170" fontId="7" fillId="28" borderId="1" xfId="14168" applyNumberFormat="1" applyFont="1" applyFill="1" applyBorder="1" applyAlignment="1">
      <alignment horizontal="right" vertical="center" wrapText="1"/>
    </xf>
    <xf numFmtId="328" fontId="7" fillId="28" borderId="1" xfId="14168" applyNumberFormat="1" applyFont="1" applyFill="1" applyBorder="1" applyAlignment="1">
      <alignment horizontal="right" vertical="center" wrapText="1"/>
    </xf>
    <xf numFmtId="0" fontId="113" fillId="28" borderId="0" xfId="0" applyFont="1" applyFill="1"/>
    <xf numFmtId="0" fontId="101" fillId="28" borderId="1" xfId="0" applyFont="1" applyFill="1" applyBorder="1" applyAlignment="1">
      <alignment vertical="center" wrapText="1"/>
    </xf>
    <xf numFmtId="0" fontId="101" fillId="28" borderId="1" xfId="29829" applyFont="1" applyFill="1" applyBorder="1" applyAlignment="1">
      <alignment vertical="center" wrapText="1"/>
    </xf>
    <xf numFmtId="239" fontId="136" fillId="28" borderId="1" xfId="12967" applyNumberFormat="1" applyFont="1" applyFill="1" applyBorder="1" applyAlignment="1">
      <alignment vertical="center"/>
    </xf>
    <xf numFmtId="43" fontId="136" fillId="28" borderId="1" xfId="12967" applyNumberFormat="1" applyFont="1" applyFill="1" applyBorder="1" applyAlignment="1">
      <alignment vertical="center"/>
    </xf>
    <xf numFmtId="242" fontId="7" fillId="28" borderId="1" xfId="12967" applyNumberFormat="1" applyFont="1" applyFill="1" applyBorder="1" applyAlignment="1">
      <alignment horizontal="center" vertical="center"/>
    </xf>
    <xf numFmtId="239" fontId="136" fillId="28" borderId="61" xfId="29829" applyNumberFormat="1" applyFont="1" applyFill="1" applyBorder="1" applyAlignment="1">
      <alignment horizontal="right" vertical="center"/>
    </xf>
    <xf numFmtId="0" fontId="299" fillId="28" borderId="61" xfId="29829" applyFont="1" applyFill="1" applyBorder="1" applyAlignment="1">
      <alignment vertical="center"/>
    </xf>
    <xf numFmtId="239" fontId="7" fillId="26" borderId="1" xfId="12967" applyNumberFormat="1" applyFont="1" applyFill="1" applyBorder="1" applyAlignment="1">
      <alignment horizontal="left" vertical="center" wrapText="1"/>
    </xf>
    <xf numFmtId="240" fontId="7" fillId="26" borderId="1" xfId="12967" applyNumberFormat="1" applyFont="1" applyFill="1" applyBorder="1" applyAlignment="1">
      <alignment horizontal="right" vertical="center"/>
    </xf>
    <xf numFmtId="0" fontId="136" fillId="28" borderId="0" xfId="0" applyFont="1" applyFill="1" applyAlignment="1">
      <alignment horizontal="center" vertical="center"/>
    </xf>
    <xf numFmtId="0" fontId="136" fillId="28" borderId="1" xfId="0" applyFont="1" applyFill="1" applyBorder="1" applyAlignment="1">
      <alignment horizontal="center" vertical="center"/>
    </xf>
    <xf numFmtId="0" fontId="291" fillId="28" borderId="1" xfId="0" applyFont="1" applyFill="1" applyBorder="1" applyAlignment="1">
      <alignment horizontal="center" vertical="center" wrapText="1"/>
    </xf>
    <xf numFmtId="0" fontId="291" fillId="28" borderId="1" xfId="0" applyFont="1" applyFill="1" applyBorder="1" applyAlignment="1">
      <alignment horizontal="center" vertical="center"/>
    </xf>
    <xf numFmtId="239" fontId="101" fillId="28" borderId="1" xfId="12967" applyNumberFormat="1" applyFont="1" applyFill="1" applyBorder="1" applyAlignment="1">
      <alignment horizontal="center" vertical="center"/>
    </xf>
    <xf numFmtId="240" fontId="101" fillId="28" borderId="1" xfId="12967" applyNumberFormat="1" applyFont="1" applyFill="1" applyBorder="1" applyAlignment="1">
      <alignment horizontal="center" vertical="center"/>
    </xf>
    <xf numFmtId="0" fontId="7" fillId="28" borderId="0" xfId="0" applyFont="1" applyFill="1" applyAlignment="1">
      <alignment horizontal="center" vertical="center"/>
    </xf>
    <xf numFmtId="0" fontId="283" fillId="28" borderId="0" xfId="0" applyFont="1" applyFill="1" applyAlignment="1">
      <alignment horizontal="center" vertical="center"/>
    </xf>
    <xf numFmtId="328" fontId="101" fillId="28" borderId="1" xfId="14168" applyNumberFormat="1" applyFont="1" applyFill="1" applyBorder="1" applyAlignment="1">
      <alignment horizontal="right" vertical="center" wrapText="1"/>
    </xf>
    <xf numFmtId="240" fontId="13" fillId="28" borderId="1" xfId="0" applyNumberFormat="1" applyFont="1" applyFill="1" applyBorder="1" applyAlignment="1">
      <alignment horizontal="center" vertical="center" wrapText="1"/>
    </xf>
    <xf numFmtId="0" fontId="291" fillId="28" borderId="0" xfId="0" applyFont="1" applyFill="1" applyAlignment="1">
      <alignment horizontal="center" vertical="center" wrapText="1"/>
    </xf>
    <xf numFmtId="0" fontId="309" fillId="28" borderId="0" xfId="0" applyFont="1" applyFill="1" applyAlignment="1">
      <alignment vertical="center"/>
    </xf>
    <xf numFmtId="239" fontId="279" fillId="28" borderId="0" xfId="12967" applyNumberFormat="1" applyFont="1" applyFill="1" applyAlignment="1"/>
    <xf numFmtId="239" fontId="7" fillId="26" borderId="1" xfId="12967" applyNumberFormat="1" applyFont="1" applyFill="1" applyBorder="1" applyAlignment="1">
      <alignment horizontal="left" vertical="center"/>
    </xf>
    <xf numFmtId="0" fontId="7" fillId="26" borderId="1" xfId="0" applyFont="1" applyFill="1" applyBorder="1" applyAlignment="1">
      <alignment horizontal="center" vertical="center"/>
    </xf>
    <xf numFmtId="0" fontId="7" fillId="26" borderId="61" xfId="0" applyFont="1" applyFill="1" applyBorder="1" applyAlignment="1">
      <alignment horizontal="center" vertical="center"/>
    </xf>
    <xf numFmtId="0" fontId="7" fillId="26" borderId="1" xfId="0" applyFont="1" applyFill="1" applyBorder="1" applyAlignment="1">
      <alignment horizontal="right" vertical="center"/>
    </xf>
    <xf numFmtId="240" fontId="7" fillId="26" borderId="1" xfId="0" applyNumberFormat="1" applyFont="1" applyFill="1" applyBorder="1" applyAlignment="1">
      <alignment horizontal="right" vertical="center"/>
    </xf>
    <xf numFmtId="240" fontId="7" fillId="26" borderId="1" xfId="0" applyNumberFormat="1" applyFont="1" applyFill="1" applyBorder="1" applyAlignment="1">
      <alignment horizontal="center" vertical="center"/>
    </xf>
    <xf numFmtId="1" fontId="7" fillId="26" borderId="1" xfId="0" applyNumberFormat="1" applyFont="1" applyFill="1" applyBorder="1" applyAlignment="1">
      <alignment horizontal="right" vertical="center"/>
    </xf>
    <xf numFmtId="0" fontId="13" fillId="26" borderId="1" xfId="0" applyFont="1" applyFill="1" applyBorder="1" applyAlignment="1">
      <alignment vertical="center" wrapText="1"/>
    </xf>
    <xf numFmtId="0" fontId="7" fillId="26" borderId="1" xfId="13320" applyFont="1" applyFill="1" applyBorder="1" applyAlignment="1">
      <alignment horizontal="right" vertical="center"/>
    </xf>
    <xf numFmtId="0" fontId="7" fillId="26" borderId="1" xfId="29829" applyFont="1" applyFill="1" applyBorder="1" applyAlignment="1">
      <alignment horizontal="center" vertical="center"/>
    </xf>
    <xf numFmtId="0" fontId="7" fillId="26" borderId="1" xfId="29829" applyFont="1" applyFill="1" applyBorder="1" applyAlignment="1">
      <alignment horizontal="left" vertical="center"/>
    </xf>
    <xf numFmtId="0" fontId="7" fillId="26" borderId="1" xfId="29829" applyFont="1" applyFill="1" applyBorder="1" applyAlignment="1">
      <alignment horizontal="right" vertical="center"/>
    </xf>
    <xf numFmtId="0" fontId="7" fillId="26" borderId="61" xfId="29829" applyFont="1" applyFill="1" applyBorder="1" applyAlignment="1">
      <alignment horizontal="right" vertical="center"/>
    </xf>
    <xf numFmtId="0" fontId="7" fillId="26" borderId="1" xfId="29829" applyFont="1" applyFill="1" applyBorder="1"/>
    <xf numFmtId="0" fontId="7" fillId="26" borderId="1" xfId="29829" applyFont="1" applyFill="1" applyBorder="1" applyAlignment="1">
      <alignment horizontal="right"/>
    </xf>
    <xf numFmtId="0" fontId="7" fillId="26" borderId="61" xfId="29829" applyFont="1" applyFill="1" applyBorder="1" applyAlignment="1">
      <alignment horizontal="right"/>
    </xf>
    <xf numFmtId="0" fontId="7" fillId="26" borderId="0" xfId="29829" applyFont="1" applyFill="1"/>
    <xf numFmtId="0" fontId="136" fillId="28" borderId="0" xfId="0" applyFont="1" applyFill="1" applyAlignment="1">
      <alignment horizontal="right" vertical="center"/>
    </xf>
    <xf numFmtId="0" fontId="136" fillId="28" borderId="0" xfId="0" applyFont="1" applyFill="1" applyAlignment="1">
      <alignment horizontal="left" vertical="center"/>
    </xf>
    <xf numFmtId="0" fontId="291" fillId="28" borderId="1" xfId="0" applyFont="1" applyFill="1" applyBorder="1" applyAlignment="1">
      <alignment vertical="center" wrapText="1"/>
    </xf>
    <xf numFmtId="0" fontId="295" fillId="28" borderId="1" xfId="0" applyFont="1" applyFill="1" applyBorder="1" applyAlignment="1">
      <alignment horizontal="center" vertical="center" wrapText="1"/>
    </xf>
    <xf numFmtId="0" fontId="295" fillId="28" borderId="0" xfId="0" applyFont="1" applyFill="1" applyAlignment="1">
      <alignment horizontal="center" vertical="center"/>
    </xf>
    <xf numFmtId="240" fontId="136" fillId="28" borderId="0" xfId="0" applyNumberFormat="1" applyFont="1" applyFill="1" applyAlignment="1">
      <alignment horizontal="center" vertical="center"/>
    </xf>
    <xf numFmtId="3" fontId="136" fillId="28" borderId="0" xfId="0" applyNumberFormat="1" applyFont="1" applyFill="1" applyAlignment="1">
      <alignment horizontal="center" vertical="center"/>
    </xf>
    <xf numFmtId="0" fontId="136" fillId="26" borderId="0" xfId="0" applyFont="1" applyFill="1" applyAlignment="1">
      <alignment horizontal="center" vertical="center"/>
    </xf>
    <xf numFmtId="0" fontId="136" fillId="28" borderId="0" xfId="0" applyFont="1" applyFill="1" applyBorder="1" applyAlignment="1">
      <alignment horizontal="center" vertical="center"/>
    </xf>
    <xf numFmtId="239" fontId="136" fillId="28" borderId="0" xfId="12967" applyNumberFormat="1" applyFont="1" applyFill="1" applyBorder="1" applyAlignment="1">
      <alignment vertical="center"/>
    </xf>
    <xf numFmtId="1" fontId="136" fillId="28" borderId="0" xfId="0" applyNumberFormat="1" applyFont="1" applyFill="1" applyAlignment="1">
      <alignment horizontal="center" vertical="center"/>
    </xf>
    <xf numFmtId="0" fontId="295" fillId="28" borderId="0" xfId="0" applyFont="1" applyFill="1" applyAlignment="1">
      <alignment horizontal="left" vertical="center"/>
    </xf>
    <xf numFmtId="240" fontId="136" fillId="28" borderId="0" xfId="12967" applyNumberFormat="1" applyFont="1" applyFill="1" applyAlignment="1">
      <alignment horizontal="right" vertical="center"/>
    </xf>
    <xf numFmtId="0" fontId="291" fillId="28" borderId="0" xfId="0" applyFont="1" applyFill="1" applyAlignment="1">
      <alignment horizontal="right" vertical="center"/>
    </xf>
    <xf numFmtId="240" fontId="291" fillId="28" borderId="0" xfId="12967" applyNumberFormat="1" applyFont="1" applyFill="1" applyAlignment="1">
      <alignment horizontal="right" vertical="center"/>
    </xf>
    <xf numFmtId="0" fontId="291" fillId="28" borderId="21" xfId="0" applyFont="1" applyFill="1" applyBorder="1" applyAlignment="1">
      <alignment horizontal="center" vertical="center" wrapText="1"/>
    </xf>
    <xf numFmtId="0" fontId="295" fillId="28" borderId="9" xfId="0" applyFont="1" applyFill="1" applyBorder="1" applyAlignment="1">
      <alignment horizontal="center" vertical="center" wrapText="1"/>
    </xf>
    <xf numFmtId="240" fontId="291" fillId="28" borderId="1" xfId="12967" applyNumberFormat="1" applyFont="1" applyFill="1" applyBorder="1" applyAlignment="1">
      <alignment horizontal="right" vertical="center"/>
    </xf>
    <xf numFmtId="0" fontId="291" fillId="28" borderId="61" xfId="0" applyFont="1" applyFill="1" applyBorder="1" applyAlignment="1">
      <alignment horizontal="right" vertical="center"/>
    </xf>
    <xf numFmtId="240" fontId="136" fillId="28" borderId="1" xfId="0" applyNumberFormat="1" applyFont="1" applyFill="1" applyBorder="1" applyAlignment="1">
      <alignment horizontal="right" vertical="center"/>
    </xf>
    <xf numFmtId="0" fontId="136" fillId="28" borderId="61" xfId="0" applyFont="1" applyFill="1" applyBorder="1" applyAlignment="1">
      <alignment horizontal="right" vertical="center"/>
    </xf>
    <xf numFmtId="240" fontId="136" fillId="28" borderId="1" xfId="12967" applyNumberFormat="1" applyFont="1" applyFill="1" applyBorder="1" applyAlignment="1">
      <alignment horizontal="right" vertical="center" wrapText="1"/>
    </xf>
    <xf numFmtId="0" fontId="136" fillId="28" borderId="1" xfId="34288" applyFont="1" applyFill="1" applyBorder="1" applyAlignment="1">
      <alignment horizontal="right" vertical="center" wrapText="1"/>
    </xf>
    <xf numFmtId="0" fontId="136" fillId="28" borderId="61" xfId="34288" applyFont="1" applyFill="1" applyBorder="1" applyAlignment="1">
      <alignment horizontal="right" vertical="center" wrapText="1"/>
    </xf>
    <xf numFmtId="1" fontId="136" fillId="28" borderId="61" xfId="0" applyNumberFormat="1" applyFont="1" applyFill="1" applyBorder="1" applyAlignment="1">
      <alignment horizontal="right" vertical="center"/>
    </xf>
    <xf numFmtId="1" fontId="136" fillId="28" borderId="1" xfId="34288" applyNumberFormat="1" applyFont="1" applyFill="1" applyBorder="1" applyAlignment="1">
      <alignment horizontal="right" vertical="center" wrapText="1"/>
    </xf>
    <xf numFmtId="241" fontId="136" fillId="28" borderId="1" xfId="34288" applyNumberFormat="1" applyFont="1" applyFill="1" applyBorder="1" applyAlignment="1">
      <alignment horizontal="right" vertical="center" wrapText="1"/>
    </xf>
    <xf numFmtId="240" fontId="136" fillId="28" borderId="61" xfId="12967" applyNumberFormat="1" applyFont="1" applyFill="1" applyBorder="1" applyAlignment="1">
      <alignment horizontal="right" vertical="center" wrapText="1"/>
    </xf>
    <xf numFmtId="1" fontId="136" fillId="28" borderId="1" xfId="0" applyNumberFormat="1" applyFont="1" applyFill="1" applyBorder="1" applyAlignment="1">
      <alignment horizontal="right" vertical="center"/>
    </xf>
    <xf numFmtId="240" fontId="283" fillId="28" borderId="61" xfId="12967" applyNumberFormat="1" applyFont="1" applyFill="1" applyBorder="1" applyAlignment="1">
      <alignment horizontal="center" vertical="center" wrapText="1"/>
    </xf>
    <xf numFmtId="240" fontId="291" fillId="28" borderId="1" xfId="12967" applyNumberFormat="1" applyFont="1" applyFill="1" applyBorder="1" applyAlignment="1">
      <alignment horizontal="right" vertical="center" wrapText="1"/>
    </xf>
    <xf numFmtId="240" fontId="291" fillId="28" borderId="61" xfId="12967" applyNumberFormat="1" applyFont="1" applyFill="1" applyBorder="1" applyAlignment="1">
      <alignment horizontal="right" vertical="center"/>
    </xf>
    <xf numFmtId="0" fontId="291" fillId="28" borderId="1" xfId="34288" applyFont="1" applyFill="1" applyBorder="1" applyAlignment="1">
      <alignment horizontal="right" vertical="center" wrapText="1"/>
    </xf>
    <xf numFmtId="0" fontId="299" fillId="28" borderId="1" xfId="0" applyFont="1" applyFill="1" applyBorder="1" applyAlignment="1">
      <alignment horizontal="right" vertical="center"/>
    </xf>
    <xf numFmtId="0" fontId="299" fillId="28" borderId="61" xfId="0" applyFont="1" applyFill="1" applyBorder="1" applyAlignment="1">
      <alignment horizontal="right" vertical="center"/>
    </xf>
    <xf numFmtId="239" fontId="291" fillId="28" borderId="1" xfId="12967" applyNumberFormat="1" applyFont="1" applyFill="1" applyBorder="1" applyAlignment="1">
      <alignment horizontal="right" vertical="center"/>
    </xf>
    <xf numFmtId="240" fontId="291" fillId="28" borderId="61" xfId="12967" applyNumberFormat="1" applyFont="1" applyFill="1" applyBorder="1" applyAlignment="1">
      <alignment horizontal="right" vertical="center" wrapText="1"/>
    </xf>
    <xf numFmtId="239" fontId="136" fillId="28" borderId="1" xfId="0" applyNumberFormat="1" applyFont="1" applyFill="1" applyBorder="1" applyAlignment="1">
      <alignment horizontal="right" vertical="center"/>
    </xf>
    <xf numFmtId="0" fontId="136" fillId="28" borderId="1" xfId="0" applyNumberFormat="1" applyFont="1" applyFill="1" applyBorder="1" applyAlignment="1">
      <alignment horizontal="right" vertical="center"/>
    </xf>
    <xf numFmtId="0" fontId="291" fillId="0" borderId="63" xfId="34288" applyFont="1" applyBorder="1" applyAlignment="1">
      <alignment horizontal="right" vertical="center" wrapText="1"/>
    </xf>
    <xf numFmtId="240" fontId="291" fillId="28" borderId="61" xfId="0" applyNumberFormat="1" applyFont="1" applyFill="1" applyBorder="1" applyAlignment="1">
      <alignment horizontal="right" vertical="center"/>
    </xf>
    <xf numFmtId="0" fontId="295" fillId="28" borderId="15" xfId="0" applyFont="1" applyFill="1" applyBorder="1" applyAlignment="1">
      <alignment horizontal="center" vertical="center"/>
    </xf>
    <xf numFmtId="0" fontId="291" fillId="28" borderId="61" xfId="0" applyFont="1" applyFill="1" applyBorder="1" applyAlignment="1">
      <alignment horizontal="center" vertical="center"/>
    </xf>
    <xf numFmtId="0" fontId="291" fillId="28" borderId="61" xfId="0" applyFont="1" applyFill="1" applyBorder="1" applyAlignment="1">
      <alignment horizontal="left" vertical="center"/>
    </xf>
    <xf numFmtId="0" fontId="136" fillId="28" borderId="61" xfId="0" applyFont="1" applyFill="1" applyBorder="1" applyAlignment="1">
      <alignment horizontal="center" vertical="center"/>
    </xf>
    <xf numFmtId="0" fontId="136" fillId="28" borderId="61" xfId="0" applyFont="1" applyFill="1" applyBorder="1" applyAlignment="1">
      <alignment horizontal="left" vertical="center"/>
    </xf>
    <xf numFmtId="0" fontId="136" fillId="28" borderId="61" xfId="0" applyFont="1" applyFill="1" applyBorder="1" applyAlignment="1">
      <alignment horizontal="left" vertical="center" wrapText="1"/>
    </xf>
    <xf numFmtId="0" fontId="136" fillId="28" borderId="61" xfId="0" applyFont="1" applyFill="1" applyBorder="1" applyAlignment="1">
      <alignment horizontal="center" vertical="center" wrapText="1"/>
    </xf>
    <xf numFmtId="0" fontId="291" fillId="28" borderId="1" xfId="29829" applyFont="1" applyFill="1" applyBorder="1" applyAlignment="1">
      <alignment horizontal="left" vertical="center" wrapText="1"/>
    </xf>
    <xf numFmtId="0" fontId="136" fillId="28" borderId="1" xfId="29829" applyFont="1" applyFill="1" applyBorder="1" applyAlignment="1">
      <alignment horizontal="left" vertical="center" wrapText="1"/>
    </xf>
    <xf numFmtId="0" fontId="136" fillId="28" borderId="1" xfId="29829" applyFont="1" applyFill="1" applyBorder="1" applyAlignment="1">
      <alignment horizontal="center" vertical="center"/>
    </xf>
    <xf numFmtId="3" fontId="136" fillId="28" borderId="1" xfId="29829" applyNumberFormat="1" applyFont="1" applyFill="1" applyBorder="1" applyAlignment="1">
      <alignment horizontal="right" vertical="center"/>
    </xf>
    <xf numFmtId="3" fontId="136" fillId="28" borderId="61" xfId="29829" applyNumberFormat="1" applyFont="1" applyFill="1" applyBorder="1" applyAlignment="1">
      <alignment horizontal="right" vertical="center"/>
    </xf>
    <xf numFmtId="0" fontId="291" fillId="28" borderId="1" xfId="29829" applyFont="1" applyFill="1" applyBorder="1" applyAlignment="1">
      <alignment horizontal="center" vertical="center"/>
    </xf>
    <xf numFmtId="0" fontId="136" fillId="28" borderId="1" xfId="0" applyFont="1" applyFill="1" applyBorder="1" applyAlignment="1">
      <alignment vertical="center"/>
    </xf>
    <xf numFmtId="240" fontId="136" fillId="28" borderId="0" xfId="12967" applyNumberFormat="1" applyFont="1" applyFill="1" applyAlignment="1">
      <alignment horizontal="center" vertical="center"/>
    </xf>
    <xf numFmtId="0" fontId="291" fillId="26" borderId="0" xfId="0" applyFont="1" applyFill="1" applyAlignment="1">
      <alignment horizontal="center" vertical="center"/>
    </xf>
    <xf numFmtId="0" fontId="136" fillId="26" borderId="1" xfId="0" applyFont="1" applyFill="1" applyBorder="1" applyAlignment="1">
      <alignment horizontal="center" vertical="center"/>
    </xf>
    <xf numFmtId="0" fontId="136" fillId="26" borderId="1" xfId="0" applyFont="1" applyFill="1" applyBorder="1" applyAlignment="1">
      <alignment horizontal="left" vertical="center" wrapText="1"/>
    </xf>
    <xf numFmtId="240" fontId="136" fillId="26" borderId="1" xfId="12967" applyNumberFormat="1" applyFont="1" applyFill="1" applyBorder="1" applyAlignment="1">
      <alignment horizontal="right" vertical="center"/>
    </xf>
    <xf numFmtId="0" fontId="136" fillId="26" borderId="1" xfId="0" applyFont="1" applyFill="1" applyBorder="1" applyAlignment="1">
      <alignment horizontal="right" vertical="center"/>
    </xf>
    <xf numFmtId="0" fontId="136" fillId="26" borderId="61" xfId="0" applyFont="1" applyFill="1" applyBorder="1" applyAlignment="1">
      <alignment horizontal="right" vertical="center"/>
    </xf>
    <xf numFmtId="240" fontId="136" fillId="26" borderId="61" xfId="12967" applyNumberFormat="1" applyFont="1" applyFill="1" applyBorder="1" applyAlignment="1">
      <alignment horizontal="right" vertical="center"/>
    </xf>
    <xf numFmtId="240" fontId="136" fillId="26" borderId="1" xfId="0" applyNumberFormat="1" applyFont="1" applyFill="1" applyBorder="1" applyAlignment="1">
      <alignment horizontal="right" vertical="center"/>
    </xf>
    <xf numFmtId="0" fontId="136" fillId="26" borderId="0" xfId="0" applyFont="1" applyFill="1" applyAlignment="1">
      <alignment horizontal="right" vertical="center"/>
    </xf>
    <xf numFmtId="0" fontId="291" fillId="26" borderId="1" xfId="0" applyFont="1" applyFill="1" applyBorder="1" applyAlignment="1">
      <alignment horizontal="center" vertical="center"/>
    </xf>
    <xf numFmtId="0" fontId="291" fillId="26" borderId="1" xfId="0" applyFont="1" applyFill="1" applyBorder="1" applyAlignment="1">
      <alignment horizontal="left" vertical="center" wrapText="1"/>
    </xf>
    <xf numFmtId="240" fontId="291" fillId="26" borderId="1" xfId="12967" applyNumberFormat="1" applyFont="1" applyFill="1" applyBorder="1" applyAlignment="1">
      <alignment horizontal="right" vertical="center"/>
    </xf>
    <xf numFmtId="0" fontId="291" fillId="26" borderId="1" xfId="0" applyFont="1" applyFill="1" applyBorder="1" applyAlignment="1">
      <alignment horizontal="right" vertical="center"/>
    </xf>
    <xf numFmtId="0" fontId="291" fillId="26" borderId="61" xfId="0" applyFont="1" applyFill="1" applyBorder="1" applyAlignment="1">
      <alignment horizontal="right" vertical="center"/>
    </xf>
    <xf numFmtId="0" fontId="291" fillId="26" borderId="0" xfId="0" applyFont="1" applyFill="1" applyAlignment="1">
      <alignment horizontal="right" vertical="center"/>
    </xf>
    <xf numFmtId="0" fontId="136" fillId="26" borderId="1" xfId="29829" applyFont="1" applyFill="1" applyBorder="1" applyAlignment="1">
      <alignment horizontal="left" vertical="center" wrapText="1"/>
    </xf>
    <xf numFmtId="0" fontId="136" fillId="26" borderId="1" xfId="29829" applyFont="1" applyFill="1" applyBorder="1" applyAlignment="1">
      <alignment horizontal="center" vertical="center"/>
    </xf>
    <xf numFmtId="0" fontId="136" fillId="26" borderId="1" xfId="29829" applyFont="1" applyFill="1" applyBorder="1" applyAlignment="1">
      <alignment horizontal="right" vertical="center"/>
    </xf>
    <xf numFmtId="0" fontId="136" fillId="26" borderId="61" xfId="29829" applyFont="1" applyFill="1" applyBorder="1" applyAlignment="1">
      <alignment horizontal="right" vertical="center"/>
    </xf>
    <xf numFmtId="0" fontId="136" fillId="26" borderId="1" xfId="0" applyFont="1" applyFill="1" applyBorder="1" applyAlignment="1">
      <alignment horizontal="left" vertical="center"/>
    </xf>
    <xf numFmtId="0" fontId="101" fillId="28" borderId="61" xfId="0" applyFont="1" applyFill="1" applyBorder="1" applyAlignment="1">
      <alignment horizontal="center" vertical="center"/>
    </xf>
    <xf numFmtId="0" fontId="7" fillId="28" borderId="19" xfId="0" applyFont="1" applyFill="1" applyBorder="1" applyAlignment="1">
      <alignment horizontal="center" vertical="center"/>
    </xf>
    <xf numFmtId="0" fontId="7" fillId="28" borderId="19" xfId="0" applyFont="1" applyFill="1" applyBorder="1" applyAlignment="1">
      <alignment horizontal="left" vertical="center"/>
    </xf>
    <xf numFmtId="0" fontId="7" fillId="28" borderId="19" xfId="0" applyFont="1" applyFill="1" applyBorder="1" applyAlignment="1">
      <alignment horizontal="center" vertical="center" wrapText="1"/>
    </xf>
    <xf numFmtId="0" fontId="7" fillId="28" borderId="19" xfId="0" applyFont="1" applyFill="1" applyBorder="1"/>
    <xf numFmtId="1" fontId="7" fillId="28" borderId="61" xfId="29829" applyNumberFormat="1" applyFont="1" applyFill="1" applyBorder="1" applyAlignment="1">
      <alignment horizontal="right" vertical="center"/>
    </xf>
    <xf numFmtId="2" fontId="7" fillId="28" borderId="61" xfId="29829" applyNumberFormat="1" applyFont="1" applyFill="1" applyBorder="1" applyAlignment="1">
      <alignment horizontal="center" vertical="center" wrapText="1"/>
    </xf>
    <xf numFmtId="0" fontId="18" fillId="28" borderId="0" xfId="13325" applyFont="1" applyFill="1"/>
    <xf numFmtId="0" fontId="7" fillId="28" borderId="0" xfId="0" applyFont="1" applyFill="1" applyAlignment="1">
      <alignment horizontal="center" vertical="center"/>
    </xf>
    <xf numFmtId="0" fontId="7" fillId="28" borderId="0" xfId="0" applyFont="1" applyFill="1"/>
    <xf numFmtId="240" fontId="310" fillId="28" borderId="1" xfId="12967" applyNumberFormat="1" applyFont="1" applyFill="1" applyBorder="1" applyAlignment="1">
      <alignment horizontal="right" vertical="center"/>
    </xf>
    <xf numFmtId="0" fontId="310" fillId="28" borderId="1" xfId="0" applyFont="1" applyFill="1" applyBorder="1" applyAlignment="1">
      <alignment horizontal="center" vertical="center"/>
    </xf>
    <xf numFmtId="0" fontId="310" fillId="28" borderId="1" xfId="0" applyFont="1" applyFill="1" applyBorder="1" applyAlignment="1">
      <alignment horizontal="left" vertical="center"/>
    </xf>
    <xf numFmtId="0" fontId="310" fillId="28" borderId="1" xfId="0" applyFont="1" applyFill="1" applyBorder="1" applyAlignment="1">
      <alignment horizontal="center" vertical="center" wrapText="1"/>
    </xf>
    <xf numFmtId="0" fontId="310" fillId="28" borderId="0" xfId="0" applyFont="1" applyFill="1"/>
    <xf numFmtId="0" fontId="113" fillId="28" borderId="1" xfId="0" applyFont="1" applyFill="1" applyBorder="1" applyAlignment="1">
      <alignment horizontal="center" vertical="center"/>
    </xf>
    <xf numFmtId="0" fontId="113" fillId="28" borderId="1" xfId="0" applyFont="1" applyFill="1" applyBorder="1" applyAlignment="1">
      <alignment horizontal="left" vertical="center"/>
    </xf>
    <xf numFmtId="240" fontId="113" fillId="28" borderId="1" xfId="12967" applyNumberFormat="1" applyFont="1" applyFill="1" applyBorder="1" applyAlignment="1">
      <alignment horizontal="right" vertical="center"/>
    </xf>
    <xf numFmtId="240" fontId="132" fillId="28" borderId="1" xfId="12967" applyNumberFormat="1" applyFont="1" applyFill="1" applyBorder="1" applyAlignment="1">
      <alignment horizontal="right" vertical="center"/>
    </xf>
    <xf numFmtId="43" fontId="310" fillId="28" borderId="1" xfId="12967" applyNumberFormat="1" applyFont="1" applyFill="1" applyBorder="1" applyAlignment="1">
      <alignment horizontal="right" vertical="center"/>
    </xf>
    <xf numFmtId="239" fontId="310" fillId="28" borderId="1" xfId="12967" applyNumberFormat="1" applyFont="1" applyFill="1" applyBorder="1" applyAlignment="1">
      <alignment horizontal="right" vertical="center"/>
    </xf>
    <xf numFmtId="43" fontId="13" fillId="28" borderId="1" xfId="12967" applyNumberFormat="1" applyFont="1" applyFill="1" applyBorder="1" applyAlignment="1">
      <alignment vertical="center" wrapText="1"/>
    </xf>
    <xf numFmtId="0" fontId="7" fillId="28" borderId="0" xfId="0" applyFont="1" applyFill="1" applyAlignment="1">
      <alignment horizontal="center" vertical="center"/>
    </xf>
    <xf numFmtId="0" fontId="7" fillId="28" borderId="0" xfId="0" applyFont="1" applyFill="1"/>
    <xf numFmtId="43" fontId="132" fillId="28" borderId="1" xfId="12967" applyNumberFormat="1" applyFont="1" applyFill="1" applyBorder="1" applyAlignment="1">
      <alignment horizontal="right" vertical="center"/>
    </xf>
    <xf numFmtId="0" fontId="7" fillId="28" borderId="0" xfId="0" applyFont="1" applyFill="1" applyAlignment="1">
      <alignment horizontal="center" vertical="center"/>
    </xf>
    <xf numFmtId="0" fontId="7" fillId="28" borderId="0" xfId="0" applyFont="1" applyFill="1"/>
    <xf numFmtId="240" fontId="285" fillId="28" borderId="61" xfId="12967" applyNumberFormat="1" applyFont="1" applyFill="1" applyBorder="1" applyAlignment="1">
      <alignment horizontal="right" vertical="center"/>
    </xf>
    <xf numFmtId="0" fontId="101" fillId="0" borderId="0" xfId="0" applyFont="1" applyAlignment="1">
      <alignment horizontal="center" vertical="center" wrapText="1"/>
    </xf>
    <xf numFmtId="43" fontId="101" fillId="28" borderId="1" xfId="0" applyNumberFormat="1" applyFont="1" applyFill="1" applyBorder="1" applyAlignment="1">
      <alignment horizontal="right" vertical="center"/>
    </xf>
    <xf numFmtId="0" fontId="101" fillId="0" borderId="0" xfId="0" applyFont="1" applyAlignment="1">
      <alignment wrapText="1"/>
    </xf>
    <xf numFmtId="0" fontId="101" fillId="0" borderId="0" xfId="0" applyFont="1" applyAlignment="1">
      <alignment horizontal="center" wrapText="1"/>
    </xf>
    <xf numFmtId="240" fontId="7" fillId="0" borderId="0" xfId="12967" applyNumberFormat="1" applyFont="1" applyAlignment="1">
      <alignment wrapText="1"/>
    </xf>
    <xf numFmtId="0" fontId="101" fillId="0" borderId="0" xfId="0" applyFont="1" applyAlignment="1">
      <alignment vertical="center" wrapText="1"/>
    </xf>
    <xf numFmtId="0" fontId="7" fillId="28" borderId="0" xfId="0" applyFont="1" applyFill="1" applyAlignment="1">
      <alignment horizontal="center" vertical="center"/>
    </xf>
    <xf numFmtId="0" fontId="7" fillId="28" borderId="0" xfId="0" applyFont="1" applyFill="1"/>
    <xf numFmtId="240" fontId="7" fillId="0" borderId="0" xfId="12967" applyNumberFormat="1" applyFont="1" applyAlignment="1">
      <alignment vertical="center" wrapText="1"/>
    </xf>
    <xf numFmtId="240" fontId="7" fillId="0" borderId="0" xfId="0" applyNumberFormat="1" applyFont="1" applyAlignment="1">
      <alignment vertical="center" wrapText="1"/>
    </xf>
    <xf numFmtId="1" fontId="7" fillId="0" borderId="0" xfId="0" applyNumberFormat="1" applyFont="1" applyAlignment="1">
      <alignment vertical="center" wrapText="1"/>
    </xf>
    <xf numFmtId="2" fontId="7" fillId="0" borderId="0" xfId="0" applyNumberFormat="1" applyFont="1" applyAlignment="1">
      <alignment vertical="center" wrapText="1"/>
    </xf>
    <xf numFmtId="241" fontId="7" fillId="0" borderId="0" xfId="0" applyNumberFormat="1" applyFont="1" applyAlignment="1">
      <alignment vertical="center" wrapText="1"/>
    </xf>
    <xf numFmtId="0" fontId="7" fillId="0" borderId="0" xfId="0" applyFont="1" applyAlignment="1">
      <alignment vertical="center" wrapText="1"/>
    </xf>
    <xf numFmtId="0" fontId="7" fillId="28" borderId="0" xfId="0" applyFont="1" applyFill="1" applyAlignment="1">
      <alignment horizontal="center" vertical="center"/>
    </xf>
    <xf numFmtId="0" fontId="7" fillId="28" borderId="0" xfId="0" applyFont="1" applyFill="1"/>
    <xf numFmtId="240" fontId="7" fillId="0" borderId="0" xfId="0" applyNumberFormat="1" applyFont="1" applyAlignment="1">
      <alignment wrapText="1"/>
    </xf>
    <xf numFmtId="240" fontId="101" fillId="0" borderId="0" xfId="12967" applyNumberFormat="1" applyFont="1" applyAlignment="1">
      <alignment wrapText="1"/>
    </xf>
    <xf numFmtId="240" fontId="101" fillId="0" borderId="0" xfId="0" applyNumberFormat="1" applyFont="1" applyAlignment="1">
      <alignment wrapText="1"/>
    </xf>
    <xf numFmtId="0" fontId="113" fillId="0" borderId="0" xfId="0" applyFont="1" applyAlignment="1">
      <alignment wrapText="1"/>
    </xf>
    <xf numFmtId="0" fontId="291" fillId="28" borderId="1" xfId="0" applyFont="1" applyFill="1" applyBorder="1" applyAlignment="1">
      <alignment horizontal="center" vertical="center"/>
    </xf>
    <xf numFmtId="0" fontId="136" fillId="28" borderId="1" xfId="0" applyFont="1" applyFill="1" applyBorder="1" applyAlignment="1">
      <alignment horizontal="center" vertical="center"/>
    </xf>
    <xf numFmtId="239" fontId="7" fillId="28" borderId="0" xfId="12967" applyNumberFormat="1" applyFont="1" applyFill="1" applyAlignment="1">
      <alignment horizontal="center" vertical="center"/>
    </xf>
    <xf numFmtId="239" fontId="101" fillId="28" borderId="1" xfId="12967" applyNumberFormat="1" applyFont="1" applyFill="1" applyBorder="1" applyAlignment="1">
      <alignment horizontal="center" vertical="center"/>
    </xf>
    <xf numFmtId="0" fontId="7" fillId="28" borderId="0" xfId="0" applyFont="1" applyFill="1" applyAlignment="1">
      <alignment horizontal="center" vertical="center"/>
    </xf>
    <xf numFmtId="0" fontId="7" fillId="28" borderId="0" xfId="0" applyFont="1" applyFill="1"/>
    <xf numFmtId="0" fontId="291" fillId="28" borderId="20" xfId="0" applyFont="1" applyFill="1" applyBorder="1" applyAlignment="1">
      <alignment horizontal="center" vertical="center" wrapText="1"/>
    </xf>
    <xf numFmtId="0" fontId="291" fillId="28" borderId="13" xfId="0" applyFont="1" applyFill="1" applyBorder="1" applyAlignment="1">
      <alignment horizontal="center" vertical="center"/>
    </xf>
    <xf numFmtId="0" fontId="291" fillId="28" borderId="9" xfId="0" applyFont="1" applyFill="1" applyBorder="1" applyAlignment="1">
      <alignment horizontal="center" vertical="center"/>
    </xf>
    <xf numFmtId="0" fontId="7" fillId="28" borderId="1" xfId="0" applyFont="1" applyFill="1" applyBorder="1" applyAlignment="1">
      <alignment horizontal="center" vertical="center"/>
    </xf>
    <xf numFmtId="0" fontId="101" fillId="28" borderId="1" xfId="0" applyFont="1" applyFill="1" applyBorder="1" applyAlignment="1">
      <alignment horizontal="center" vertical="center" wrapText="1"/>
    </xf>
    <xf numFmtId="239" fontId="101" fillId="28" borderId="61" xfId="12967" applyNumberFormat="1" applyFont="1" applyFill="1" applyBorder="1" applyAlignment="1">
      <alignment horizontal="center" vertical="center" wrapText="1"/>
    </xf>
    <xf numFmtId="239" fontId="101" fillId="28" borderId="61" xfId="12967" applyNumberFormat="1" applyFont="1" applyFill="1" applyBorder="1" applyAlignment="1">
      <alignment horizontal="center" vertical="center"/>
    </xf>
    <xf numFmtId="0" fontId="101" fillId="28" borderId="1" xfId="0" applyFont="1" applyFill="1" applyBorder="1" applyAlignment="1">
      <alignment horizontal="center" vertical="center"/>
    </xf>
    <xf numFmtId="0" fontId="101" fillId="28" borderId="61" xfId="0" applyFont="1" applyFill="1" applyBorder="1" applyAlignment="1">
      <alignment horizontal="center" vertical="center"/>
    </xf>
    <xf numFmtId="240" fontId="285" fillId="28" borderId="1" xfId="12967" applyNumberFormat="1" applyFont="1" applyFill="1" applyBorder="1" applyAlignment="1">
      <alignment vertical="center"/>
    </xf>
    <xf numFmtId="240" fontId="285" fillId="28" borderId="1" xfId="12967" applyNumberFormat="1" applyFont="1" applyFill="1" applyBorder="1" applyAlignment="1">
      <alignment horizontal="left" vertical="center"/>
    </xf>
    <xf numFmtId="1" fontId="136" fillId="28" borderId="1" xfId="0" applyNumberFormat="1" applyFont="1" applyFill="1" applyBorder="1" applyAlignment="1">
      <alignment horizontal="right" vertical="center" wrapText="1"/>
    </xf>
    <xf numFmtId="0" fontId="114" fillId="28" borderId="1" xfId="13325" applyFont="1" applyFill="1" applyBorder="1" applyAlignment="1">
      <alignment horizontal="center" vertical="center" wrapText="1"/>
    </xf>
    <xf numFmtId="43" fontId="7" fillId="28" borderId="1" xfId="14168" applyFont="1" applyFill="1" applyBorder="1" applyAlignment="1">
      <alignment horizontal="center" vertical="center" wrapText="1"/>
    </xf>
    <xf numFmtId="43" fontId="101" fillId="28" borderId="1" xfId="14168" applyFont="1" applyFill="1" applyBorder="1" applyAlignment="1">
      <alignment horizontal="center" vertical="center" wrapText="1"/>
    </xf>
    <xf numFmtId="240" fontId="291" fillId="28" borderId="9" xfId="12967" applyNumberFormat="1" applyFont="1" applyFill="1" applyBorder="1" applyAlignment="1">
      <alignment vertical="center" wrapText="1"/>
    </xf>
    <xf numFmtId="0" fontId="101" fillId="28" borderId="1" xfId="0" applyFont="1" applyFill="1" applyBorder="1" applyAlignment="1">
      <alignment horizontal="center" vertical="center" wrapText="1"/>
    </xf>
    <xf numFmtId="0" fontId="7" fillId="28" borderId="1" xfId="0" applyFont="1" applyFill="1" applyBorder="1" applyAlignment="1">
      <alignment horizontal="center" vertical="center"/>
    </xf>
    <xf numFmtId="239" fontId="101" fillId="28" borderId="61" xfId="12967" applyNumberFormat="1" applyFont="1" applyFill="1" applyBorder="1" applyAlignment="1">
      <alignment horizontal="center" vertical="center" wrapText="1"/>
    </xf>
    <xf numFmtId="0" fontId="291" fillId="28" borderId="0" xfId="0" applyFont="1" applyFill="1" applyAlignment="1">
      <alignment horizontal="center" vertical="center" wrapText="1"/>
    </xf>
    <xf numFmtId="0" fontId="101" fillId="28" borderId="1" xfId="0" applyFont="1" applyFill="1" applyBorder="1" applyAlignment="1">
      <alignment horizontal="center" vertical="center"/>
    </xf>
    <xf numFmtId="0" fontId="101" fillId="28" borderId="61" xfId="0" applyFont="1" applyFill="1" applyBorder="1" applyAlignment="1">
      <alignment horizontal="center" vertical="center"/>
    </xf>
    <xf numFmtId="0" fontId="7" fillId="28" borderId="0" xfId="0" applyFont="1" applyFill="1"/>
    <xf numFmtId="240" fontId="101" fillId="28" borderId="61" xfId="12967" applyNumberFormat="1" applyFont="1" applyFill="1" applyBorder="1" applyAlignment="1">
      <alignment horizontal="center" vertical="center"/>
    </xf>
    <xf numFmtId="0" fontId="7" fillId="28" borderId="9" xfId="13325" applyFont="1" applyFill="1" applyBorder="1" applyAlignment="1">
      <alignment vertical="center" wrapText="1"/>
    </xf>
    <xf numFmtId="43" fontId="7" fillId="28" borderId="9" xfId="14168" applyFont="1" applyFill="1" applyBorder="1" applyAlignment="1">
      <alignment horizontal="center" vertical="center" wrapText="1"/>
    </xf>
    <xf numFmtId="328" fontId="7" fillId="28" borderId="9" xfId="14168" quotePrefix="1" applyNumberFormat="1" applyFont="1" applyFill="1" applyBorder="1" applyAlignment="1">
      <alignment vertical="center" wrapText="1"/>
    </xf>
    <xf numFmtId="0" fontId="7" fillId="28" borderId="1" xfId="13325" quotePrefix="1" applyFont="1" applyFill="1" applyBorder="1" applyAlignment="1">
      <alignment vertical="center" wrapText="1"/>
    </xf>
    <xf numFmtId="328" fontId="7" fillId="28" borderId="1" xfId="14168" quotePrefix="1" applyNumberFormat="1" applyFont="1" applyFill="1" applyBorder="1" applyAlignment="1">
      <alignment horizontal="right" vertical="center" wrapText="1"/>
    </xf>
    <xf numFmtId="240" fontId="7" fillId="28" borderId="1" xfId="12967" quotePrefix="1" applyNumberFormat="1" applyFont="1" applyFill="1" applyBorder="1" applyAlignment="1">
      <alignment horizontal="right" vertical="center" wrapText="1"/>
    </xf>
    <xf numFmtId="240" fontId="7" fillId="28" borderId="1" xfId="14168" quotePrefix="1" applyNumberFormat="1" applyFont="1" applyFill="1" applyBorder="1" applyAlignment="1">
      <alignment horizontal="right" vertical="center" wrapText="1"/>
    </xf>
    <xf numFmtId="240" fontId="7" fillId="28" borderId="1" xfId="14168" applyNumberFormat="1" applyFont="1" applyFill="1" applyBorder="1" applyAlignment="1">
      <alignment horizontal="right" vertical="center" wrapText="1"/>
    </xf>
    <xf numFmtId="0" fontId="101" fillId="28" borderId="1" xfId="13325" quotePrefix="1" applyFont="1" applyFill="1" applyBorder="1" applyAlignment="1">
      <alignment horizontal="center" vertical="center" wrapText="1"/>
    </xf>
    <xf numFmtId="0" fontId="101" fillId="28" borderId="1" xfId="13325" quotePrefix="1" applyFont="1" applyFill="1" applyBorder="1" applyAlignment="1">
      <alignment vertical="center" wrapText="1"/>
    </xf>
    <xf numFmtId="0" fontId="7" fillId="28" borderId="1" xfId="13325" quotePrefix="1" applyFont="1" applyFill="1" applyBorder="1" applyAlignment="1">
      <alignment horizontal="center" vertical="center" wrapText="1"/>
    </xf>
    <xf numFmtId="0" fontId="7" fillId="28" borderId="1" xfId="13325" applyFont="1" applyFill="1" applyBorder="1"/>
    <xf numFmtId="328" fontId="7" fillId="28" borderId="1" xfId="13325" applyNumberFormat="1" applyFont="1" applyFill="1" applyBorder="1"/>
    <xf numFmtId="174" fontId="7" fillId="28" borderId="1" xfId="0" applyNumberFormat="1" applyFont="1" applyFill="1" applyBorder="1" applyAlignment="1">
      <alignment vertical="center"/>
    </xf>
    <xf numFmtId="0" fontId="279" fillId="28" borderId="0" xfId="0" applyFont="1" applyFill="1"/>
    <xf numFmtId="0" fontId="136" fillId="28" borderId="0" xfId="0" applyFont="1" applyFill="1" applyAlignment="1">
      <alignment horizontal="center" vertical="center"/>
    </xf>
    <xf numFmtId="0" fontId="136" fillId="28" borderId="1" xfId="0" applyFont="1" applyFill="1" applyBorder="1" applyAlignment="1">
      <alignment horizontal="center" vertical="center"/>
    </xf>
    <xf numFmtId="0" fontId="291" fillId="28" borderId="1" xfId="0" applyFont="1" applyFill="1" applyBorder="1" applyAlignment="1">
      <alignment horizontal="center" vertical="center" wrapText="1"/>
    </xf>
    <xf numFmtId="0" fontId="291" fillId="28" borderId="1" xfId="0" applyFont="1" applyFill="1" applyBorder="1" applyAlignment="1">
      <alignment horizontal="center" vertical="center"/>
    </xf>
    <xf numFmtId="0" fontId="291" fillId="28" borderId="9" xfId="0" applyFont="1" applyFill="1" applyBorder="1" applyAlignment="1">
      <alignment horizontal="center" vertical="center" wrapText="1"/>
    </xf>
    <xf numFmtId="0" fontId="7" fillId="28" borderId="1" xfId="0" applyFont="1" applyFill="1" applyBorder="1" applyAlignment="1">
      <alignment horizontal="center" vertical="center"/>
    </xf>
    <xf numFmtId="0" fontId="101" fillId="28" borderId="1" xfId="0" applyFont="1" applyFill="1" applyBorder="1" applyAlignment="1">
      <alignment horizontal="center" vertical="center" wrapText="1"/>
    </xf>
    <xf numFmtId="240" fontId="291" fillId="28" borderId="1" xfId="12967" applyNumberFormat="1" applyFont="1" applyFill="1" applyBorder="1" applyAlignment="1">
      <alignment horizontal="center" vertical="center"/>
    </xf>
    <xf numFmtId="0" fontId="101" fillId="28" borderId="0" xfId="0" applyFont="1" applyFill="1"/>
    <xf numFmtId="0" fontId="101" fillId="28" borderId="1" xfId="0" applyFont="1" applyFill="1" applyBorder="1" applyAlignment="1">
      <alignment horizontal="center" vertical="center"/>
    </xf>
    <xf numFmtId="0" fontId="101" fillId="28" borderId="1" xfId="29829" applyFont="1" applyFill="1" applyBorder="1" applyAlignment="1">
      <alignment horizontal="center" vertical="center" wrapText="1"/>
    </xf>
    <xf numFmtId="0" fontId="7" fillId="28" borderId="0" xfId="0" applyFont="1" applyFill="1" applyAlignment="1">
      <alignment horizontal="center" vertical="center"/>
    </xf>
    <xf numFmtId="0" fontId="7" fillId="28" borderId="0" xfId="0" applyFont="1" applyFill="1"/>
    <xf numFmtId="240" fontId="101" fillId="28" borderId="1" xfId="12967" applyNumberFormat="1" applyFont="1" applyFill="1" applyBorder="1" applyAlignment="1">
      <alignment horizontal="center" vertical="center"/>
    </xf>
    <xf numFmtId="0" fontId="101" fillId="28" borderId="20" xfId="29829" applyFont="1" applyFill="1" applyBorder="1" applyAlignment="1">
      <alignment horizontal="center" vertical="center" wrapText="1"/>
    </xf>
    <xf numFmtId="0" fontId="291" fillId="28" borderId="0" xfId="0" applyFont="1" applyFill="1" applyAlignment="1">
      <alignment horizontal="right" vertical="center"/>
    </xf>
    <xf numFmtId="0" fontId="101" fillId="0" borderId="22" xfId="0" applyFont="1" applyBorder="1" applyAlignment="1">
      <alignment horizontal="center" vertical="center" wrapText="1"/>
    </xf>
    <xf numFmtId="0" fontId="101" fillId="0" borderId="23" xfId="0" applyFont="1" applyBorder="1" applyAlignment="1">
      <alignment horizontal="center" vertical="center" wrapText="1"/>
    </xf>
    <xf numFmtId="0" fontId="101" fillId="0" borderId="24" xfId="0" applyFont="1" applyBorder="1" applyAlignment="1">
      <alignment horizontal="center" vertical="center" wrapText="1"/>
    </xf>
    <xf numFmtId="0" fontId="101" fillId="0" borderId="15" xfId="0" applyFont="1" applyBorder="1" applyAlignment="1">
      <alignment horizontal="center" vertical="center" wrapText="1"/>
    </xf>
    <xf numFmtId="0" fontId="101" fillId="0" borderId="15" xfId="0" applyFont="1" applyBorder="1" applyAlignment="1">
      <alignment horizontal="center" vertical="center"/>
    </xf>
    <xf numFmtId="0" fontId="13" fillId="0" borderId="0" xfId="0" applyFont="1"/>
    <xf numFmtId="0" fontId="101" fillId="0" borderId="0" xfId="0" applyFont="1" applyAlignment="1">
      <alignment horizontal="center" vertical="center" wrapText="1"/>
    </xf>
    <xf numFmtId="0" fontId="101" fillId="0" borderId="0" xfId="0" applyFont="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wrapText="1"/>
    </xf>
    <xf numFmtId="0" fontId="67" fillId="0" borderId="7" xfId="0" applyFont="1" applyBorder="1" applyAlignment="1">
      <alignment horizontal="center" vertical="center"/>
    </xf>
    <xf numFmtId="0" fontId="67" fillId="0" borderId="18" xfId="0" applyFont="1" applyBorder="1" applyAlignment="1">
      <alignment horizontal="center" vertical="center"/>
    </xf>
    <xf numFmtId="0" fontId="67" fillId="0" borderId="13" xfId="0" applyFont="1" applyBorder="1" applyAlignment="1">
      <alignment horizontal="center" vertical="center"/>
    </xf>
    <xf numFmtId="0" fontId="67" fillId="0" borderId="19" xfId="0" applyFont="1" applyBorder="1" applyAlignment="1">
      <alignment horizontal="center" vertical="center"/>
    </xf>
    <xf numFmtId="0" fontId="67" fillId="0" borderId="9" xfId="0" applyFont="1" applyBorder="1" applyAlignment="1">
      <alignment horizontal="center" vertical="center"/>
    </xf>
    <xf numFmtId="0" fontId="104" fillId="0" borderId="22" xfId="0" applyFont="1" applyBorder="1" applyAlignment="1">
      <alignment horizontal="center" vertical="center" wrapText="1"/>
    </xf>
    <xf numFmtId="0" fontId="104" fillId="0" borderId="23" xfId="0" applyFont="1" applyBorder="1" applyAlignment="1">
      <alignment horizontal="center" vertical="center" wrapText="1"/>
    </xf>
    <xf numFmtId="0" fontId="104" fillId="0" borderId="24" xfId="0" applyFont="1" applyBorder="1" applyAlignment="1">
      <alignment horizontal="center" vertical="center" wrapText="1"/>
    </xf>
    <xf numFmtId="0" fontId="104" fillId="0" borderId="15" xfId="0" applyFont="1" applyBorder="1" applyAlignment="1">
      <alignment horizontal="center" vertical="center" wrapText="1"/>
    </xf>
    <xf numFmtId="0" fontId="104" fillId="0" borderId="15" xfId="0" applyFont="1" applyBorder="1" applyAlignment="1">
      <alignment horizontal="center" vertical="center"/>
    </xf>
    <xf numFmtId="0" fontId="104" fillId="0" borderId="20" xfId="0" applyFont="1" applyBorder="1" applyAlignment="1">
      <alignment horizontal="center" vertical="center" wrapText="1"/>
    </xf>
    <xf numFmtId="0" fontId="104" fillId="0" borderId="13" xfId="0" applyFont="1" applyBorder="1" applyAlignment="1">
      <alignment horizontal="center" vertical="center" wrapText="1"/>
    </xf>
    <xf numFmtId="0" fontId="104" fillId="0" borderId="9" xfId="0" applyFont="1" applyBorder="1" applyAlignment="1">
      <alignment horizontal="center" vertical="center" wrapText="1"/>
    </xf>
    <xf numFmtId="0" fontId="13" fillId="0" borderId="0" xfId="0" applyFont="1" applyAlignment="1">
      <alignment horizontal="left" vertical="center"/>
    </xf>
    <xf numFmtId="0" fontId="107" fillId="0" borderId="0" xfId="0" applyFont="1" applyAlignment="1">
      <alignment horizontal="center" vertical="center" wrapText="1"/>
    </xf>
    <xf numFmtId="0" fontId="107" fillId="0" borderId="0" xfId="0" applyFont="1" applyAlignment="1">
      <alignment horizontal="center" vertical="center"/>
    </xf>
    <xf numFmtId="0" fontId="101" fillId="0" borderId="61" xfId="29829" applyFont="1" applyFill="1" applyBorder="1" applyAlignment="1">
      <alignment horizontal="center" vertical="center"/>
    </xf>
    <xf numFmtId="0" fontId="101" fillId="0" borderId="61" xfId="29829" applyFont="1" applyBorder="1" applyAlignment="1">
      <alignment horizontal="center" vertical="center" wrapText="1"/>
    </xf>
    <xf numFmtId="0" fontId="101" fillId="0" borderId="58" xfId="29829" applyFont="1" applyBorder="1" applyAlignment="1">
      <alignment horizontal="center" vertical="center" wrapText="1"/>
    </xf>
    <xf numFmtId="0" fontId="101" fillId="0" borderId="13" xfId="29829" applyFont="1" applyBorder="1" applyAlignment="1">
      <alignment horizontal="center" vertical="center" wrapText="1"/>
    </xf>
    <xf numFmtId="0" fontId="7" fillId="0" borderId="63" xfId="12967" applyNumberFormat="1" applyFont="1" applyFill="1" applyBorder="1" applyAlignment="1">
      <alignment horizontal="center" vertical="center"/>
    </xf>
    <xf numFmtId="0" fontId="101" fillId="0" borderId="59" xfId="29829" applyFont="1" applyBorder="1" applyAlignment="1">
      <alignment horizontal="center" vertical="center" wrapText="1"/>
    </xf>
    <xf numFmtId="0" fontId="101" fillId="0" borderId="23" xfId="29829" applyFont="1" applyBorder="1" applyAlignment="1">
      <alignment horizontal="center" vertical="center" wrapText="1"/>
    </xf>
    <xf numFmtId="0" fontId="292" fillId="0" borderId="0" xfId="29829" applyFont="1" applyFill="1" applyAlignment="1">
      <alignment horizontal="left" vertical="center"/>
    </xf>
    <xf numFmtId="0" fontId="101" fillId="0" borderId="55" xfId="29829" applyFont="1" applyFill="1" applyBorder="1" applyAlignment="1">
      <alignment horizontal="center" vertical="center"/>
    </xf>
    <xf numFmtId="0" fontId="101" fillId="0" borderId="56" xfId="29829" applyFont="1" applyFill="1" applyBorder="1" applyAlignment="1">
      <alignment horizontal="center" vertical="center"/>
    </xf>
    <xf numFmtId="0" fontId="101" fillId="0" borderId="57" xfId="29829" applyFont="1" applyFill="1" applyBorder="1" applyAlignment="1">
      <alignment horizontal="center" vertical="center"/>
    </xf>
    <xf numFmtId="0" fontId="101" fillId="0" borderId="61" xfId="29829" applyFont="1" applyFill="1" applyBorder="1" applyAlignment="1">
      <alignment horizontal="center" vertical="center" wrapText="1"/>
    </xf>
    <xf numFmtId="0" fontId="101" fillId="0" borderId="58" xfId="29829" applyFont="1" applyFill="1" applyBorder="1" applyAlignment="1">
      <alignment horizontal="center" vertical="center" wrapText="1"/>
    </xf>
    <xf numFmtId="0" fontId="101" fillId="0" borderId="13" xfId="29829" applyFont="1" applyFill="1" applyBorder="1" applyAlignment="1">
      <alignment horizontal="center" vertical="center" wrapText="1"/>
    </xf>
    <xf numFmtId="0" fontId="101" fillId="0" borderId="58" xfId="29829" applyFont="1" applyFill="1" applyBorder="1" applyAlignment="1">
      <alignment horizontal="center" vertical="center"/>
    </xf>
    <xf numFmtId="0" fontId="101" fillId="0" borderId="13" xfId="29829" applyFont="1" applyFill="1" applyBorder="1" applyAlignment="1">
      <alignment horizontal="center" vertical="center"/>
    </xf>
    <xf numFmtId="0" fontId="101" fillId="0" borderId="9" xfId="29829" applyFont="1" applyFill="1" applyBorder="1" applyAlignment="1">
      <alignment horizontal="center" vertical="center"/>
    </xf>
    <xf numFmtId="0" fontId="13" fillId="0" borderId="0" xfId="29829" applyFont="1" applyFill="1" applyAlignment="1">
      <alignment horizontal="left" vertical="center"/>
    </xf>
    <xf numFmtId="0" fontId="7" fillId="0" borderId="0" xfId="29829" applyFont="1" applyFill="1" applyAlignment="1">
      <alignment horizontal="center" vertical="center"/>
    </xf>
    <xf numFmtId="0" fontId="13" fillId="0" borderId="0" xfId="29829" applyFont="1" applyFill="1"/>
    <xf numFmtId="0" fontId="279" fillId="0" borderId="0" xfId="29829" applyFont="1" applyFill="1" applyAlignment="1">
      <alignment horizontal="center" vertical="center" wrapText="1"/>
    </xf>
    <xf numFmtId="0" fontId="280" fillId="0" borderId="0" xfId="29829" applyFont="1" applyFill="1" applyAlignment="1">
      <alignment horizontal="center" vertical="center"/>
    </xf>
    <xf numFmtId="0" fontId="279" fillId="28" borderId="0" xfId="0" applyFont="1" applyFill="1" applyAlignment="1">
      <alignment horizontal="center" vertical="center" wrapText="1"/>
    </xf>
    <xf numFmtId="0" fontId="280" fillId="28" borderId="0" xfId="0" applyFont="1" applyFill="1" applyAlignment="1">
      <alignment horizontal="center" vertical="center"/>
    </xf>
    <xf numFmtId="0" fontId="291" fillId="28" borderId="1" xfId="0" applyFont="1" applyFill="1" applyBorder="1" applyAlignment="1">
      <alignment horizontal="center" vertical="center"/>
    </xf>
    <xf numFmtId="0" fontId="291" fillId="28" borderId="1" xfId="0" applyFont="1" applyFill="1" applyBorder="1" applyAlignment="1">
      <alignment horizontal="center" vertical="center" wrapText="1"/>
    </xf>
    <xf numFmtId="0" fontId="291" fillId="28" borderId="58" xfId="0" applyFont="1" applyFill="1" applyBorder="1" applyAlignment="1">
      <alignment horizontal="center" vertical="center" wrapText="1"/>
    </xf>
    <xf numFmtId="0" fontId="291" fillId="28" borderId="13" xfId="0" applyFont="1" applyFill="1" applyBorder="1" applyAlignment="1">
      <alignment horizontal="center" vertical="center" wrapText="1"/>
    </xf>
    <xf numFmtId="0" fontId="291" fillId="28" borderId="9" xfId="0" applyFont="1" applyFill="1" applyBorder="1" applyAlignment="1">
      <alignment horizontal="center" vertical="center" wrapText="1"/>
    </xf>
    <xf numFmtId="0" fontId="291" fillId="28" borderId="55" xfId="0" applyFont="1" applyFill="1" applyBorder="1" applyAlignment="1">
      <alignment horizontal="center" vertical="center" wrapText="1"/>
    </xf>
    <xf numFmtId="0" fontId="291" fillId="28" borderId="57" xfId="0" applyFont="1" applyFill="1" applyBorder="1" applyAlignment="1">
      <alignment horizontal="center" vertical="center" wrapText="1"/>
    </xf>
    <xf numFmtId="239" fontId="291" fillId="28" borderId="21" xfId="12967" applyNumberFormat="1" applyFont="1" applyFill="1" applyBorder="1" applyAlignment="1">
      <alignment horizontal="center" vertical="center" wrapText="1"/>
    </xf>
    <xf numFmtId="239" fontId="291" fillId="28" borderId="25" xfId="12967" applyNumberFormat="1" applyFont="1" applyFill="1" applyBorder="1" applyAlignment="1">
      <alignment horizontal="center" vertical="center" wrapText="1"/>
    </xf>
    <xf numFmtId="239" fontId="291" fillId="28" borderId="26" xfId="12967" applyNumberFormat="1" applyFont="1" applyFill="1" applyBorder="1" applyAlignment="1">
      <alignment horizontal="center" vertical="center" wrapText="1"/>
    </xf>
    <xf numFmtId="239" fontId="291" fillId="28" borderId="20" xfId="12967" applyNumberFormat="1" applyFont="1" applyFill="1" applyBorder="1" applyAlignment="1">
      <alignment horizontal="center" vertical="center" wrapText="1"/>
    </xf>
    <xf numFmtId="239" fontId="291" fillId="28" borderId="13" xfId="12967" applyNumberFormat="1" applyFont="1" applyFill="1" applyBorder="1" applyAlignment="1">
      <alignment horizontal="center" vertical="center" wrapText="1"/>
    </xf>
    <xf numFmtId="0" fontId="136" fillId="28" borderId="58" xfId="0" applyFont="1" applyFill="1" applyBorder="1" applyAlignment="1">
      <alignment horizontal="center" vertical="center"/>
    </xf>
    <xf numFmtId="0" fontId="136" fillId="28" borderId="13" xfId="0" applyFont="1" applyFill="1" applyBorder="1" applyAlignment="1">
      <alignment horizontal="center" vertical="center"/>
    </xf>
    <xf numFmtId="0" fontId="136" fillId="28" borderId="9" xfId="0" applyFont="1" applyFill="1" applyBorder="1" applyAlignment="1">
      <alignment horizontal="center" vertical="center"/>
    </xf>
    <xf numFmtId="0" fontId="136" fillId="28" borderId="0" xfId="0" applyFont="1" applyFill="1" applyAlignment="1">
      <alignment horizontal="center" vertical="center"/>
    </xf>
    <xf numFmtId="0" fontId="136" fillId="28" borderId="1" xfId="0" applyFont="1" applyFill="1" applyBorder="1" applyAlignment="1">
      <alignment horizontal="center" vertical="center"/>
    </xf>
    <xf numFmtId="0" fontId="291" fillId="28" borderId="76" xfId="0" applyFont="1" applyFill="1" applyBorder="1" applyAlignment="1">
      <alignment horizontal="center" vertical="center"/>
    </xf>
    <xf numFmtId="0" fontId="291" fillId="28" borderId="66" xfId="0" applyFont="1" applyFill="1" applyBorder="1" applyAlignment="1">
      <alignment horizontal="center" vertical="center"/>
    </xf>
    <xf numFmtId="0" fontId="291" fillId="28" borderId="61" xfId="0" applyFont="1" applyFill="1" applyBorder="1" applyAlignment="1">
      <alignment horizontal="center" vertical="center" wrapText="1"/>
    </xf>
    <xf numFmtId="0" fontId="13" fillId="28" borderId="0" xfId="0" applyFont="1" applyFill="1" applyAlignment="1">
      <alignment horizontal="left" vertical="center"/>
    </xf>
    <xf numFmtId="0" fontId="101" fillId="0" borderId="1" xfId="0" applyFont="1" applyBorder="1" applyAlignment="1">
      <alignment horizontal="center" vertical="center"/>
    </xf>
    <xf numFmtId="0" fontId="101" fillId="0" borderId="1" xfId="0" applyFont="1" applyBorder="1" applyAlignment="1">
      <alignment horizontal="center" vertical="center" wrapText="1"/>
    </xf>
    <xf numFmtId="0" fontId="101" fillId="0" borderId="1" xfId="0" applyFont="1" applyFill="1" applyBorder="1" applyAlignment="1">
      <alignment horizontal="center" vertical="center" wrapText="1"/>
    </xf>
    <xf numFmtId="0" fontId="101" fillId="0" borderId="58" xfId="0" applyFont="1" applyFill="1" applyBorder="1" applyAlignment="1">
      <alignment horizontal="center" vertical="center" wrapText="1"/>
    </xf>
    <xf numFmtId="0" fontId="101" fillId="0" borderId="13" xfId="0" applyFont="1" applyFill="1" applyBorder="1" applyAlignment="1">
      <alignment horizontal="center" vertical="center" wrapText="1"/>
    </xf>
    <xf numFmtId="0" fontId="101" fillId="0" borderId="9" xfId="0" applyFont="1" applyFill="1" applyBorder="1" applyAlignment="1">
      <alignment horizontal="center" vertical="center" wrapText="1"/>
    </xf>
    <xf numFmtId="0" fontId="101" fillId="28" borderId="1" xfId="0" applyFont="1" applyFill="1" applyBorder="1" applyAlignment="1">
      <alignment horizontal="center" vertical="center" wrapText="1"/>
    </xf>
    <xf numFmtId="0" fontId="7" fillId="0" borderId="1" xfId="0" applyFont="1" applyBorder="1" applyAlignment="1">
      <alignment horizontal="center" vertical="center"/>
    </xf>
    <xf numFmtId="240" fontId="101" fillId="0" borderId="1" xfId="0" applyNumberFormat="1" applyFont="1" applyBorder="1" applyAlignment="1">
      <alignment horizontal="center" vertical="center" wrapText="1"/>
    </xf>
    <xf numFmtId="0" fontId="7" fillId="28" borderId="1" xfId="0" applyFont="1" applyFill="1" applyBorder="1" applyAlignment="1">
      <alignment horizontal="center" vertical="center"/>
    </xf>
    <xf numFmtId="0" fontId="279" fillId="0" borderId="0" xfId="0" applyFont="1" applyAlignment="1">
      <alignment horizontal="center" vertical="center" wrapText="1"/>
    </xf>
    <xf numFmtId="0" fontId="291" fillId="0" borderId="1" xfId="0" applyFont="1" applyBorder="1" applyAlignment="1">
      <alignment horizontal="center" vertical="center"/>
    </xf>
    <xf numFmtId="0" fontId="291" fillId="0" borderId="1" xfId="0" applyFont="1" applyBorder="1" applyAlignment="1">
      <alignment horizontal="center" vertical="center" wrapText="1"/>
    </xf>
    <xf numFmtId="0" fontId="280" fillId="0" borderId="0" xfId="0" applyFont="1" applyAlignment="1">
      <alignment horizontal="center" vertical="center"/>
    </xf>
    <xf numFmtId="0" fontId="291" fillId="0" borderId="1" xfId="0" applyFont="1" applyFill="1" applyBorder="1" applyAlignment="1">
      <alignment horizontal="center" vertical="center" wrapText="1"/>
    </xf>
    <xf numFmtId="0" fontId="291" fillId="0" borderId="58" xfId="0" applyFont="1" applyFill="1" applyBorder="1" applyAlignment="1">
      <alignment horizontal="center" vertical="center" wrapText="1"/>
    </xf>
    <xf numFmtId="0" fontId="291" fillId="0" borderId="13" xfId="0" applyFont="1" applyFill="1" applyBorder="1" applyAlignment="1">
      <alignment horizontal="center" vertical="center" wrapText="1"/>
    </xf>
    <xf numFmtId="0" fontId="291" fillId="0" borderId="9" xfId="0" applyFont="1" applyFill="1" applyBorder="1" applyAlignment="1">
      <alignment horizontal="center" vertical="center" wrapText="1"/>
    </xf>
    <xf numFmtId="0" fontId="136" fillId="0" borderId="1" xfId="0" applyFont="1" applyBorder="1" applyAlignment="1">
      <alignment horizontal="center" vertical="center"/>
    </xf>
    <xf numFmtId="0" fontId="136" fillId="0" borderId="0" xfId="0" applyFont="1" applyAlignment="1">
      <alignment horizontal="center" vertical="center"/>
    </xf>
    <xf numFmtId="240" fontId="291" fillId="0" borderId="1" xfId="0" applyNumberFormat="1" applyFont="1" applyBorder="1" applyAlignment="1">
      <alignment horizontal="center" vertical="center" wrapText="1"/>
    </xf>
    <xf numFmtId="0" fontId="291" fillId="0" borderId="21" xfId="0" applyFont="1" applyBorder="1" applyAlignment="1">
      <alignment horizontal="center" vertical="center"/>
    </xf>
    <xf numFmtId="0" fontId="291" fillId="0" borderId="25" xfId="0" applyFont="1" applyBorder="1" applyAlignment="1">
      <alignment horizontal="center" vertical="center"/>
    </xf>
    <xf numFmtId="0" fontId="291" fillId="0" borderId="26" xfId="0" applyFont="1" applyBorder="1" applyAlignment="1">
      <alignment horizontal="center" vertical="center"/>
    </xf>
    <xf numFmtId="239" fontId="291" fillId="28" borderId="9" xfId="12967" applyNumberFormat="1" applyFont="1" applyFill="1" applyBorder="1" applyAlignment="1">
      <alignment horizontal="center" vertical="center" wrapText="1"/>
    </xf>
    <xf numFmtId="239" fontId="13" fillId="28" borderId="0" xfId="12967" applyNumberFormat="1" applyFont="1" applyFill="1" applyAlignment="1">
      <alignment horizontal="left" vertical="center"/>
    </xf>
    <xf numFmtId="239" fontId="279" fillId="28" borderId="0" xfId="12967" applyNumberFormat="1" applyFont="1" applyFill="1" applyAlignment="1">
      <alignment horizontal="center" vertical="center" wrapText="1"/>
    </xf>
    <xf numFmtId="240" fontId="291" fillId="28" borderId="1" xfId="12967" applyNumberFormat="1" applyFont="1" applyFill="1" applyBorder="1" applyAlignment="1">
      <alignment horizontal="center" vertical="center"/>
    </xf>
    <xf numFmtId="239" fontId="291" fillId="28" borderId="1" xfId="12967" applyNumberFormat="1" applyFont="1" applyFill="1" applyBorder="1" applyAlignment="1">
      <alignment horizontal="center" vertical="center"/>
    </xf>
    <xf numFmtId="239" fontId="291" fillId="28" borderId="1" xfId="12967" applyNumberFormat="1" applyFont="1" applyFill="1" applyBorder="1" applyAlignment="1">
      <alignment horizontal="center" vertical="center" wrapText="1"/>
    </xf>
    <xf numFmtId="239" fontId="101" fillId="28" borderId="21" xfId="12967" applyNumberFormat="1" applyFont="1" applyFill="1" applyBorder="1" applyAlignment="1">
      <alignment horizontal="center" vertical="center" wrapText="1"/>
    </xf>
    <xf numFmtId="239" fontId="101" fillId="28" borderId="25" xfId="12967" applyNumberFormat="1" applyFont="1" applyFill="1" applyBorder="1" applyAlignment="1">
      <alignment horizontal="center" vertical="center" wrapText="1"/>
    </xf>
    <xf numFmtId="239" fontId="101" fillId="28" borderId="26" xfId="12967" applyNumberFormat="1" applyFont="1" applyFill="1" applyBorder="1" applyAlignment="1">
      <alignment horizontal="center" vertical="center" wrapText="1"/>
    </xf>
    <xf numFmtId="239" fontId="101" fillId="28" borderId="58" xfId="12967" applyNumberFormat="1" applyFont="1" applyFill="1" applyBorder="1" applyAlignment="1">
      <alignment horizontal="center" vertical="center" wrapText="1"/>
    </xf>
    <xf numFmtId="239" fontId="101" fillId="28" borderId="9" xfId="12967" applyNumberFormat="1" applyFont="1" applyFill="1" applyBorder="1" applyAlignment="1">
      <alignment horizontal="center" vertical="center" wrapText="1"/>
    </xf>
    <xf numFmtId="239" fontId="101" fillId="28" borderId="55" xfId="12967" applyNumberFormat="1" applyFont="1" applyFill="1" applyBorder="1" applyAlignment="1">
      <alignment horizontal="center" vertical="center" wrapText="1"/>
    </xf>
    <xf numFmtId="239" fontId="101" fillId="28" borderId="56" xfId="12967" applyNumberFormat="1" applyFont="1" applyFill="1" applyBorder="1" applyAlignment="1">
      <alignment horizontal="center" vertical="center" wrapText="1"/>
    </xf>
    <xf numFmtId="239" fontId="280" fillId="28" borderId="0" xfId="12967" applyNumberFormat="1" applyFont="1" applyFill="1" applyAlignment="1">
      <alignment horizontal="center" vertical="center" wrapText="1"/>
    </xf>
    <xf numFmtId="239" fontId="101" fillId="28" borderId="57" xfId="12967" applyNumberFormat="1" applyFont="1" applyFill="1" applyBorder="1" applyAlignment="1">
      <alignment horizontal="center" vertical="center" wrapText="1"/>
    </xf>
    <xf numFmtId="239" fontId="285" fillId="28" borderId="0" xfId="12967" applyNumberFormat="1" applyFont="1" applyFill="1" applyAlignment="1">
      <alignment horizontal="left" vertical="center"/>
    </xf>
    <xf numFmtId="239" fontId="101" fillId="28" borderId="21" xfId="12967" applyNumberFormat="1" applyFont="1" applyFill="1" applyBorder="1" applyAlignment="1">
      <alignment horizontal="center" vertical="center"/>
    </xf>
    <xf numFmtId="239" fontId="101" fillId="28" borderId="25" xfId="12967" applyNumberFormat="1" applyFont="1" applyFill="1" applyBorder="1" applyAlignment="1">
      <alignment horizontal="center" vertical="center"/>
    </xf>
    <xf numFmtId="239" fontId="101" fillId="28" borderId="26" xfId="12967" applyNumberFormat="1" applyFont="1" applyFill="1" applyBorder="1" applyAlignment="1">
      <alignment horizontal="center" vertical="center"/>
    </xf>
    <xf numFmtId="239" fontId="101" fillId="28" borderId="61" xfId="12967" applyNumberFormat="1" applyFont="1" applyFill="1" applyBorder="1" applyAlignment="1">
      <alignment horizontal="center" vertical="center" wrapText="1"/>
    </xf>
    <xf numFmtId="0" fontId="114" fillId="0" borderId="58" xfId="0" applyFont="1" applyBorder="1" applyAlignment="1">
      <alignment horizontal="center" vertical="center" wrapText="1"/>
    </xf>
    <xf numFmtId="0" fontId="114" fillId="0" borderId="13" xfId="0" applyFont="1" applyBorder="1" applyAlignment="1">
      <alignment horizontal="center" vertical="center" wrapText="1"/>
    </xf>
    <xf numFmtId="0" fontId="114" fillId="0" borderId="9" xfId="0" applyFont="1" applyBorder="1" applyAlignment="1">
      <alignment horizontal="center" vertical="center" wrapText="1"/>
    </xf>
    <xf numFmtId="0" fontId="114" fillId="0" borderId="61" xfId="0" applyFont="1" applyBorder="1" applyAlignment="1">
      <alignment horizontal="center" vertical="center" wrapText="1"/>
    </xf>
    <xf numFmtId="0" fontId="281" fillId="0" borderId="59" xfId="0" applyFont="1" applyBorder="1" applyAlignment="1">
      <alignment horizontal="center" vertical="center" wrapText="1"/>
    </xf>
    <xf numFmtId="0" fontId="281" fillId="0" borderId="23" xfId="0" applyFont="1" applyBorder="1" applyAlignment="1">
      <alignment horizontal="center" vertical="center" wrapText="1"/>
    </xf>
    <xf numFmtId="0" fontId="281" fillId="0" borderId="24" xfId="0" applyFont="1" applyBorder="1" applyAlignment="1">
      <alignment horizontal="center" vertical="center" wrapText="1"/>
    </xf>
    <xf numFmtId="0" fontId="114" fillId="0" borderId="61" xfId="0" applyFont="1" applyBorder="1" applyAlignment="1">
      <alignment horizontal="center" vertical="center"/>
    </xf>
    <xf numFmtId="0" fontId="114" fillId="0" borderId="15" xfId="0" applyFont="1" applyBorder="1" applyAlignment="1">
      <alignment horizontal="center" vertical="center"/>
    </xf>
    <xf numFmtId="0" fontId="114" fillId="0" borderId="15" xfId="0" applyFont="1" applyBorder="1" applyAlignment="1">
      <alignment horizontal="center" vertical="center" wrapText="1"/>
    </xf>
    <xf numFmtId="0" fontId="114" fillId="0" borderId="61" xfId="0" applyFont="1" applyFill="1" applyBorder="1" applyAlignment="1">
      <alignment horizontal="center" vertical="center" wrapText="1"/>
    </xf>
    <xf numFmtId="0" fontId="114" fillId="0" borderId="58" xfId="0" applyFont="1" applyFill="1" applyBorder="1" applyAlignment="1">
      <alignment horizontal="center" vertical="center" wrapText="1"/>
    </xf>
    <xf numFmtId="0" fontId="114" fillId="0" borderId="13" xfId="0" applyFont="1" applyFill="1" applyBorder="1" applyAlignment="1">
      <alignment horizontal="center" vertical="center" wrapText="1"/>
    </xf>
    <xf numFmtId="0" fontId="114" fillId="0" borderId="9" xfId="0" applyFont="1" applyFill="1" applyBorder="1" applyAlignment="1">
      <alignment horizontal="center" vertical="center" wrapText="1"/>
    </xf>
    <xf numFmtId="0" fontId="114" fillId="0" borderId="56" xfId="0" applyFont="1" applyBorder="1" applyAlignment="1">
      <alignment horizontal="center" vertical="center" wrapText="1"/>
    </xf>
    <xf numFmtId="0" fontId="114" fillId="0" borderId="57" xfId="0" applyFont="1" applyBorder="1" applyAlignment="1">
      <alignment horizontal="center" vertical="center" wrapText="1"/>
    </xf>
    <xf numFmtId="0" fontId="7" fillId="28" borderId="0" xfId="13356" applyFont="1" applyFill="1" applyAlignment="1">
      <alignment horizontal="left" vertical="center" wrapText="1"/>
    </xf>
    <xf numFmtId="0" fontId="13" fillId="28" borderId="0" xfId="13356" applyFont="1" applyFill="1" applyAlignment="1">
      <alignment horizontal="left"/>
    </xf>
    <xf numFmtId="0" fontId="101" fillId="28" borderId="0" xfId="13356" applyFont="1" applyFill="1" applyAlignment="1">
      <alignment horizontal="center" vertical="center" wrapText="1"/>
    </xf>
    <xf numFmtId="0" fontId="101" fillId="28" borderId="1" xfId="13356" applyFont="1" applyFill="1" applyBorder="1" applyAlignment="1">
      <alignment horizontal="center" vertical="center" wrapText="1"/>
    </xf>
    <xf numFmtId="0" fontId="13" fillId="28" borderId="0" xfId="13356" applyFont="1" applyFill="1" applyBorder="1" applyAlignment="1">
      <alignment horizontal="center"/>
    </xf>
    <xf numFmtId="0" fontId="101" fillId="28" borderId="1" xfId="13325" applyFont="1" applyFill="1" applyBorder="1" applyAlignment="1">
      <alignment horizontal="center" vertical="center" wrapText="1"/>
    </xf>
    <xf numFmtId="0" fontId="283" fillId="28" borderId="0" xfId="0" applyFont="1" applyFill="1" applyAlignment="1">
      <alignment horizontal="center" vertical="center" wrapText="1"/>
    </xf>
    <xf numFmtId="0" fontId="101" fillId="28" borderId="0" xfId="0" applyFont="1" applyFill="1" applyAlignment="1">
      <alignment horizontal="left"/>
    </xf>
    <xf numFmtId="0" fontId="101" fillId="28" borderId="21" xfId="0" applyFont="1" applyFill="1" applyBorder="1" applyAlignment="1">
      <alignment horizontal="center" vertical="center" wrapText="1"/>
    </xf>
    <xf numFmtId="0" fontId="101" fillId="28" borderId="25" xfId="0" applyFont="1" applyFill="1" applyBorder="1" applyAlignment="1">
      <alignment horizontal="center" vertical="center" wrapText="1"/>
    </xf>
    <xf numFmtId="0" fontId="101" fillId="28" borderId="26" xfId="0" applyFont="1" applyFill="1" applyBorder="1" applyAlignment="1">
      <alignment horizontal="center" vertical="center" wrapText="1"/>
    </xf>
    <xf numFmtId="0" fontId="101" fillId="28" borderId="58" xfId="0" applyFont="1" applyFill="1" applyBorder="1" applyAlignment="1">
      <alignment horizontal="center" vertical="center" wrapText="1"/>
    </xf>
    <xf numFmtId="0" fontId="101" fillId="28" borderId="13" xfId="0" applyFont="1" applyFill="1" applyBorder="1" applyAlignment="1">
      <alignment horizontal="center" vertical="center" wrapText="1"/>
    </xf>
    <xf numFmtId="0" fontId="101" fillId="28" borderId="9" xfId="0" applyFont="1" applyFill="1" applyBorder="1" applyAlignment="1">
      <alignment horizontal="center" vertical="center" wrapText="1"/>
    </xf>
    <xf numFmtId="0" fontId="285" fillId="28" borderId="0" xfId="0" applyFont="1" applyFill="1" applyAlignment="1">
      <alignment horizontal="left" vertical="center"/>
    </xf>
    <xf numFmtId="239" fontId="101" fillId="28" borderId="13" xfId="12967" applyNumberFormat="1" applyFont="1" applyFill="1" applyBorder="1" applyAlignment="1">
      <alignment horizontal="center" vertical="center" wrapText="1"/>
    </xf>
    <xf numFmtId="0" fontId="101" fillId="28" borderId="56" xfId="0" applyFont="1" applyFill="1" applyBorder="1" applyAlignment="1">
      <alignment horizontal="center" vertical="center" wrapText="1"/>
    </xf>
    <xf numFmtId="0" fontId="101" fillId="28" borderId="57" xfId="0" applyFont="1" applyFill="1" applyBorder="1" applyAlignment="1">
      <alignment horizontal="center" vertical="center" wrapText="1"/>
    </xf>
    <xf numFmtId="0" fontId="101" fillId="28" borderId="20" xfId="0" applyFont="1" applyFill="1" applyBorder="1" applyAlignment="1">
      <alignment horizontal="center" vertical="center" wrapText="1"/>
    </xf>
    <xf numFmtId="0" fontId="279" fillId="28" borderId="76" xfId="0" applyFont="1" applyFill="1" applyBorder="1" applyAlignment="1">
      <alignment horizontal="center" vertical="center"/>
    </xf>
    <xf numFmtId="0" fontId="279" fillId="28" borderId="66" xfId="0" applyFont="1" applyFill="1" applyBorder="1" applyAlignment="1">
      <alignment horizontal="center" vertical="center"/>
    </xf>
    <xf numFmtId="0" fontId="279" fillId="28" borderId="59" xfId="0" applyFont="1" applyFill="1" applyBorder="1" applyAlignment="1">
      <alignment horizontal="center" vertical="center"/>
    </xf>
    <xf numFmtId="0" fontId="101" fillId="28" borderId="1" xfId="0" applyFont="1" applyFill="1" applyBorder="1" applyAlignment="1">
      <alignment horizontal="center" vertical="center"/>
    </xf>
    <xf numFmtId="0" fontId="101" fillId="28" borderId="61" xfId="0" applyFont="1" applyFill="1" applyBorder="1" applyAlignment="1">
      <alignment horizontal="center" vertical="center"/>
    </xf>
    <xf numFmtId="0" fontId="101" fillId="28" borderId="61" xfId="0" applyFont="1" applyFill="1" applyBorder="1" applyAlignment="1">
      <alignment horizontal="center" vertical="center" wrapText="1"/>
    </xf>
    <xf numFmtId="0" fontId="101" fillId="28" borderId="55" xfId="0" applyFont="1" applyFill="1" applyBorder="1" applyAlignment="1">
      <alignment horizontal="center" vertical="center" wrapText="1"/>
    </xf>
    <xf numFmtId="0" fontId="279" fillId="28" borderId="1" xfId="0" applyFont="1" applyFill="1" applyBorder="1" applyAlignment="1">
      <alignment horizontal="center" vertical="center"/>
    </xf>
    <xf numFmtId="0" fontId="279" fillId="28" borderId="21" xfId="0" applyFont="1" applyFill="1" applyBorder="1" applyAlignment="1">
      <alignment horizontal="center" vertical="center"/>
    </xf>
    <xf numFmtId="0" fontId="279" fillId="28" borderId="25" xfId="0" applyFont="1" applyFill="1" applyBorder="1" applyAlignment="1">
      <alignment horizontal="center" vertical="center"/>
    </xf>
    <xf numFmtId="0" fontId="279" fillId="28" borderId="26" xfId="0" applyFont="1" applyFill="1" applyBorder="1" applyAlignment="1">
      <alignment horizontal="center" vertical="center"/>
    </xf>
    <xf numFmtId="0" fontId="101" fillId="28" borderId="0" xfId="0" applyFont="1" applyFill="1"/>
    <xf numFmtId="0" fontId="101" fillId="28" borderId="76" xfId="0" applyFont="1" applyFill="1" applyBorder="1" applyAlignment="1">
      <alignment horizontal="center" vertical="center" wrapText="1"/>
    </xf>
    <xf numFmtId="0" fontId="101" fillId="28" borderId="66" xfId="0" applyFont="1" applyFill="1" applyBorder="1" applyAlignment="1">
      <alignment horizontal="center" vertical="center" wrapText="1"/>
    </xf>
    <xf numFmtId="0" fontId="101" fillId="28" borderId="59" xfId="0" applyFont="1" applyFill="1" applyBorder="1" applyAlignment="1">
      <alignment horizontal="center" vertical="center" wrapText="1"/>
    </xf>
    <xf numFmtId="0" fontId="101" fillId="28" borderId="58" xfId="29829" applyFont="1" applyFill="1" applyBorder="1" applyAlignment="1">
      <alignment horizontal="center" vertical="center" wrapText="1"/>
    </xf>
    <xf numFmtId="0" fontId="101" fillId="28" borderId="13" xfId="29829" applyFont="1" applyFill="1" applyBorder="1" applyAlignment="1">
      <alignment horizontal="center" vertical="center" wrapText="1"/>
    </xf>
    <xf numFmtId="0" fontId="101" fillId="28" borderId="0" xfId="0" applyFont="1" applyFill="1" applyAlignment="1">
      <alignment horizontal="center" vertical="center" wrapText="1"/>
    </xf>
    <xf numFmtId="0" fontId="13" fillId="28" borderId="0" xfId="0" applyFont="1" applyFill="1" applyAlignment="1">
      <alignment horizontal="center" vertical="center" wrapText="1"/>
    </xf>
    <xf numFmtId="0" fontId="285" fillId="28" borderId="66" xfId="0" applyFont="1" applyFill="1" applyBorder="1" applyAlignment="1">
      <alignment horizontal="left" vertical="center" wrapText="1"/>
    </xf>
    <xf numFmtId="0" fontId="101" fillId="28" borderId="0" xfId="0" applyFont="1" applyFill="1" applyAlignment="1">
      <alignment horizontal="left" vertical="center"/>
    </xf>
    <xf numFmtId="0" fontId="13" fillId="28" borderId="0" xfId="0" applyFont="1" applyFill="1" applyAlignment="1">
      <alignment horizontal="center" vertical="center"/>
    </xf>
    <xf numFmtId="0" fontId="101" fillId="28" borderId="1" xfId="29829" applyFont="1" applyFill="1" applyBorder="1" applyAlignment="1">
      <alignment horizontal="center" vertical="center" wrapText="1"/>
    </xf>
    <xf numFmtId="0" fontId="101" fillId="28" borderId="15" xfId="0" applyFont="1" applyFill="1" applyBorder="1" applyAlignment="1">
      <alignment horizontal="center" vertical="center"/>
    </xf>
    <xf numFmtId="0" fontId="101" fillId="28" borderId="15" xfId="0" applyFont="1" applyFill="1" applyBorder="1" applyAlignment="1">
      <alignment horizontal="center" vertical="center" wrapText="1"/>
    </xf>
    <xf numFmtId="0" fontId="7" fillId="28" borderId="0" xfId="0" applyFont="1" applyFill="1" applyAlignment="1">
      <alignment horizontal="center" vertical="center"/>
    </xf>
    <xf numFmtId="0" fontId="7" fillId="28" borderId="0" xfId="0" applyFont="1" applyFill="1"/>
    <xf numFmtId="0" fontId="101" fillId="28" borderId="21" xfId="29829" applyFont="1" applyFill="1" applyBorder="1" applyAlignment="1">
      <alignment horizontal="center" vertical="center"/>
    </xf>
    <xf numFmtId="0" fontId="101" fillId="28" borderId="25" xfId="29829" applyFont="1" applyFill="1" applyBorder="1" applyAlignment="1">
      <alignment horizontal="center" vertical="center"/>
    </xf>
    <xf numFmtId="0" fontId="101" fillId="28" borderId="9" xfId="29829" applyFont="1" applyFill="1" applyBorder="1" applyAlignment="1">
      <alignment horizontal="center" vertical="center" wrapText="1"/>
    </xf>
    <xf numFmtId="0" fontId="101" fillId="28" borderId="0" xfId="0" applyFont="1" applyFill="1" applyBorder="1" applyAlignment="1">
      <alignment horizontal="left" vertical="center"/>
    </xf>
    <xf numFmtId="0" fontId="291" fillId="28" borderId="0" xfId="0" applyFont="1" applyFill="1" applyBorder="1" applyAlignment="1">
      <alignment horizontal="center" vertical="center" wrapText="1"/>
    </xf>
    <xf numFmtId="0" fontId="283" fillId="28" borderId="0" xfId="0" applyFont="1" applyFill="1" applyBorder="1" applyAlignment="1">
      <alignment horizontal="center" vertical="center" wrapText="1"/>
    </xf>
    <xf numFmtId="0" fontId="101" fillId="28" borderId="20" xfId="29829" applyFont="1" applyFill="1" applyBorder="1" applyAlignment="1">
      <alignment horizontal="center" vertical="center" wrapText="1"/>
    </xf>
    <xf numFmtId="240" fontId="101" fillId="28" borderId="1" xfId="12967" applyNumberFormat="1" applyFont="1" applyFill="1" applyBorder="1" applyAlignment="1">
      <alignment horizontal="center" vertical="center"/>
    </xf>
    <xf numFmtId="0" fontId="101" fillId="28" borderId="21" xfId="0" applyFont="1" applyFill="1" applyBorder="1" applyAlignment="1">
      <alignment horizontal="center" vertical="center"/>
    </xf>
    <xf numFmtId="0" fontId="101" fillId="28" borderId="25" xfId="0" applyFont="1" applyFill="1" applyBorder="1" applyAlignment="1">
      <alignment horizontal="center" vertical="center"/>
    </xf>
    <xf numFmtId="0" fontId="101" fillId="28" borderId="26" xfId="0" applyFont="1" applyFill="1" applyBorder="1" applyAlignment="1">
      <alignment horizontal="center" vertical="center"/>
    </xf>
    <xf numFmtId="0" fontId="280" fillId="28" borderId="0" xfId="0" applyFont="1" applyFill="1" applyAlignment="1">
      <alignment horizontal="center" vertical="center" wrapText="1"/>
    </xf>
    <xf numFmtId="0" fontId="101" fillId="65" borderId="58" xfId="29829" applyFont="1" applyFill="1" applyBorder="1" applyAlignment="1">
      <alignment horizontal="center" vertical="center" wrapText="1"/>
    </xf>
    <xf numFmtId="0" fontId="101" fillId="65" borderId="13" xfId="29829" applyFont="1" applyFill="1" applyBorder="1" applyAlignment="1">
      <alignment horizontal="center" vertical="center" wrapText="1"/>
    </xf>
    <xf numFmtId="0" fontId="101" fillId="65" borderId="9" xfId="29829" applyFont="1" applyFill="1" applyBorder="1" applyAlignment="1">
      <alignment horizontal="center" vertical="center" wrapText="1"/>
    </xf>
    <xf numFmtId="0" fontId="101" fillId="28" borderId="1" xfId="29829" applyFont="1" applyFill="1" applyBorder="1" applyAlignment="1">
      <alignment horizontal="center" vertical="center"/>
    </xf>
    <xf numFmtId="0" fontId="101" fillId="28" borderId="56" xfId="29829" applyFont="1" applyFill="1" applyBorder="1" applyAlignment="1">
      <alignment horizontal="center" vertical="center" wrapText="1"/>
    </xf>
    <xf numFmtId="0" fontId="101" fillId="28" borderId="57" xfId="29829" applyFont="1" applyFill="1" applyBorder="1" applyAlignment="1">
      <alignment horizontal="center" vertical="center" wrapText="1"/>
    </xf>
    <xf numFmtId="0" fontId="101" fillId="28" borderId="61" xfId="29829" applyFont="1" applyFill="1" applyBorder="1" applyAlignment="1">
      <alignment horizontal="center" vertical="center" wrapText="1"/>
    </xf>
    <xf numFmtId="0" fontId="101" fillId="28" borderId="61" xfId="29829" applyFont="1" applyFill="1" applyBorder="1" applyAlignment="1">
      <alignment horizontal="center" vertical="center"/>
    </xf>
    <xf numFmtId="0" fontId="101" fillId="28" borderId="55" xfId="29829" applyFont="1" applyFill="1" applyBorder="1" applyAlignment="1">
      <alignment horizontal="center" vertical="center"/>
    </xf>
    <xf numFmtId="0" fontId="101" fillId="28" borderId="56" xfId="29829" applyFont="1" applyFill="1" applyBorder="1" applyAlignment="1">
      <alignment horizontal="center" vertical="center"/>
    </xf>
    <xf numFmtId="0" fontId="101" fillId="28" borderId="57" xfId="29829" applyFont="1" applyFill="1" applyBorder="1" applyAlignment="1">
      <alignment horizontal="center" vertical="center"/>
    </xf>
    <xf numFmtId="0" fontId="101" fillId="28" borderId="0" xfId="29829" applyFont="1" applyFill="1"/>
    <xf numFmtId="0" fontId="279" fillId="28" borderId="0" xfId="29829" applyFont="1" applyFill="1" applyAlignment="1">
      <alignment horizontal="center" vertical="center" wrapText="1"/>
    </xf>
    <xf numFmtId="0" fontId="13" fillId="28" borderId="10" xfId="29829" applyFont="1" applyFill="1" applyBorder="1" applyAlignment="1">
      <alignment horizontal="center" vertical="center"/>
    </xf>
    <xf numFmtId="0" fontId="280" fillId="28" borderId="0" xfId="29829" applyFont="1" applyFill="1" applyAlignment="1">
      <alignment horizontal="center" vertical="center" wrapText="1"/>
    </xf>
    <xf numFmtId="0" fontId="283" fillId="28" borderId="0" xfId="29829" applyFont="1" applyFill="1" applyAlignment="1">
      <alignment horizontal="center" vertical="center"/>
    </xf>
    <xf numFmtId="0" fontId="7" fillId="28" borderId="0" xfId="29829" applyFont="1" applyFill="1" applyAlignment="1">
      <alignment horizontal="center" vertical="center"/>
    </xf>
    <xf numFmtId="0" fontId="7" fillId="28" borderId="66" xfId="29829" applyFont="1" applyFill="1" applyBorder="1"/>
    <xf numFmtId="0" fontId="101" fillId="28" borderId="26" xfId="29829" applyFont="1" applyFill="1" applyBorder="1" applyAlignment="1">
      <alignment horizontal="center" vertical="center"/>
    </xf>
    <xf numFmtId="0" fontId="295" fillId="28" borderId="0" xfId="0" applyFont="1" applyFill="1" applyAlignment="1">
      <alignment horizontal="left" vertical="center"/>
    </xf>
    <xf numFmtId="0" fontId="291" fillId="28" borderId="56" xfId="0" applyFont="1" applyFill="1" applyBorder="1" applyAlignment="1">
      <alignment horizontal="center" vertical="center"/>
    </xf>
    <xf numFmtId="0" fontId="291" fillId="28" borderId="57" xfId="0" applyFont="1" applyFill="1" applyBorder="1" applyAlignment="1">
      <alignment horizontal="center" vertical="center"/>
    </xf>
    <xf numFmtId="0" fontId="283" fillId="28" borderId="0" xfId="0" applyFont="1" applyFill="1" applyAlignment="1">
      <alignment horizontal="left" vertical="center"/>
    </xf>
    <xf numFmtId="0" fontId="291" fillId="28" borderId="0" xfId="0" applyFont="1" applyFill="1"/>
    <xf numFmtId="0" fontId="291" fillId="28" borderId="0" xfId="0" applyFont="1" applyFill="1" applyAlignment="1">
      <alignment horizontal="center" vertical="center" wrapText="1"/>
    </xf>
    <xf numFmtId="0" fontId="283" fillId="28" borderId="0" xfId="0" applyFont="1" applyFill="1" applyAlignment="1">
      <alignment horizontal="center" vertical="center"/>
    </xf>
    <xf numFmtId="0" fontId="291" fillId="28" borderId="61" xfId="0" applyFont="1" applyFill="1" applyBorder="1" applyAlignment="1">
      <alignment horizontal="center" vertical="center"/>
    </xf>
    <xf numFmtId="0" fontId="291" fillId="28" borderId="56" xfId="0" applyFont="1" applyFill="1" applyBorder="1" applyAlignment="1">
      <alignment horizontal="center" vertical="center" wrapText="1"/>
    </xf>
    <xf numFmtId="0" fontId="291" fillId="28" borderId="20" xfId="0" applyFont="1" applyFill="1" applyBorder="1" applyAlignment="1">
      <alignment horizontal="center" vertical="center" wrapText="1"/>
    </xf>
    <xf numFmtId="240" fontId="291" fillId="28" borderId="1" xfId="12967" applyNumberFormat="1" applyFont="1" applyFill="1" applyBorder="1" applyAlignment="1">
      <alignment horizontal="center" vertical="center" wrapText="1"/>
    </xf>
    <xf numFmtId="0" fontId="291" fillId="28" borderId="0" xfId="0" applyFont="1" applyFill="1" applyAlignment="1">
      <alignment horizontal="left" vertical="center"/>
    </xf>
    <xf numFmtId="0" fontId="291" fillId="28" borderId="58" xfId="0" applyFont="1" applyFill="1" applyBorder="1" applyAlignment="1">
      <alignment horizontal="center" vertical="center"/>
    </xf>
    <xf numFmtId="0" fontId="291" fillId="28" borderId="13" xfId="0" applyFont="1" applyFill="1" applyBorder="1" applyAlignment="1">
      <alignment horizontal="center" vertical="center"/>
    </xf>
    <xf numFmtId="0" fontId="291" fillId="28" borderId="0" xfId="0" applyFont="1" applyFill="1" applyAlignment="1">
      <alignment horizontal="right" vertical="center"/>
    </xf>
    <xf numFmtId="0" fontId="291" fillId="28" borderId="25" xfId="0" applyFont="1" applyFill="1" applyBorder="1" applyAlignment="1">
      <alignment horizontal="center" vertical="center" wrapText="1"/>
    </xf>
    <xf numFmtId="0" fontId="291" fillId="28" borderId="55" xfId="0" applyFont="1" applyFill="1" applyBorder="1" applyAlignment="1">
      <alignment horizontal="center" vertical="center"/>
    </xf>
    <xf numFmtId="0" fontId="291" fillId="28" borderId="13" xfId="29829" applyFont="1" applyFill="1" applyBorder="1" applyAlignment="1">
      <alignment horizontal="center" vertical="center" wrapText="1"/>
    </xf>
    <xf numFmtId="0" fontId="291" fillId="28" borderId="9" xfId="29829" applyFont="1" applyFill="1" applyBorder="1" applyAlignment="1">
      <alignment horizontal="center" vertical="center" wrapText="1"/>
    </xf>
    <xf numFmtId="0" fontId="291" fillId="28" borderId="9" xfId="0" applyFont="1" applyFill="1" applyBorder="1" applyAlignment="1">
      <alignment horizontal="center" vertical="center"/>
    </xf>
    <xf numFmtId="0" fontId="291" fillId="28" borderId="1" xfId="29829" applyFont="1" applyFill="1" applyBorder="1" applyAlignment="1">
      <alignment horizontal="center" vertical="center" wrapText="1"/>
    </xf>
    <xf numFmtId="0" fontId="285" fillId="28" borderId="0" xfId="29829" applyFont="1" applyFill="1" applyAlignment="1">
      <alignment horizontal="left" vertical="center"/>
    </xf>
    <xf numFmtId="0" fontId="13" fillId="28" borderId="0" xfId="29829" applyFont="1" applyFill="1" applyAlignment="1">
      <alignment horizontal="left" vertical="center"/>
    </xf>
    <xf numFmtId="0" fontId="101" fillId="28" borderId="0" xfId="29829" applyFont="1" applyFill="1" applyAlignment="1">
      <alignment horizontal="center" vertical="center" wrapText="1"/>
    </xf>
    <xf numFmtId="0" fontId="13" fillId="28" borderId="0" xfId="29829" applyFont="1" applyFill="1" applyAlignment="1">
      <alignment horizontal="center" vertical="center"/>
    </xf>
    <xf numFmtId="0" fontId="101" fillId="28" borderId="55" xfId="29829" applyFont="1" applyFill="1" applyBorder="1" applyAlignment="1">
      <alignment horizontal="center" vertical="center" wrapText="1"/>
    </xf>
    <xf numFmtId="0" fontId="7" fillId="0" borderId="5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13" fillId="0" borderId="0" xfId="0" applyFont="1" applyAlignment="1">
      <alignment horizontal="center" wrapText="1"/>
    </xf>
    <xf numFmtId="0" fontId="7" fillId="0" borderId="1" xfId="0" applyFont="1" applyBorder="1" applyAlignment="1">
      <alignment horizontal="center" vertical="center" wrapText="1"/>
    </xf>
    <xf numFmtId="0" fontId="279" fillId="0" borderId="0" xfId="0" applyFont="1" applyAlignment="1">
      <alignment horizontal="center"/>
    </xf>
    <xf numFmtId="0" fontId="217" fillId="0" borderId="63" xfId="0" applyFont="1" applyBorder="1" applyAlignment="1">
      <alignment horizontal="left"/>
    </xf>
    <xf numFmtId="0" fontId="280" fillId="0" borderId="63" xfId="0" applyFont="1" applyBorder="1" applyAlignment="1">
      <alignment horizontal="center"/>
    </xf>
    <xf numFmtId="0" fontId="280" fillId="0" borderId="63" xfId="0" applyFont="1" applyBorder="1" applyAlignment="1">
      <alignment horizontal="left" wrapText="1"/>
    </xf>
    <xf numFmtId="0" fontId="280" fillId="0" borderId="63" xfId="0" applyFont="1" applyBorder="1" applyAlignment="1">
      <alignment horizontal="left"/>
    </xf>
    <xf numFmtId="0" fontId="217" fillId="0" borderId="67" xfId="0" applyFont="1" applyBorder="1" applyAlignment="1">
      <alignment horizontal="left"/>
    </xf>
    <xf numFmtId="0" fontId="217" fillId="0" borderId="68" xfId="0" applyFont="1" applyBorder="1" applyAlignment="1">
      <alignment horizontal="left"/>
    </xf>
    <xf numFmtId="0" fontId="217" fillId="0" borderId="69" xfId="0" applyFont="1" applyBorder="1" applyAlignment="1">
      <alignment horizontal="left"/>
    </xf>
    <xf numFmtId="240" fontId="18" fillId="0" borderId="7" xfId="12967" applyNumberFormat="1" applyFont="1" applyBorder="1" applyAlignment="1">
      <alignment horizontal="center" vertical="center" wrapText="1"/>
    </xf>
    <xf numFmtId="240" fontId="18" fillId="0" borderId="13" xfId="12967" applyNumberFormat="1" applyFont="1" applyBorder="1" applyAlignment="1">
      <alignment horizontal="center" vertical="center"/>
    </xf>
    <xf numFmtId="240" fontId="18" fillId="0" borderId="19" xfId="12967" applyNumberFormat="1" applyFont="1" applyBorder="1" applyAlignment="1">
      <alignment horizontal="center" vertical="center"/>
    </xf>
    <xf numFmtId="0" fontId="18" fillId="28" borderId="7" xfId="0" applyFont="1" applyFill="1" applyBorder="1" applyAlignment="1">
      <alignment horizontal="center" vertical="center" wrapText="1"/>
    </xf>
    <xf numFmtId="0" fontId="114" fillId="0" borderId="0" xfId="0" applyFont="1" applyAlignment="1">
      <alignment horizontal="center" vertical="center" wrapText="1"/>
    </xf>
    <xf numFmtId="0" fontId="107" fillId="0" borderId="10" xfId="0" applyFont="1" applyBorder="1" applyAlignment="1">
      <alignment horizontal="center" vertical="center"/>
    </xf>
    <xf numFmtId="0" fontId="114" fillId="0" borderId="20" xfId="0" applyFont="1" applyBorder="1" applyAlignment="1">
      <alignment horizontal="center" vertical="center"/>
    </xf>
    <xf numFmtId="0" fontId="114" fillId="0" borderId="13" xfId="0" applyFont="1" applyBorder="1" applyAlignment="1">
      <alignment horizontal="center" vertical="center"/>
    </xf>
    <xf numFmtId="0" fontId="114" fillId="0" borderId="9" xfId="0" applyFont="1" applyBorder="1" applyAlignment="1">
      <alignment horizontal="center" vertical="center"/>
    </xf>
    <xf numFmtId="0" fontId="114" fillId="0" borderId="20" xfId="0" applyFont="1" applyBorder="1" applyAlignment="1">
      <alignment horizontal="center" vertical="center" wrapText="1"/>
    </xf>
    <xf numFmtId="0" fontId="114" fillId="0" borderId="22" xfId="0" applyFont="1" applyBorder="1" applyAlignment="1">
      <alignment horizontal="center" vertical="center" wrapText="1"/>
    </xf>
    <xf numFmtId="0" fontId="114" fillId="0" borderId="23" xfId="0" applyFont="1" applyBorder="1" applyAlignment="1">
      <alignment horizontal="center" vertical="center" wrapText="1"/>
    </xf>
    <xf numFmtId="0" fontId="114" fillId="0" borderId="24" xfId="0" applyFont="1" applyBorder="1" applyAlignment="1">
      <alignment horizontal="center" vertical="center" wrapText="1"/>
    </xf>
    <xf numFmtId="0" fontId="114" fillId="0" borderId="21" xfId="0" applyFont="1" applyBorder="1" applyAlignment="1">
      <alignment horizontal="center" vertical="center"/>
    </xf>
    <xf numFmtId="0" fontId="114" fillId="0" borderId="25" xfId="0" applyFont="1" applyBorder="1" applyAlignment="1">
      <alignment horizontal="center" vertical="center"/>
    </xf>
    <xf numFmtId="0" fontId="114" fillId="0" borderId="26" xfId="0" applyFont="1" applyBorder="1" applyAlignment="1">
      <alignment horizontal="center" vertical="center"/>
    </xf>
    <xf numFmtId="0" fontId="110" fillId="0" borderId="0" xfId="0" applyFont="1" applyAlignment="1">
      <alignment horizontal="left" vertical="center"/>
    </xf>
    <xf numFmtId="240" fontId="18" fillId="0" borderId="18" xfId="12967" applyNumberFormat="1" applyFont="1" applyBorder="1" applyAlignment="1">
      <alignment horizontal="center" vertical="center"/>
    </xf>
    <xf numFmtId="239" fontId="18" fillId="0" borderId="7" xfId="12967" applyNumberFormat="1" applyFont="1" applyBorder="1" applyAlignment="1">
      <alignment horizontal="center" vertical="center" wrapText="1"/>
    </xf>
    <xf numFmtId="0" fontId="101" fillId="28" borderId="76" xfId="29829" applyFont="1" applyFill="1" applyBorder="1" applyAlignment="1">
      <alignment horizontal="center" vertical="center" wrapText="1"/>
    </xf>
    <xf numFmtId="0" fontId="101" fillId="28" borderId="11" xfId="29829" applyFont="1" applyFill="1" applyBorder="1" applyAlignment="1">
      <alignment horizontal="center" vertical="center" wrapText="1"/>
    </xf>
    <xf numFmtId="0" fontId="101" fillId="28" borderId="76" xfId="0" applyFont="1" applyFill="1" applyBorder="1" applyAlignment="1">
      <alignment horizontal="center" vertical="center"/>
    </xf>
    <xf numFmtId="0" fontId="101" fillId="28" borderId="66" xfId="0" applyFont="1" applyFill="1" applyBorder="1" applyAlignment="1">
      <alignment horizontal="center" vertical="center"/>
    </xf>
    <xf numFmtId="0" fontId="101" fillId="28" borderId="59" xfId="0" applyFont="1" applyFill="1" applyBorder="1" applyAlignment="1">
      <alignment horizontal="center" vertical="center"/>
    </xf>
    <xf numFmtId="0" fontId="101" fillId="28" borderId="59" xfId="29829" applyFont="1" applyFill="1" applyBorder="1" applyAlignment="1">
      <alignment horizontal="center" vertical="center" wrapText="1"/>
    </xf>
    <xf numFmtId="0" fontId="101" fillId="28" borderId="23" xfId="29829" applyFont="1" applyFill="1" applyBorder="1" applyAlignment="1">
      <alignment horizontal="center" vertical="center" wrapText="1"/>
    </xf>
    <xf numFmtId="0" fontId="101" fillId="28" borderId="24" xfId="29829" applyFont="1" applyFill="1" applyBorder="1" applyAlignment="1">
      <alignment horizontal="center" vertical="center" wrapText="1"/>
    </xf>
    <xf numFmtId="0" fontId="101" fillId="28" borderId="21" xfId="29829" applyFont="1" applyFill="1" applyBorder="1" applyAlignment="1">
      <alignment horizontal="center" vertical="center" wrapText="1"/>
    </xf>
    <xf numFmtId="0" fontId="101" fillId="28" borderId="25" xfId="29829" applyFont="1" applyFill="1" applyBorder="1" applyAlignment="1">
      <alignment horizontal="center" vertical="center" wrapText="1"/>
    </xf>
    <xf numFmtId="0" fontId="101" fillId="28" borderId="26" xfId="29829" applyFont="1" applyFill="1" applyBorder="1" applyAlignment="1">
      <alignment horizontal="center" vertical="center" wrapText="1"/>
    </xf>
    <xf numFmtId="240" fontId="101" fillId="28" borderId="1" xfId="12967" applyNumberFormat="1" applyFont="1" applyFill="1" applyBorder="1" applyAlignment="1">
      <alignment horizontal="center" vertical="center" wrapText="1"/>
    </xf>
    <xf numFmtId="0" fontId="7" fillId="28" borderId="1" xfId="12967" applyNumberFormat="1" applyFont="1" applyFill="1" applyBorder="1" applyAlignment="1">
      <alignment horizontal="center" vertical="center"/>
    </xf>
    <xf numFmtId="240" fontId="136" fillId="28" borderId="1" xfId="29829" applyNumberFormat="1" applyFont="1" applyFill="1" applyBorder="1" applyAlignment="1">
      <alignment vertical="center"/>
    </xf>
    <xf numFmtId="2" fontId="136" fillId="28" borderId="1" xfId="29829" applyNumberFormat="1" applyFont="1" applyFill="1" applyBorder="1" applyAlignment="1">
      <alignment vertical="center"/>
    </xf>
    <xf numFmtId="43" fontId="136" fillId="28" borderId="1" xfId="29829" applyNumberFormat="1" applyFont="1" applyFill="1" applyBorder="1" applyAlignment="1">
      <alignment vertical="center"/>
    </xf>
    <xf numFmtId="1" fontId="299" fillId="28" borderId="1" xfId="29829" applyNumberFormat="1" applyFont="1" applyFill="1" applyBorder="1" applyAlignment="1">
      <alignment vertical="center"/>
    </xf>
    <xf numFmtId="239" fontId="136" fillId="28" borderId="1" xfId="13106" applyNumberFormat="1" applyFont="1" applyFill="1" applyBorder="1" applyAlignment="1">
      <alignment vertical="center" wrapText="1"/>
    </xf>
    <xf numFmtId="168" fontId="136" fillId="28" borderId="1" xfId="29829" applyNumberFormat="1" applyFont="1" applyFill="1" applyBorder="1" applyAlignment="1">
      <alignment vertical="center"/>
    </xf>
    <xf numFmtId="241" fontId="136" fillId="28" borderId="1" xfId="13085" applyNumberFormat="1" applyFont="1" applyFill="1" applyBorder="1" applyAlignment="1">
      <alignment horizontal="right" vertical="center" wrapText="1"/>
    </xf>
    <xf numFmtId="1" fontId="299" fillId="28" borderId="1" xfId="29829" applyNumberFormat="1" applyFont="1" applyFill="1" applyBorder="1" applyAlignment="1">
      <alignment horizontal="right" vertical="center"/>
    </xf>
    <xf numFmtId="43" fontId="136" fillId="28" borderId="1" xfId="29829" applyNumberFormat="1" applyFont="1" applyFill="1" applyBorder="1" applyAlignment="1">
      <alignment horizontal="right" vertical="center"/>
    </xf>
    <xf numFmtId="2" fontId="136" fillId="28" borderId="61" xfId="29829" applyNumberFormat="1" applyFont="1" applyFill="1" applyBorder="1"/>
    <xf numFmtId="0" fontId="13" fillId="28" borderId="1" xfId="29829" applyFont="1" applyFill="1" applyBorder="1" applyAlignment="1">
      <alignment horizontal="center" vertical="center"/>
    </xf>
    <xf numFmtId="2" fontId="136" fillId="28" borderId="1" xfId="29829" applyNumberFormat="1" applyFont="1" applyFill="1" applyBorder="1" applyAlignment="1">
      <alignment horizontal="right" vertical="center"/>
    </xf>
    <xf numFmtId="0" fontId="299" fillId="28" borderId="1" xfId="29829" applyFont="1" applyFill="1" applyBorder="1" applyAlignment="1">
      <alignment horizontal="right" vertical="center"/>
    </xf>
    <xf numFmtId="0" fontId="291" fillId="28" borderId="21" xfId="0" applyFont="1" applyFill="1" applyBorder="1" applyAlignment="1">
      <alignment horizontal="center" vertical="center" wrapText="1"/>
    </xf>
    <xf numFmtId="0" fontId="291" fillId="28" borderId="26" xfId="0" applyFont="1" applyFill="1" applyBorder="1" applyAlignment="1">
      <alignment horizontal="center" vertical="center" wrapText="1"/>
    </xf>
    <xf numFmtId="0" fontId="291" fillId="28" borderId="20" xfId="0" applyFont="1" applyFill="1" applyBorder="1" applyAlignment="1">
      <alignment horizontal="center" vertical="center"/>
    </xf>
    <xf numFmtId="0" fontId="291" fillId="28" borderId="1" xfId="0" applyFont="1" applyFill="1" applyBorder="1" applyAlignment="1">
      <alignment vertical="center"/>
    </xf>
    <xf numFmtId="0" fontId="291" fillId="28" borderId="59" xfId="0" applyFont="1" applyFill="1" applyBorder="1" applyAlignment="1">
      <alignment horizontal="center" vertical="center"/>
    </xf>
    <xf numFmtId="182" fontId="136" fillId="28" borderId="1" xfId="0" applyNumberFormat="1" applyFont="1" applyFill="1" applyBorder="1" applyAlignment="1">
      <alignment horizontal="right" vertical="center" wrapText="1"/>
    </xf>
    <xf numFmtId="3" fontId="136" fillId="28" borderId="1" xfId="0" applyNumberFormat="1" applyFont="1" applyFill="1" applyBorder="1" applyAlignment="1">
      <alignment vertical="center" wrapText="1"/>
    </xf>
    <xf numFmtId="3" fontId="136" fillId="28" borderId="1" xfId="0" applyNumberFormat="1" applyFont="1" applyFill="1" applyBorder="1" applyAlignment="1">
      <alignment horizontal="right" vertical="center" wrapText="1"/>
    </xf>
    <xf numFmtId="240" fontId="291" fillId="28" borderId="1" xfId="0" applyNumberFormat="1" applyFont="1" applyFill="1" applyBorder="1" applyAlignment="1">
      <alignment horizontal="right" vertical="center"/>
    </xf>
    <xf numFmtId="240" fontId="136" fillId="28" borderId="1" xfId="12967" quotePrefix="1" applyNumberFormat="1" applyFont="1" applyFill="1" applyBorder="1" applyAlignment="1">
      <alignment vertical="center"/>
    </xf>
    <xf numFmtId="240" fontId="136" fillId="28" borderId="1" xfId="12967" quotePrefix="1" applyNumberFormat="1" applyFont="1" applyFill="1" applyBorder="1" applyAlignment="1">
      <alignment horizontal="right" vertical="center"/>
    </xf>
    <xf numFmtId="240" fontId="136" fillId="26" borderId="1" xfId="12967" quotePrefix="1" applyNumberFormat="1" applyFont="1" applyFill="1" applyBorder="1" applyAlignment="1">
      <alignment horizontal="right" vertical="center"/>
    </xf>
    <xf numFmtId="245" fontId="136" fillId="26" borderId="1" xfId="0" applyNumberFormat="1" applyFont="1" applyFill="1" applyBorder="1" applyAlignment="1">
      <alignment horizontal="right" vertical="center" wrapText="1"/>
    </xf>
    <xf numFmtId="240" fontId="136" fillId="28" borderId="1" xfId="0" applyNumberFormat="1" applyFont="1" applyFill="1" applyBorder="1" applyAlignment="1">
      <alignment horizontal="center" vertical="center"/>
    </xf>
    <xf numFmtId="240" fontId="291" fillId="28" borderId="1" xfId="0" applyNumberFormat="1" applyFont="1" applyFill="1" applyBorder="1" applyAlignment="1">
      <alignment vertical="center"/>
    </xf>
    <xf numFmtId="3" fontId="291" fillId="28" borderId="1" xfId="0" applyNumberFormat="1" applyFont="1" applyFill="1" applyBorder="1" applyAlignment="1">
      <alignment vertical="center"/>
    </xf>
    <xf numFmtId="0" fontId="136" fillId="28" borderId="1" xfId="0" applyFont="1" applyFill="1" applyBorder="1" applyAlignment="1">
      <alignment vertical="center" wrapText="1"/>
    </xf>
    <xf numFmtId="3" fontId="136" fillId="28" borderId="1" xfId="12967" applyNumberFormat="1" applyFont="1" applyFill="1" applyBorder="1" applyAlignment="1">
      <alignment horizontal="right" vertical="center"/>
    </xf>
    <xf numFmtId="3" fontId="136" fillId="28" borderId="1" xfId="0" applyNumberFormat="1" applyFont="1" applyFill="1" applyBorder="1" applyAlignment="1">
      <alignment horizontal="right" vertical="center"/>
    </xf>
    <xf numFmtId="244" fontId="136" fillId="28" borderId="1" xfId="0" applyNumberFormat="1" applyFont="1" applyFill="1" applyBorder="1" applyAlignment="1">
      <alignment horizontal="right" vertical="center" wrapText="1"/>
    </xf>
    <xf numFmtId="0" fontId="291" fillId="28" borderId="1" xfId="0" applyFont="1" applyFill="1" applyBorder="1" applyAlignment="1">
      <alignment horizontal="left" vertical="center"/>
    </xf>
    <xf numFmtId="240" fontId="291" fillId="28" borderId="1" xfId="0" applyNumberFormat="1" applyFont="1" applyFill="1" applyBorder="1" applyAlignment="1">
      <alignment horizontal="center" vertical="center"/>
    </xf>
    <xf numFmtId="240" fontId="291" fillId="28" borderId="1" xfId="0" applyNumberFormat="1" applyFont="1" applyFill="1" applyBorder="1" applyAlignment="1">
      <alignment horizontal="center" vertical="center" wrapText="1"/>
    </xf>
    <xf numFmtId="240" fontId="136" fillId="28" borderId="1" xfId="0" applyNumberFormat="1" applyFont="1" applyFill="1" applyBorder="1" applyAlignment="1">
      <alignment vertical="center"/>
    </xf>
    <xf numFmtId="3" fontId="136" fillId="28" borderId="1" xfId="0" applyNumberFormat="1" applyFont="1" applyFill="1" applyBorder="1" applyAlignment="1">
      <alignment vertical="center"/>
    </xf>
    <xf numFmtId="3" fontId="283" fillId="28" borderId="1" xfId="0" applyNumberFormat="1" applyFont="1" applyFill="1" applyBorder="1" applyAlignment="1">
      <alignment horizontal="center" vertical="center" wrapText="1"/>
    </xf>
    <xf numFmtId="3" fontId="136" fillId="28" borderId="1" xfId="0" applyNumberFormat="1" applyFont="1" applyFill="1" applyBorder="1" applyAlignment="1">
      <alignment horizontal="center" vertical="center"/>
    </xf>
    <xf numFmtId="182" fontId="136" fillId="28" borderId="1" xfId="0" applyNumberFormat="1" applyFont="1" applyFill="1" applyBorder="1" applyAlignment="1">
      <alignment vertical="center"/>
    </xf>
    <xf numFmtId="240" fontId="136" fillId="26" borderId="1" xfId="12967" applyNumberFormat="1" applyFont="1" applyFill="1" applyBorder="1" applyAlignment="1">
      <alignment horizontal="center" vertical="center"/>
    </xf>
    <xf numFmtId="0" fontId="136" fillId="26" borderId="1" xfId="0" applyFont="1" applyFill="1" applyBorder="1" applyAlignment="1">
      <alignment vertical="center"/>
    </xf>
    <xf numFmtId="240" fontId="136" fillId="26" borderId="1" xfId="0" applyNumberFormat="1" applyFont="1" applyFill="1" applyBorder="1" applyAlignment="1">
      <alignment vertical="center"/>
    </xf>
    <xf numFmtId="3" fontId="136" fillId="26" borderId="1" xfId="0" applyNumberFormat="1" applyFont="1" applyFill="1" applyBorder="1" applyAlignment="1">
      <alignment vertical="center"/>
    </xf>
    <xf numFmtId="182" fontId="136" fillId="26" borderId="1" xfId="0" applyNumberFormat="1" applyFont="1" applyFill="1" applyBorder="1" applyAlignment="1">
      <alignment vertical="center"/>
    </xf>
    <xf numFmtId="240" fontId="136" fillId="26" borderId="1" xfId="12967" applyNumberFormat="1" applyFont="1" applyFill="1" applyBorder="1" applyAlignment="1">
      <alignment vertical="center"/>
    </xf>
    <xf numFmtId="239" fontId="291" fillId="28" borderId="1" xfId="12967" applyNumberFormat="1" applyFont="1" applyFill="1" applyBorder="1" applyAlignment="1">
      <alignment vertical="center"/>
    </xf>
    <xf numFmtId="182" fontId="291" fillId="28" borderId="1" xfId="0" applyNumberFormat="1" applyFont="1" applyFill="1" applyBorder="1" applyAlignment="1">
      <alignment vertical="center"/>
    </xf>
    <xf numFmtId="182" fontId="11" fillId="28" borderId="1" xfId="0" applyNumberFormat="1" applyFont="1" applyFill="1" applyBorder="1" applyAlignment="1">
      <alignment vertical="center" wrapText="1"/>
    </xf>
    <xf numFmtId="245" fontId="11" fillId="28" borderId="1" xfId="0" applyNumberFormat="1" applyFont="1" applyFill="1" applyBorder="1" applyAlignment="1">
      <alignment vertical="center" wrapText="1"/>
    </xf>
    <xf numFmtId="43" fontId="136" fillId="28" borderId="1" xfId="12967" applyFont="1" applyFill="1" applyBorder="1" applyAlignment="1">
      <alignment vertical="center"/>
    </xf>
    <xf numFmtId="245" fontId="11" fillId="26" borderId="1" xfId="0" applyNumberFormat="1" applyFont="1" applyFill="1" applyBorder="1" applyAlignment="1">
      <alignment vertical="center" wrapText="1"/>
    </xf>
    <xf numFmtId="239" fontId="136" fillId="26" borderId="1" xfId="0" applyNumberFormat="1" applyFont="1" applyFill="1" applyBorder="1" applyAlignment="1">
      <alignment vertical="center"/>
    </xf>
    <xf numFmtId="239" fontId="291" fillId="28" borderId="1" xfId="0" applyNumberFormat="1" applyFont="1" applyFill="1" applyBorder="1" applyAlignment="1">
      <alignment vertical="center"/>
    </xf>
    <xf numFmtId="240" fontId="136" fillId="28" borderId="1" xfId="12967" applyNumberFormat="1" applyFont="1" applyFill="1" applyBorder="1" applyAlignment="1">
      <alignment horizontal="center" vertical="center" wrapText="1"/>
    </xf>
    <xf numFmtId="182" fontId="11" fillId="28" borderId="1" xfId="0" applyNumberFormat="1" applyFont="1" applyFill="1" applyBorder="1" applyAlignment="1">
      <alignment horizontal="right" vertical="center" wrapText="1"/>
    </xf>
    <xf numFmtId="239" fontId="136" fillId="28" borderId="1" xfId="0" applyNumberFormat="1" applyFont="1" applyFill="1" applyBorder="1" applyAlignment="1">
      <alignment vertical="center"/>
    </xf>
    <xf numFmtId="245" fontId="136" fillId="28" borderId="1" xfId="0" applyNumberFormat="1" applyFont="1" applyFill="1" applyBorder="1" applyAlignment="1">
      <alignment vertical="center"/>
    </xf>
    <xf numFmtId="239" fontId="136" fillId="26" borderId="1" xfId="12967" applyNumberFormat="1" applyFont="1" applyFill="1" applyBorder="1" applyAlignment="1">
      <alignment horizontal="right" vertical="center"/>
    </xf>
    <xf numFmtId="1" fontId="291" fillId="28" borderId="1" xfId="0" applyNumberFormat="1" applyFont="1" applyFill="1" applyBorder="1" applyAlignment="1">
      <alignment vertical="center"/>
    </xf>
    <xf numFmtId="1" fontId="136" fillId="28" borderId="1" xfId="0" applyNumberFormat="1" applyFont="1" applyFill="1" applyBorder="1" applyAlignment="1">
      <alignment vertical="center"/>
    </xf>
    <xf numFmtId="0" fontId="283" fillId="28" borderId="1" xfId="0" applyFont="1" applyFill="1" applyBorder="1" applyAlignment="1">
      <alignment horizontal="center" vertical="center" wrapText="1"/>
    </xf>
    <xf numFmtId="241" fontId="136" fillId="28" borderId="1" xfId="0" applyNumberFormat="1" applyFont="1" applyFill="1" applyBorder="1" applyAlignment="1">
      <alignment vertical="center"/>
    </xf>
    <xf numFmtId="241" fontId="283" fillId="28" borderId="1" xfId="0" applyNumberFormat="1" applyFont="1" applyFill="1" applyBorder="1" applyAlignment="1">
      <alignment horizontal="center" vertical="center" wrapText="1"/>
    </xf>
    <xf numFmtId="241" fontId="136" fillId="28" borderId="1" xfId="0" applyNumberFormat="1" applyFont="1" applyFill="1" applyBorder="1" applyAlignment="1">
      <alignment horizontal="center" vertical="center"/>
    </xf>
    <xf numFmtId="2" fontId="136" fillId="28" borderId="1" xfId="0" applyNumberFormat="1" applyFont="1" applyFill="1" applyBorder="1" applyAlignment="1">
      <alignment vertical="center"/>
    </xf>
    <xf numFmtId="244" fontId="136" fillId="28" borderId="1" xfId="0" applyNumberFormat="1" applyFont="1" applyFill="1" applyBorder="1" applyAlignment="1">
      <alignment vertical="center"/>
    </xf>
    <xf numFmtId="245" fontId="11" fillId="28" borderId="1" xfId="0" applyNumberFormat="1" applyFont="1" applyFill="1" applyBorder="1" applyAlignment="1">
      <alignment horizontal="right" vertical="center" wrapText="1"/>
    </xf>
    <xf numFmtId="0" fontId="291" fillId="26" borderId="1" xfId="0" applyFont="1" applyFill="1" applyBorder="1" applyAlignment="1">
      <alignment horizontal="left" vertical="center"/>
    </xf>
    <xf numFmtId="240" fontId="291" fillId="26" borderId="1" xfId="12967" applyNumberFormat="1" applyFont="1" applyFill="1" applyBorder="1" applyAlignment="1">
      <alignment horizontal="center" vertical="center"/>
    </xf>
    <xf numFmtId="239" fontId="291" fillId="26" borderId="1" xfId="12967" applyNumberFormat="1" applyFont="1" applyFill="1" applyBorder="1" applyAlignment="1">
      <alignment horizontal="right" vertical="center"/>
    </xf>
    <xf numFmtId="0" fontId="291" fillId="26" borderId="1" xfId="0" applyFont="1" applyFill="1" applyBorder="1" applyAlignment="1">
      <alignment vertical="center"/>
    </xf>
    <xf numFmtId="0" fontId="291" fillId="28" borderId="9" xfId="0" applyFont="1" applyFill="1" applyBorder="1" applyAlignment="1">
      <alignment vertical="center" wrapText="1"/>
    </xf>
    <xf numFmtId="0" fontId="291" fillId="28" borderId="25" xfId="0" applyFont="1" applyFill="1" applyBorder="1" applyAlignment="1">
      <alignment horizontal="center" vertical="center"/>
    </xf>
    <xf numFmtId="0" fontId="136" fillId="28" borderId="21" xfId="34288" applyFont="1" applyFill="1" applyBorder="1" applyAlignment="1">
      <alignment horizontal="right" vertical="center" wrapText="1"/>
    </xf>
    <xf numFmtId="240" fontId="136" fillId="28" borderId="21" xfId="12967" applyNumberFormat="1" applyFont="1" applyFill="1" applyBorder="1" applyAlignment="1">
      <alignment horizontal="right" vertical="center" wrapText="1"/>
    </xf>
    <xf numFmtId="1" fontId="136" fillId="28" borderId="21" xfId="34288" applyNumberFormat="1" applyFont="1" applyFill="1" applyBorder="1" applyAlignment="1">
      <alignment horizontal="right" vertical="center" wrapText="1"/>
    </xf>
    <xf numFmtId="0" fontId="136" fillId="28" borderId="21" xfId="0" applyFont="1" applyFill="1" applyBorder="1" applyAlignment="1">
      <alignment horizontal="right" vertical="center"/>
    </xf>
    <xf numFmtId="0" fontId="291" fillId="28" borderId="21" xfId="0" applyFont="1" applyFill="1" applyBorder="1" applyAlignment="1">
      <alignment horizontal="right" vertical="center"/>
    </xf>
    <xf numFmtId="0" fontId="136" fillId="26" borderId="21" xfId="0" applyFont="1" applyFill="1" applyBorder="1" applyAlignment="1">
      <alignment horizontal="right" vertical="center"/>
    </xf>
    <xf numFmtId="0" fontId="291" fillId="26" borderId="21" xfId="0" applyFont="1" applyFill="1" applyBorder="1" applyAlignment="1">
      <alignment horizontal="right" vertical="center"/>
    </xf>
    <xf numFmtId="0" fontId="291" fillId="28" borderId="21" xfId="34288" applyFont="1" applyFill="1" applyBorder="1" applyAlignment="1">
      <alignment horizontal="right" vertical="center" wrapText="1"/>
    </xf>
    <xf numFmtId="0" fontId="299" fillId="28" borderId="21" xfId="0" applyFont="1" applyFill="1" applyBorder="1" applyAlignment="1">
      <alignment horizontal="right" vertical="center"/>
    </xf>
    <xf numFmtId="240" fontId="291" fillId="28" borderId="21" xfId="12967" applyNumberFormat="1" applyFont="1" applyFill="1" applyBorder="1" applyAlignment="1">
      <alignment horizontal="right" vertical="center" wrapText="1"/>
    </xf>
    <xf numFmtId="240" fontId="136" fillId="28" borderId="21" xfId="12967" applyNumberFormat="1" applyFont="1" applyFill="1" applyBorder="1" applyAlignment="1">
      <alignment horizontal="right" vertical="center"/>
    </xf>
    <xf numFmtId="0" fontId="291" fillId="0" borderId="67" xfId="34288" applyFont="1" applyBorder="1" applyAlignment="1">
      <alignment horizontal="right" vertical="center" wrapText="1"/>
    </xf>
    <xf numFmtId="0" fontId="136" fillId="28" borderId="0" xfId="0" applyFont="1" applyFill="1" applyBorder="1" applyAlignment="1">
      <alignment horizontal="right" vertical="center"/>
    </xf>
    <xf numFmtId="241" fontId="136" fillId="28" borderId="21" xfId="34288" applyNumberFormat="1" applyFont="1" applyFill="1" applyBorder="1" applyAlignment="1">
      <alignment horizontal="right" vertical="center" wrapText="1"/>
    </xf>
    <xf numFmtId="0" fontId="291" fillId="28" borderId="20" xfId="29829" applyFont="1" applyFill="1" applyBorder="1" applyAlignment="1">
      <alignment horizontal="center" vertical="center" wrapText="1"/>
    </xf>
  </cellXfs>
  <cellStyles count="34290">
    <cellStyle name="_x0001_" xfId="1"/>
    <cellStyle name="          _x000d__x000a_shell=progman.exe_x000d__x000a_m" xfId="2"/>
    <cellStyle name="          _x000d__x000a_shell=progman.exe_x000d__x000a_m 2" xfId="3"/>
    <cellStyle name="          _x000d__x000a_shell=progman.exe_x000d__x000a_m 2 2" xfId="13360"/>
    <cellStyle name="          _x000d__x000a_shell=progman.exe_x000d__x000a_m 2 3" xfId="13359"/>
    <cellStyle name="_x000d__x000a_JournalTemplate=C:\COMFO\CTALK\JOURSTD.TPL_x000d__x000a_LbStateAddress=3 3 0 251 1 89 2 311_x000d__x000a_LbStateJou" xfId="4"/>
    <cellStyle name="# ##0" xfId="13361"/>
    <cellStyle name="#,##0" xfId="5"/>
    <cellStyle name="#,##0 2" xfId="13362"/>
    <cellStyle name="#,##0 2 2" xfId="31682"/>
    <cellStyle name="%" xfId="6"/>
    <cellStyle name="." xfId="7"/>
    <cellStyle name=". 2" xfId="13364"/>
    <cellStyle name=". 3" xfId="13363"/>
    <cellStyle name=".d©y" xfId="8"/>
    <cellStyle name=".d©y 2" xfId="9"/>
    <cellStyle name="??" xfId="10"/>
    <cellStyle name="?? [0.00]_ Att. 1- Cover" xfId="11"/>
    <cellStyle name="?? [0]" xfId="12"/>
    <cellStyle name="?? [0] 2" xfId="13365"/>
    <cellStyle name="?? [0] 3" xfId="13366"/>
    <cellStyle name="?? 10" xfId="13367"/>
    <cellStyle name="?? 11" xfId="13368"/>
    <cellStyle name="?? 12" xfId="13369"/>
    <cellStyle name="?? 13" xfId="13370"/>
    <cellStyle name="?? 14" xfId="13371"/>
    <cellStyle name="?? 15" xfId="13372"/>
    <cellStyle name="?? 16" xfId="13373"/>
    <cellStyle name="?? 17" xfId="13374"/>
    <cellStyle name="?? 18" xfId="13375"/>
    <cellStyle name="?? 19" xfId="13376"/>
    <cellStyle name="?? 2" xfId="13377"/>
    <cellStyle name="?? 20" xfId="13378"/>
    <cellStyle name="?? 21" xfId="13379"/>
    <cellStyle name="?? 22" xfId="13380"/>
    <cellStyle name="?? 23" xfId="13381"/>
    <cellStyle name="?? 24" xfId="13382"/>
    <cellStyle name="?? 25" xfId="13383"/>
    <cellStyle name="?? 26" xfId="13384"/>
    <cellStyle name="?? 27" xfId="13385"/>
    <cellStyle name="?? 28" xfId="13386"/>
    <cellStyle name="?? 29" xfId="13387"/>
    <cellStyle name="?? 3" xfId="13388"/>
    <cellStyle name="?? 30" xfId="13389"/>
    <cellStyle name="?? 31" xfId="13390"/>
    <cellStyle name="?? 32" xfId="13391"/>
    <cellStyle name="?? 33" xfId="13392"/>
    <cellStyle name="?? 34" xfId="13393"/>
    <cellStyle name="?? 35" xfId="13394"/>
    <cellStyle name="?? 36" xfId="13395"/>
    <cellStyle name="?? 37" xfId="13396"/>
    <cellStyle name="?? 38" xfId="13397"/>
    <cellStyle name="?? 39" xfId="13398"/>
    <cellStyle name="?? 4" xfId="13399"/>
    <cellStyle name="?? 40" xfId="13400"/>
    <cellStyle name="?? 41" xfId="13401"/>
    <cellStyle name="?? 42" xfId="13402"/>
    <cellStyle name="?? 43" xfId="13403"/>
    <cellStyle name="?? 44" xfId="13404"/>
    <cellStyle name="?? 45" xfId="13405"/>
    <cellStyle name="?? 46" xfId="13406"/>
    <cellStyle name="?? 47" xfId="13407"/>
    <cellStyle name="?? 48" xfId="13408"/>
    <cellStyle name="?? 49" xfId="13409"/>
    <cellStyle name="?? 5" xfId="13410"/>
    <cellStyle name="?? 50" xfId="13411"/>
    <cellStyle name="?? 51" xfId="13412"/>
    <cellStyle name="?? 52" xfId="13413"/>
    <cellStyle name="?? 53" xfId="13414"/>
    <cellStyle name="?? 54" xfId="13415"/>
    <cellStyle name="?? 55" xfId="13416"/>
    <cellStyle name="?? 56" xfId="13417"/>
    <cellStyle name="?? 57" xfId="13418"/>
    <cellStyle name="?? 6" xfId="13419"/>
    <cellStyle name="?? 7" xfId="13420"/>
    <cellStyle name="?? 8" xfId="13421"/>
    <cellStyle name="?? 9" xfId="13422"/>
    <cellStyle name="?_x001d_??%U©÷u&amp;H©÷9_x0008_? s_x000a__x0007__x0001__x0001_" xfId="13423"/>
    <cellStyle name="?_x001d_??%U©÷u&amp;H©÷9_x0008_? s_x000a__x0007__x0001__x0001_?_x0002_???????????????_x0001_(_x0002_u_x000d_?????_x001f_????????_x0007_????????????????!???????????           ?????           ?????????_x000d_C:\WINDOWS\country.sys_x000d_??????????????????????????????????????????????????????????????????????????????????????????????" xfId="13424"/>
    <cellStyle name="?_x001d_??%U²u&amp;H²9_x0008_? s_x000a__x0007__x0001__x0001_" xfId="13425"/>
    <cellStyle name="???? [0.00]_      " xfId="13"/>
    <cellStyle name="??????" xfId="14"/>
    <cellStyle name="????[0]_Sheet1" xfId="13426"/>
    <cellStyle name="????_      " xfId="15"/>
    <cellStyle name="???[0]_?? DI" xfId="16"/>
    <cellStyle name="???_?? DI" xfId="17"/>
    <cellStyle name="??[0]_BRE" xfId="18"/>
    <cellStyle name="??_      " xfId="19"/>
    <cellStyle name="??A? [0]_laroux_1_¸???™? " xfId="20"/>
    <cellStyle name="??A?_laroux_1_¸???™? " xfId="21"/>
    <cellStyle name="?¡±¢¥?_?¨ù??¢´¢¥_¢¬???¢â? " xfId="22"/>
    <cellStyle name="?”´?_?¼??¤´_¸???™? " xfId="23"/>
    <cellStyle name="?ðÇ%U?&amp;H?_x0008_?s_x000a__x0007__x0001__x0001_" xfId="24"/>
    <cellStyle name="?ðÇ%U?&amp;H?_x0008_?s_x000a__x0007__x0001__x0001_?_x0002_ÿÿÿÿÿÿÿÿÿÿÿÿÿÿÿ_x0001_(_x0002_?€????ÿÿÿÿ????_x0007_??????????????????????????           ?????           ?????????_x000d_C:\WINDOWS\country.sys_x000d_??????????????????????????????????????????????????????????????????????????????????????????????" xfId="25"/>
    <cellStyle name="?I?I?_x0001_??j?_x0008_?h_x0001__x000c__x000c__x0002__x0002__x000c_!Comma [0]_Chi phÝ kh¸c_B¶ng 1 (2)?G_x001d_Comma [0]_Chi phÝ kh¸c_B¶ng 2?G$Comma [0]_Ch" xfId="26"/>
    <cellStyle name="?曹%U?&amp;H?_x0008_?s_x000a__x0007__x0001__x0001_" xfId="27"/>
    <cellStyle name="@ET_Style?.xl99" xfId="13427"/>
    <cellStyle name="[0]_Chi phÝ kh¸c_V" xfId="28"/>
    <cellStyle name="_(DT Moi) PTVLMN" xfId="29"/>
    <cellStyle name="_(DT Moi) PTVLMN 2" xfId="30"/>
    <cellStyle name="_(DT Moi) PTVLMN_BIEU KE HOACH  2015 (KTN 6.11 sua)" xfId="13428"/>
    <cellStyle name="_1 TONG HOP - CA NA" xfId="31"/>
    <cellStyle name="_13_Tra loi KH ben ngoai" xfId="13429"/>
    <cellStyle name="_13_Tra loi KH ben ngoai 2" xfId="13430"/>
    <cellStyle name="_Bang bieu" xfId="32"/>
    <cellStyle name="_Bang bieu 2" xfId="33"/>
    <cellStyle name="_Bang bieu 2 2" xfId="13432"/>
    <cellStyle name="_Bang bieu 2 3" xfId="13431"/>
    <cellStyle name="_Bang bieu_BIEU KE HOACH  2015 (KTN 6.11 sua)" xfId="13433"/>
    <cellStyle name="_Bang Chi tieu (2)" xfId="34"/>
    <cellStyle name="_Bang Chi tieu (2) 2" xfId="13434"/>
    <cellStyle name="_Bang Chi tieu (2)?_x001c_Comma [0]_Chi phÝ kh¸c_Book1?!Comma [0]_Chi phÝ kh¸c_Liªn ChiÓu?b_x001e_Comma [0]_Chi" xfId="35"/>
    <cellStyle name="_Bang Chi tieu (2)?_x001c_Comma [0]_Chi phÝ kh¸c_Book1?!Comma [0]_Chi phÝ kh¸c_Liªn ChiÓu?b_x001e_Comma [0]_Chi 2" xfId="36"/>
    <cellStyle name="_Bang Chi tieu (2)?_x001c_Comma [0]_Chi phÝ kh¸c_Book1?!Comma [0]_Chi phÝ kh¸c_Liªn ChiÓu?b_x001e_Comma [0]_Chi 2 2" xfId="13436"/>
    <cellStyle name="_Bang Chi tieu (2)?_x001c_Comma [0]_Chi phÝ kh¸c_Book1?!Comma [0]_Chi phÝ kh¸c_Liªn ChiÓu?b_x001e_Comma [0]_Chi 2 3" xfId="13435"/>
    <cellStyle name="_Bang Chi tieu (2)?_x001c_Comma [0]_Chi phÝ kh¸c_Book1?!Comma [0]_Chi phÝ kh¸c_Liªn ChiÓu?b_x001e_Comma [0]_Chi_BIEU KE HOACH  2015 (KTN 6.11 sua)" xfId="13437"/>
    <cellStyle name="_Bao cao danh muc cac cong trinh tren dia ban huyen 4-2010" xfId="13438"/>
    <cellStyle name="_Bao cao tai NPP PHAN DUNG 22-7" xfId="37"/>
    <cellStyle name="_Bao cao tai NPP PHAN DUNG 22-7 2" xfId="38"/>
    <cellStyle name="_Bao cao tai NPP PHAN DUNG 22-7_BIEU KE HOACH  2015 (KTN 6.11 sua)" xfId="13439"/>
    <cellStyle name="_BAO CAO THUE T09- 2007(h)" xfId="13440"/>
    <cellStyle name="_BAO GIA NGAY 24-10-08 (co dam)" xfId="39"/>
    <cellStyle name="_Bieu bao cao giam sat 6 thang 2011" xfId="13441"/>
    <cellStyle name="_Bieu chi tieu KH 2014 (Huy-04-11)" xfId="13442"/>
    <cellStyle name="_BIEU THAM TRA " xfId="13443"/>
    <cellStyle name="_bieu tong hop lai kh von 2011 gui phong TH-KTDN" xfId="40"/>
    <cellStyle name="_BIỂU TỔNG HỢP LẦN CUỐI SỬA THEO NGHI QUYẾT SỐ 81" xfId="13444"/>
    <cellStyle name="_Book1" xfId="41"/>
    <cellStyle name="_Book1 2" xfId="13445"/>
    <cellStyle name="_Book1_1" xfId="42"/>
    <cellStyle name="_Book1_1 2" xfId="13446"/>
    <cellStyle name="_Book1_1_Bao cao 9 thang  XDCB" xfId="13447"/>
    <cellStyle name="_Book1_1_Bao cao phòng lao động phụ lục 3" xfId="13448"/>
    <cellStyle name="_Book1_1_Book1" xfId="43"/>
    <cellStyle name="_Book1_1_Book1 2" xfId="44"/>
    <cellStyle name="_Book1_1_Book1 2 2" xfId="13450"/>
    <cellStyle name="_Book1_1_Book1 2 3" xfId="13449"/>
    <cellStyle name="_Book1_1_Book1_BIEU KE HOACH  2015 (KTN 6.11 sua)" xfId="13451"/>
    <cellStyle name="_Book1_1_KH Von 2012 gui BKH 1" xfId="45"/>
    <cellStyle name="_Book1_1_KH Von 2012 gui BKH 2" xfId="46"/>
    <cellStyle name="_Book1_1_Ra soat KH von 2011 (Huy-11-11-11)" xfId="47"/>
    <cellStyle name="_Book1_1_Ra soat KH von 2011 (Huy-11-11-11) 2" xfId="48"/>
    <cellStyle name="_Book1_1_Ra soat KH von 2011 (Huy-11-11-11) 2 2" xfId="13453"/>
    <cellStyle name="_Book1_1_Ra soat KH von 2011 (Huy-11-11-11) 2 3" xfId="13452"/>
    <cellStyle name="_Book1_1_Ra soat KH von 2011 (Huy-11-11-11)_BIEU KE HOACH  2015 (KTN 6.11 sua)" xfId="13454"/>
    <cellStyle name="_Book1_1_Viec Huy dang lam" xfId="13455"/>
    <cellStyle name="_Book1_2" xfId="49"/>
    <cellStyle name="_Book1_2 2" xfId="50"/>
    <cellStyle name="_Book1_2 3" xfId="13456"/>
    <cellStyle name="_Book1_2_BIEU KE HOACH  2015 (KTN 6.11 sua)" xfId="13457"/>
    <cellStyle name="_Book1_2_dự toán 30a 2013" xfId="13458"/>
    <cellStyle name="_Book1_2_Ke hoach 2010 (theo doi 11-8-2010)" xfId="51"/>
    <cellStyle name="_Book1_2_Ra soat KH von 2011 (Huy-11-11-11)" xfId="52"/>
    <cellStyle name="_Book1_2_Ra soat KH von 2011 (Huy-11-11-11) 2" xfId="53"/>
    <cellStyle name="_Book1_2_Ra soat KH von 2011 (Huy-11-11-11) 2 2" xfId="13460"/>
    <cellStyle name="_Book1_2_Ra soat KH von 2011 (Huy-11-11-11) 2 3" xfId="13459"/>
    <cellStyle name="_Book1_2_Ra soat KH von 2011 (Huy-11-11-11)_BIEU KE HOACH  2015 (KTN 6.11 sua)" xfId="13461"/>
    <cellStyle name="_Book1_2_Viec Huy dang lam" xfId="13462"/>
    <cellStyle name="_Book1_Bieu chi tieu KH 2014 (Huy-04-11)" xfId="13463"/>
    <cellStyle name="_Book1_BIỂU TỔNG HỢP LẦN CUỐI SỬA THEO NGHI QUYẾT SỐ 81" xfId="13464"/>
    <cellStyle name="_Book1_dự toán 30a 2013" xfId="13465"/>
    <cellStyle name="_Book1_Kh ql62 (2010) 11-09" xfId="54"/>
    <cellStyle name="_Book1_Ra soat KH von 2011 (Huy-11-11-11)" xfId="55"/>
    <cellStyle name="_Book1_Ra soat KH von 2011 (Huy-11-11-11) 2" xfId="56"/>
    <cellStyle name="_Book1_Ra soat KH von 2011 (Huy-11-11-11)_BIEU KE HOACH  2015 (KTN 6.11 sua)" xfId="13466"/>
    <cellStyle name="_Book1_Viec Huy dang lam" xfId="13467"/>
    <cellStyle name="_Book1_Viec Huy dang lam_CT 134" xfId="13468"/>
    <cellStyle name="_C.cong+B.luong-Sanluong" xfId="57"/>
    <cellStyle name="_Chi tieu KH nam 2009" xfId="58"/>
    <cellStyle name="_Chi tieu KH nam 2009 2" xfId="59"/>
    <cellStyle name="_Chi tieu KH nam 2009_BIEU KE HOACH  2015 (KTN 6.11 sua)" xfId="13470"/>
    <cellStyle name="_Chuẩn bị đầu tư 2011 (sep Hung)" xfId="60"/>
    <cellStyle name="_Copy of Biểu BC điều chỉnh chỉ tiêu NN các huyện chia tách 404 ngay 23.5" xfId="13469"/>
    <cellStyle name="_Copy of KH PHAN BO VON ĐỐI ỨNG NAM 2011 (30 TY phuong án gop WB)" xfId="61"/>
    <cellStyle name="_dang vien mói" xfId="13471"/>
    <cellStyle name="_Danh sach CBNV" xfId="13472"/>
    <cellStyle name="_Danh Sach ho ngheo" xfId="13473"/>
    <cellStyle name="_Danh Sach ho ngheo 2" xfId="13474"/>
    <cellStyle name="_DM 1" xfId="62"/>
    <cellStyle name="_DM 1 2" xfId="63"/>
    <cellStyle name="_DM 1_BIEU KE HOACH  2015 (KTN 6.11 sua)" xfId="13475"/>
    <cellStyle name="_DO-D1500-KHONG CO TRONG DT" xfId="64"/>
    <cellStyle name="_DT 1751 Muong Khoa" xfId="65"/>
    <cellStyle name="_DT 1751 Muong Khoa 2" xfId="66"/>
    <cellStyle name="_DT 1751 Muong Khoa 2 2" xfId="13477"/>
    <cellStyle name="_DT 1751 Muong Khoa 2 3" xfId="13476"/>
    <cellStyle name="_DT 1751 Muong Khoa_BIEU KE HOACH  2015 (KTN 6.11 sua)" xfId="13478"/>
    <cellStyle name="_DT Nam vai" xfId="67"/>
    <cellStyle name="_DT Nam vai 2" xfId="13480"/>
    <cellStyle name="_DT Nam vai 3" xfId="13479"/>
    <cellStyle name="_DT Nam vai_bieu ke hoach dau thau" xfId="68"/>
    <cellStyle name="_DT Nam vai_bieu ke hoach dau thau 2" xfId="69"/>
    <cellStyle name="_DT Nam vai_bieu ke hoach dau thau 2 2" xfId="13482"/>
    <cellStyle name="_DT Nam vai_bieu ke hoach dau thau 2 3" xfId="13481"/>
    <cellStyle name="_DT Nam vai_bieu ke hoach dau thau truong mam non SKH" xfId="70"/>
    <cellStyle name="_DT Nam vai_bieu ke hoach dau thau truong mam non SKH 2" xfId="71"/>
    <cellStyle name="_DT Nam vai_bieu ke hoach dau thau truong mam non SKH 2 2" xfId="13484"/>
    <cellStyle name="_DT Nam vai_bieu ke hoach dau thau truong mam non SKH 2 3" xfId="13483"/>
    <cellStyle name="_DT Nam vai_bieu ke hoach dau thau truong mam non SKH_BIEU KE HOACH  2015 (KTN 6.11 sua)" xfId="13485"/>
    <cellStyle name="_DT Nam vai_bieu ke hoach dau thau_BIEU KE HOACH  2015 (KTN 6.11 sua)" xfId="13486"/>
    <cellStyle name="_DT Nam vai_Book1" xfId="72"/>
    <cellStyle name="_DT Nam vai_Book1 2" xfId="13488"/>
    <cellStyle name="_DT Nam vai_Book1 3" xfId="13487"/>
    <cellStyle name="_DT Nam vai_Book1_CT 134" xfId="13489"/>
    <cellStyle name="_DT Nam vai_CT 134" xfId="13490"/>
    <cellStyle name="_DT Nam vai_DTTD chieng chan Tham lai 29-9-2009" xfId="73"/>
    <cellStyle name="_DT Nam vai_DTTD chieng chan Tham lai 29-9-2009 2" xfId="13492"/>
    <cellStyle name="_DT Nam vai_DTTD chieng chan Tham lai 29-9-2009 3" xfId="13491"/>
    <cellStyle name="_DT Nam vai_DTTD chieng chan Tham lai 29-9-2009_CT 134" xfId="13493"/>
    <cellStyle name="_DT Nam vai_Ke hoach 2010 (theo doi 11-8-2010)" xfId="74"/>
    <cellStyle name="_DT Nam vai_Ke hoach 2010 (theo doi 11-8-2010) 2" xfId="75"/>
    <cellStyle name="_DT Nam vai_Ke hoach 2010 (theo doi 11-8-2010) 2 2" xfId="13495"/>
    <cellStyle name="_DT Nam vai_Ke hoach 2010 (theo doi 11-8-2010) 2 3" xfId="13494"/>
    <cellStyle name="_DT Nam vai_Ke hoach 2010 (theo doi 11-8-2010)_BIEU KE HOACH  2015 (KTN 6.11 sua)" xfId="13496"/>
    <cellStyle name="_DT Nam vai_ke hoach dau thau 30-6-2010" xfId="76"/>
    <cellStyle name="_DT Nam vai_ke hoach dau thau 30-6-2010 2" xfId="77"/>
    <cellStyle name="_DT Nam vai_ke hoach dau thau 30-6-2010 2 2" xfId="13498"/>
    <cellStyle name="_DT Nam vai_ke hoach dau thau 30-6-2010 2 3" xfId="13497"/>
    <cellStyle name="_DT Nam vai_ke hoach dau thau 30-6-2010_BIEU KE HOACH  2015 (KTN 6.11 sua)" xfId="13499"/>
    <cellStyle name="_DT Nam vai_QD ke hoach dau thau" xfId="78"/>
    <cellStyle name="_DT Nam vai_QD ke hoach dau thau 2" xfId="79"/>
    <cellStyle name="_DT Nam vai_QD ke hoach dau thau 2 2" xfId="13501"/>
    <cellStyle name="_DT Nam vai_QD ke hoach dau thau 2 3" xfId="13500"/>
    <cellStyle name="_DT Nam vai_QD ke hoach dau thau_BIEU KE HOACH  2015 (KTN 6.11 sua)" xfId="13502"/>
    <cellStyle name="_DT Nam vai_tinh toan hoang ha" xfId="80"/>
    <cellStyle name="_DT Nam vai_tinh toan hoang ha 2" xfId="81"/>
    <cellStyle name="_DT Nam vai_tinh toan hoang ha 2 2" xfId="13504"/>
    <cellStyle name="_DT Nam vai_tinh toan hoang ha 2 3" xfId="13503"/>
    <cellStyle name="_DT Nam vai_tinh toan hoang ha_BIEU KE HOACH  2015 (KTN 6.11 sua)" xfId="13505"/>
    <cellStyle name="_DT truong THPT  quyet thang tinh 04-3-09" xfId="13506"/>
    <cellStyle name="_DTnha cong vu Dung C" xfId="13507"/>
    <cellStyle name="_DU THAO BCKT LChâu" xfId="13510"/>
    <cellStyle name="_Du toan" xfId="82"/>
    <cellStyle name="_dự toán 30a 2013" xfId="13514"/>
    <cellStyle name="_Du toan_bieu ke hoach dau thau" xfId="83"/>
    <cellStyle name="_Du toan_bieu ke hoach dau thau truong mam non SKH" xfId="84"/>
    <cellStyle name="_Du toan_bieu tong hop lai kh von 2011 gui phong TH-KTDN" xfId="85"/>
    <cellStyle name="_Du toan_Book1" xfId="86"/>
    <cellStyle name="_Du toan_Book1_Ke hoach 2010 (theo doi 11-8-2010)" xfId="87"/>
    <cellStyle name="_Du toan_Book1_ke hoach dau thau 30-6-2010" xfId="88"/>
    <cellStyle name="_Du toan_Copy of KH PHAN BO VON ĐỐI ỨNG NAM 2011 (30 TY phuong án gop WB)" xfId="89"/>
    <cellStyle name="_Du toan_DTTD chieng chan Tham lai 29-9-2009" xfId="90"/>
    <cellStyle name="_Du toan_dự toán 30a 2013" xfId="13508"/>
    <cellStyle name="_Du toan_Du toan nuoc San Thang (GD2)" xfId="91"/>
    <cellStyle name="_Du toan_Ke hoach 2010 (theo doi 11-8-2010)" xfId="92"/>
    <cellStyle name="_Du toan_ke hoach dau thau 30-6-2010" xfId="93"/>
    <cellStyle name="_Du toan_KH Von 2012 gui BKH 1" xfId="94"/>
    <cellStyle name="_Du toan_phân loại nguồn vốn" xfId="13509"/>
    <cellStyle name="_Du toan_QD ke hoach dau thau" xfId="95"/>
    <cellStyle name="_Du toan_tinh toan hoang ha" xfId="96"/>
    <cellStyle name="_Du toan_Tong von ĐTPT" xfId="97"/>
    <cellStyle name="_DUTOAN goi 20(PTNT)" xfId="98"/>
    <cellStyle name="_DUTOAN goi 20(PTNT) 2" xfId="99"/>
    <cellStyle name="_DUTOAN goi 20(PTNT)_BIEU KE HOACH  2015 (KTN 6.11 sua)" xfId="13511"/>
    <cellStyle name="_DuToan92009Luong650" xfId="100"/>
    <cellStyle name="_DuToan92009Luong650 2" xfId="101"/>
    <cellStyle name="_DuToan92009Luong650_BIEU KE HOACH  2015 (KTN 6.11 sua)" xfId="13512"/>
    <cellStyle name="_Duyet TK thay đôi" xfId="102"/>
    <cellStyle name="_Duyet TK thay đôi 2" xfId="103"/>
    <cellStyle name="_Duyet TK thay đôi_BIEU KE HOACH  2015 (KTN 6.11 sua)" xfId="13513"/>
    <cellStyle name="_F4-6" xfId="104"/>
    <cellStyle name="_F4-6 2" xfId="105"/>
    <cellStyle name="_F4-6_BIEU KE HOACH  2015 (KTN 6.11 sua)" xfId="13515"/>
    <cellStyle name="_GOITHAUSO2" xfId="106"/>
    <cellStyle name="_GOITHAUSO3" xfId="107"/>
    <cellStyle name="_GOITHAUSO4" xfId="108"/>
    <cellStyle name="_Gui Phai TTra TRUONG PTTH Ka Lang Hieu bo+Phu 17-8-09-" xfId="13516"/>
    <cellStyle name="_HaHoa_TDT_DienCSang" xfId="109"/>
    <cellStyle name="_HaHoa_TDT_DienCSang 2" xfId="13518"/>
    <cellStyle name="_HaHoa_TDT_DienCSang 3" xfId="13517"/>
    <cellStyle name="_HaHoa19-5-07" xfId="110"/>
    <cellStyle name="_HaHoa19-5-07 2" xfId="13520"/>
    <cellStyle name="_HaHoa19-5-07 3" xfId="13519"/>
    <cellStyle name="_Ke hoach 2010 ngay 14.4.10" xfId="111"/>
    <cellStyle name="_Ke hoach 2010 ngay 14.4.10 2" xfId="112"/>
    <cellStyle name="_Ke hoach 2010 ngay 14.4.10_BIEU KE HOACH  2015 (KTN 6.11 sua)" xfId="13521"/>
    <cellStyle name="_Ke hoạch thuc hien goi thau" xfId="13522"/>
    <cellStyle name="_Kh ql62 (2010) 11-09" xfId="113"/>
    <cellStyle name="_KT (2)" xfId="114"/>
    <cellStyle name="_KT (2)_1" xfId="115"/>
    <cellStyle name="_KT (2)_2" xfId="116"/>
    <cellStyle name="_KT (2)_2 2" xfId="13523"/>
    <cellStyle name="_KT (2)_2_TG-TH" xfId="117"/>
    <cellStyle name="_KT (2)_2_TG-TH 2" xfId="13524"/>
    <cellStyle name="_KT (2)_2_TG-TH 2 2" xfId="31683"/>
    <cellStyle name="_KT (2)_2_TG-TH_Bang bieu" xfId="118"/>
    <cellStyle name="_KT (2)_2_TG-TH_BANG TONG HOP TINH HINH THANH QUYET TOAN (MOI I)" xfId="119"/>
    <cellStyle name="_KT (2)_2_TG-TH_BANG TONG HOP TINH HINH THANH QUYET TOAN (MOI I) 2" xfId="13525"/>
    <cellStyle name="_KT (2)_2_TG-TH_BANG TONG HOP TINH HINH THANH QUYET TOAN (MOI I) 2 2" xfId="31684"/>
    <cellStyle name="_KT (2)_2_TG-TH_BAO GIA NGAY 24-10-08 (co dam)" xfId="120"/>
    <cellStyle name="_KT (2)_2_TG-TH_BAO GIA NGAY 24-10-08 (co dam) 2" xfId="13526"/>
    <cellStyle name="_KT (2)_2_TG-TH_BAO GIA NGAY 24-10-08 (co dam) 2 2" xfId="31685"/>
    <cellStyle name="_KT (2)_2_TG-TH_BIỂU TỔNG HỢP LẦN CUỐI SỬA THEO NGHI QUYẾT SỐ 81" xfId="13527"/>
    <cellStyle name="_KT (2)_2_TG-TH_Book1" xfId="121"/>
    <cellStyle name="_KT (2)_2_TG-TH_Book1 2" xfId="13528"/>
    <cellStyle name="_KT (2)_2_TG-TH_Book1_1" xfId="122"/>
    <cellStyle name="_KT (2)_2_TG-TH_Book1_1 2" xfId="13529"/>
    <cellStyle name="_KT (2)_2_TG-TH_Book1_1 2 2" xfId="31686"/>
    <cellStyle name="_KT (2)_2_TG-TH_Book1_2" xfId="123"/>
    <cellStyle name="_KT (2)_2_TG-TH_CAU Khanh Nam(Thi Cong)" xfId="124"/>
    <cellStyle name="_KT (2)_2_TG-TH_CAU Khanh Nam(Thi Cong) 2" xfId="13530"/>
    <cellStyle name="_KT (2)_2_TG-TH_CAU Khanh Nam(Thi Cong) 2 2" xfId="31687"/>
    <cellStyle name="_KT (2)_2_TG-TH_DU TRU VAT TU" xfId="125"/>
    <cellStyle name="_KT (2)_2_TG-TH_DU TRU VAT TU 2" xfId="13531"/>
    <cellStyle name="_KT (2)_2_TG-TH_DU TRU VAT TU 2 2" xfId="31688"/>
    <cellStyle name="_KT (2)_2_TG-TH_DU TRU VAT TU_Bang bieu" xfId="126"/>
    <cellStyle name="_KT (2)_2_TG-TH_DU TRU VAT TU_Book1" xfId="127"/>
    <cellStyle name="_KT (2)_2_TG-TH_Ket du ung NS" xfId="128"/>
    <cellStyle name="_KT (2)_2_TG-TH_Ket du ung NS 2" xfId="13532"/>
    <cellStyle name="_KT (2)_2_TG-TH_Ket du ung NS 2 2" xfId="31689"/>
    <cellStyle name="_KT (2)_2_TG-TH_Ket du ung NS_Bang bieu" xfId="129"/>
    <cellStyle name="_KT (2)_2_TG-TH_Ket du ung NS_Book1" xfId="130"/>
    <cellStyle name="_KT (2)_2_TG-TH_KH Von 2012 gui BKH 1" xfId="131"/>
    <cellStyle name="_KT (2)_2_TG-TH_KH Von 2012 gui BKH 2" xfId="132"/>
    <cellStyle name="_KT (2)_2_TG-TH_ÿÿÿÿÿ" xfId="133"/>
    <cellStyle name="_KT (2)_2_TG-TH_ÿÿÿÿÿ 2" xfId="13533"/>
    <cellStyle name="_KT (2)_2_TG-TH_ÿÿÿÿÿ 2 2" xfId="31690"/>
    <cellStyle name="_KT (2)_2_TG-TH_ÿÿÿÿÿ_Bang bieu" xfId="134"/>
    <cellStyle name="_KT (2)_2_TG-TH_ÿÿÿÿÿ_Book1" xfId="135"/>
    <cellStyle name="_KT (2)_3" xfId="136"/>
    <cellStyle name="_KT (2)_3_TG-TH" xfId="137"/>
    <cellStyle name="_KT (2)_3_TG-TH_Ket du ung NS" xfId="138"/>
    <cellStyle name="_KT (2)_3_TG-TH_KH Von 2012 gui BKH 1" xfId="139"/>
    <cellStyle name="_KT (2)_3_TG-TH_KH Von 2012 gui BKH 2" xfId="140"/>
    <cellStyle name="_KT (2)_3_TG-TH_PERSONAL" xfId="141"/>
    <cellStyle name="_KT (2)_3_TG-TH_PERSONAL_Book1" xfId="142"/>
    <cellStyle name="_KT (2)_3_TG-TH_PERSONAL_Tong hop KHCB 2001" xfId="143"/>
    <cellStyle name="_KT (2)_4" xfId="144"/>
    <cellStyle name="_KT (2)_4 2" xfId="13534"/>
    <cellStyle name="_KT (2)_4 2 2" xfId="31691"/>
    <cellStyle name="_KT (2)_4_Bang bieu" xfId="145"/>
    <cellStyle name="_KT (2)_4_BANG TONG HOP TINH HINH THANH QUYET TOAN (MOI I)" xfId="146"/>
    <cellStyle name="_KT (2)_4_BANG TONG HOP TINH HINH THANH QUYET TOAN (MOI I) 2" xfId="13535"/>
    <cellStyle name="_KT (2)_4_BANG TONG HOP TINH HINH THANH QUYET TOAN (MOI I) 2 2" xfId="31692"/>
    <cellStyle name="_KT (2)_4_BAO GIA NGAY 24-10-08 (co dam)" xfId="147"/>
    <cellStyle name="_KT (2)_4_BAO GIA NGAY 24-10-08 (co dam) 2" xfId="13536"/>
    <cellStyle name="_KT (2)_4_BAO GIA NGAY 24-10-08 (co dam) 2 2" xfId="31693"/>
    <cellStyle name="_KT (2)_4_BIỂU TỔNG HỢP LẦN CUỐI SỬA THEO NGHI QUYẾT SỐ 81" xfId="13537"/>
    <cellStyle name="_KT (2)_4_Book1" xfId="148"/>
    <cellStyle name="_KT (2)_4_Book1 2" xfId="13538"/>
    <cellStyle name="_KT (2)_4_Book1_1" xfId="149"/>
    <cellStyle name="_KT (2)_4_Book1_1 2" xfId="13539"/>
    <cellStyle name="_KT (2)_4_Book1_1 2 2" xfId="31694"/>
    <cellStyle name="_KT (2)_4_Book1_2" xfId="150"/>
    <cellStyle name="_KT (2)_4_CAU Khanh Nam(Thi Cong)" xfId="151"/>
    <cellStyle name="_KT (2)_4_CAU Khanh Nam(Thi Cong) 2" xfId="13540"/>
    <cellStyle name="_KT (2)_4_CAU Khanh Nam(Thi Cong) 2 2" xfId="31695"/>
    <cellStyle name="_KT (2)_4_DU TRU VAT TU" xfId="152"/>
    <cellStyle name="_KT (2)_4_DU TRU VAT TU 2" xfId="13541"/>
    <cellStyle name="_KT (2)_4_DU TRU VAT TU 2 2" xfId="31696"/>
    <cellStyle name="_KT (2)_4_DU TRU VAT TU_Bang bieu" xfId="153"/>
    <cellStyle name="_KT (2)_4_DU TRU VAT TU_Book1" xfId="154"/>
    <cellStyle name="_KT (2)_4_Ket du ung NS" xfId="155"/>
    <cellStyle name="_KT (2)_4_Ket du ung NS 2" xfId="13542"/>
    <cellStyle name="_KT (2)_4_Ket du ung NS 2 2" xfId="31697"/>
    <cellStyle name="_KT (2)_4_Ket du ung NS_Bang bieu" xfId="156"/>
    <cellStyle name="_KT (2)_4_Ket du ung NS_Book1" xfId="157"/>
    <cellStyle name="_KT (2)_4_KH Von 2012 gui BKH 1" xfId="158"/>
    <cellStyle name="_KT (2)_4_KH Von 2012 gui BKH 2" xfId="159"/>
    <cellStyle name="_KT (2)_4_TG-TH" xfId="160"/>
    <cellStyle name="_KT (2)_4_TG-TH 2" xfId="13543"/>
    <cellStyle name="_KT (2)_4_ÿÿÿÿÿ" xfId="161"/>
    <cellStyle name="_KT (2)_4_ÿÿÿÿÿ 2" xfId="13544"/>
    <cellStyle name="_KT (2)_4_ÿÿÿÿÿ 2 2" xfId="31698"/>
    <cellStyle name="_KT (2)_4_ÿÿÿÿÿ_Bang bieu" xfId="162"/>
    <cellStyle name="_KT (2)_4_ÿÿÿÿÿ_Book1" xfId="163"/>
    <cellStyle name="_KT (2)_5" xfId="164"/>
    <cellStyle name="_KT (2)_5 2" xfId="20876"/>
    <cellStyle name="_KT (2)_5_Bang bieu" xfId="165"/>
    <cellStyle name="_KT (2)_5_Bang bieu 2" xfId="20877"/>
    <cellStyle name="_KT (2)_5_BANG TONG HOP TINH HINH THANH QUYET TOAN (MOI I)" xfId="166"/>
    <cellStyle name="_KT (2)_5_BANG TONG HOP TINH HINH THANH QUYET TOAN (MOI I) 2" xfId="20878"/>
    <cellStyle name="_KT (2)_5_BAO GIA NGAY 24-10-08 (co dam)" xfId="167"/>
    <cellStyle name="_KT (2)_5_BAO GIA NGAY 24-10-08 (co dam) 2" xfId="20879"/>
    <cellStyle name="_KT (2)_5_BIỂU TỔNG HỢP LẦN CUỐI SỬA THEO NGHI QUYẾT SỐ 81" xfId="13545"/>
    <cellStyle name="_KT (2)_5_Book1" xfId="168"/>
    <cellStyle name="_KT (2)_5_Book1_1" xfId="169"/>
    <cellStyle name="_KT (2)_5_Book1_1 2" xfId="20880"/>
    <cellStyle name="_KT (2)_5_Book1_2" xfId="170"/>
    <cellStyle name="_KT (2)_5_CAU Khanh Nam(Thi Cong)" xfId="171"/>
    <cellStyle name="_KT (2)_5_CAU Khanh Nam(Thi Cong) 2" xfId="20881"/>
    <cellStyle name="_KT (2)_5_DU TRU VAT TU" xfId="172"/>
    <cellStyle name="_KT (2)_5_DU TRU VAT TU 2" xfId="20882"/>
    <cellStyle name="_KT (2)_5_DU TRU VAT TU_Bang bieu" xfId="173"/>
    <cellStyle name="_KT (2)_5_DU TRU VAT TU_Bang bieu 2" xfId="20883"/>
    <cellStyle name="_KT (2)_5_DU TRU VAT TU_Book1" xfId="174"/>
    <cellStyle name="_KT (2)_5_Ket du ung NS" xfId="175"/>
    <cellStyle name="_KT (2)_5_Ket du ung NS 2" xfId="20884"/>
    <cellStyle name="_KT (2)_5_Ket du ung NS_Bang bieu" xfId="176"/>
    <cellStyle name="_KT (2)_5_Ket du ung NS_Bang bieu 2" xfId="20885"/>
    <cellStyle name="_KT (2)_5_Ket du ung NS_Book1" xfId="177"/>
    <cellStyle name="_KT (2)_5_KH Von 2012 gui BKH 1" xfId="178"/>
    <cellStyle name="_KT (2)_5_KH Von 2012 gui BKH 2" xfId="179"/>
    <cellStyle name="_KT (2)_5_ÿÿÿÿÿ" xfId="180"/>
    <cellStyle name="_KT (2)_5_ÿÿÿÿÿ 2" xfId="20886"/>
    <cellStyle name="_KT (2)_5_ÿÿÿÿÿ_Bang bieu" xfId="181"/>
    <cellStyle name="_KT (2)_5_ÿÿÿÿÿ_Bang bieu 2" xfId="20887"/>
    <cellStyle name="_KT (2)_5_ÿÿÿÿÿ_Book1" xfId="182"/>
    <cellStyle name="_KT (2)_Ket du ung NS" xfId="183"/>
    <cellStyle name="_KT (2)_KH Von 2012 gui BKH 1" xfId="184"/>
    <cellStyle name="_KT (2)_KH Von 2012 gui BKH 2" xfId="185"/>
    <cellStyle name="_KT (2)_PERSONAL" xfId="186"/>
    <cellStyle name="_KT (2)_PERSONAL_Book1" xfId="187"/>
    <cellStyle name="_KT (2)_PERSONAL_Tong hop KHCB 2001" xfId="188"/>
    <cellStyle name="_KT (2)_TG-TH" xfId="189"/>
    <cellStyle name="_KT_TG" xfId="190"/>
    <cellStyle name="_KT_TG 2" xfId="13546"/>
    <cellStyle name="_KT_TG_1" xfId="191"/>
    <cellStyle name="_KT_TG_1 2" xfId="20888"/>
    <cellStyle name="_KT_TG_1_Bang bieu" xfId="192"/>
    <cellStyle name="_KT_TG_1_Bang bieu 2" xfId="20889"/>
    <cellStyle name="_KT_TG_1_BANG TONG HOP TINH HINH THANH QUYET TOAN (MOI I)" xfId="193"/>
    <cellStyle name="_KT_TG_1_BANG TONG HOP TINH HINH THANH QUYET TOAN (MOI I) 2" xfId="20890"/>
    <cellStyle name="_KT_TG_1_BAO GIA NGAY 24-10-08 (co dam)" xfId="194"/>
    <cellStyle name="_KT_TG_1_BAO GIA NGAY 24-10-08 (co dam) 2" xfId="20891"/>
    <cellStyle name="_KT_TG_1_BIỂU TỔNG HỢP LẦN CUỐI SỬA THEO NGHI QUYẾT SỐ 81" xfId="13547"/>
    <cellStyle name="_KT_TG_1_Book1" xfId="195"/>
    <cellStyle name="_KT_TG_1_Book1_1" xfId="196"/>
    <cellStyle name="_KT_TG_1_Book1_1 2" xfId="20892"/>
    <cellStyle name="_KT_TG_1_Book1_2" xfId="197"/>
    <cellStyle name="_KT_TG_1_CAU Khanh Nam(Thi Cong)" xfId="198"/>
    <cellStyle name="_KT_TG_1_CAU Khanh Nam(Thi Cong) 2" xfId="20893"/>
    <cellStyle name="_KT_TG_1_DU TRU VAT TU" xfId="199"/>
    <cellStyle name="_KT_TG_1_DU TRU VAT TU 2" xfId="20894"/>
    <cellStyle name="_KT_TG_1_DU TRU VAT TU_Bang bieu" xfId="200"/>
    <cellStyle name="_KT_TG_1_DU TRU VAT TU_Bang bieu 2" xfId="20895"/>
    <cellStyle name="_KT_TG_1_DU TRU VAT TU_Book1" xfId="201"/>
    <cellStyle name="_KT_TG_1_Ket du ung NS" xfId="202"/>
    <cellStyle name="_KT_TG_1_Ket du ung NS 2" xfId="20896"/>
    <cellStyle name="_KT_TG_1_Ket du ung NS_Bang bieu" xfId="203"/>
    <cellStyle name="_KT_TG_1_Ket du ung NS_Bang bieu 2" xfId="20897"/>
    <cellStyle name="_KT_TG_1_Ket du ung NS_Book1" xfId="204"/>
    <cellStyle name="_KT_TG_1_KH Von 2012 gui BKH 1" xfId="205"/>
    <cellStyle name="_KT_TG_1_KH Von 2012 gui BKH 2" xfId="206"/>
    <cellStyle name="_KT_TG_1_ÿÿÿÿÿ" xfId="207"/>
    <cellStyle name="_KT_TG_1_ÿÿÿÿÿ 2" xfId="20898"/>
    <cellStyle name="_KT_TG_1_ÿÿÿÿÿ_Bang bieu" xfId="208"/>
    <cellStyle name="_KT_TG_1_ÿÿÿÿÿ_Bang bieu 2" xfId="20899"/>
    <cellStyle name="_KT_TG_1_ÿÿÿÿÿ_Book1" xfId="209"/>
    <cellStyle name="_KT_TG_2" xfId="210"/>
    <cellStyle name="_KT_TG_2 2" xfId="13548"/>
    <cellStyle name="_KT_TG_2 2 2" xfId="31699"/>
    <cellStyle name="_KT_TG_2_Bang bieu" xfId="211"/>
    <cellStyle name="_KT_TG_2_BANG TONG HOP TINH HINH THANH QUYET TOAN (MOI I)" xfId="212"/>
    <cellStyle name="_KT_TG_2_BANG TONG HOP TINH HINH THANH QUYET TOAN (MOI I) 2" xfId="13549"/>
    <cellStyle name="_KT_TG_2_BANG TONG HOP TINH HINH THANH QUYET TOAN (MOI I) 2 2" xfId="31700"/>
    <cellStyle name="_KT_TG_2_BAO GIA NGAY 24-10-08 (co dam)" xfId="213"/>
    <cellStyle name="_KT_TG_2_BAO GIA NGAY 24-10-08 (co dam) 2" xfId="13550"/>
    <cellStyle name="_KT_TG_2_BAO GIA NGAY 24-10-08 (co dam) 2 2" xfId="31701"/>
    <cellStyle name="_KT_TG_2_BIỂU TỔNG HỢP LẦN CUỐI SỬA THEO NGHI QUYẾT SỐ 81" xfId="13551"/>
    <cellStyle name="_KT_TG_2_Book1" xfId="214"/>
    <cellStyle name="_KT_TG_2_Book1 2" xfId="13552"/>
    <cellStyle name="_KT_TG_2_Book1_1" xfId="215"/>
    <cellStyle name="_KT_TG_2_Book1_1 2" xfId="13553"/>
    <cellStyle name="_KT_TG_2_Book1_1 2 2" xfId="31702"/>
    <cellStyle name="_KT_TG_2_Book1_2" xfId="216"/>
    <cellStyle name="_KT_TG_2_CAU Khanh Nam(Thi Cong)" xfId="217"/>
    <cellStyle name="_KT_TG_2_CAU Khanh Nam(Thi Cong) 2" xfId="13554"/>
    <cellStyle name="_KT_TG_2_CAU Khanh Nam(Thi Cong) 2 2" xfId="31703"/>
    <cellStyle name="_KT_TG_2_DU TRU VAT TU" xfId="218"/>
    <cellStyle name="_KT_TG_2_DU TRU VAT TU 2" xfId="13555"/>
    <cellStyle name="_KT_TG_2_DU TRU VAT TU 2 2" xfId="31704"/>
    <cellStyle name="_KT_TG_2_DU TRU VAT TU_Bang bieu" xfId="219"/>
    <cellStyle name="_KT_TG_2_DU TRU VAT TU_Book1" xfId="220"/>
    <cellStyle name="_KT_TG_2_Ket du ung NS" xfId="221"/>
    <cellStyle name="_KT_TG_2_Ket du ung NS 2" xfId="13556"/>
    <cellStyle name="_KT_TG_2_Ket du ung NS 2 2" xfId="31705"/>
    <cellStyle name="_KT_TG_2_Ket du ung NS_Bang bieu" xfId="222"/>
    <cellStyle name="_KT_TG_2_Ket du ung NS_Book1" xfId="223"/>
    <cellStyle name="_KT_TG_2_KH Von 2012 gui BKH 1" xfId="224"/>
    <cellStyle name="_KT_TG_2_KH Von 2012 gui BKH 2" xfId="225"/>
    <cellStyle name="_KT_TG_2_ÿÿÿÿÿ" xfId="226"/>
    <cellStyle name="_KT_TG_2_ÿÿÿÿÿ 2" xfId="13557"/>
    <cellStyle name="_KT_TG_2_ÿÿÿÿÿ 2 2" xfId="31706"/>
    <cellStyle name="_KT_TG_2_ÿÿÿÿÿ_Bang bieu" xfId="227"/>
    <cellStyle name="_KT_TG_2_ÿÿÿÿÿ_Book1" xfId="228"/>
    <cellStyle name="_KT_TG_3" xfId="229"/>
    <cellStyle name="_KT_TG_4" xfId="230"/>
    <cellStyle name="_LuuNgay24-07-2006Bao cao tai NPP PHAN DUNG 22-7" xfId="231"/>
    <cellStyle name="_LuuNgay24-07-2006Bao cao tai NPP PHAN DUNG 22-7 2" xfId="232"/>
    <cellStyle name="_LuuNgay24-07-2006Bao cao tai NPP PHAN DUNG 22-7_BIEU KE HOACH  2015 (KTN 6.11 sua)" xfId="13558"/>
    <cellStyle name="_MauThanTKKT-goi7-DonGia2143(vl t7)" xfId="233"/>
    <cellStyle name="_MauThanTKKT-goi7-DonGia2143(vl t7) 2" xfId="234"/>
    <cellStyle name="_MauThanTKKT-goi7-DonGia2143(vl t7)_BIEU KE HOACH  2015 (KTN 6.11 sua)" xfId="13559"/>
    <cellStyle name="_Nhu cau von ung truoc 2011 Tha h Hoa + Nge An gui TW" xfId="235"/>
    <cellStyle name="_Nhu cau von ung truoc 2011 Tha h Hoa + Nge An gui TW 2" xfId="236"/>
    <cellStyle name="_Nhu cau von ung truoc 2011 Tha h Hoa + Nge An gui TW_BIEU KE HOACH  2015 (KTN 6.11 sua)" xfId="13560"/>
    <cellStyle name="_PERSONAL" xfId="237"/>
    <cellStyle name="_PERSONAL_Book1" xfId="238"/>
    <cellStyle name="_PERSONAL_Tong hop KHCB 2001" xfId="239"/>
    <cellStyle name="_Phan bo" xfId="240"/>
    <cellStyle name="_Phan bo 2" xfId="241"/>
    <cellStyle name="_Phan bo_BIEU KE HOACH  2015 (KTN 6.11 sua)" xfId="13561"/>
    <cellStyle name="_Phan pha do" xfId="13562"/>
    <cellStyle name="_Phụ biểu 09a" xfId="13563"/>
    <cellStyle name="_Phụ biểu 09b" xfId="13564"/>
    <cellStyle name="_Q TOAN  SCTX QL.62 QUI I ( oanh)" xfId="242"/>
    <cellStyle name="_Q TOAN  SCTX QL.62 QUI II ( oanh)" xfId="243"/>
    <cellStyle name="_QĐ 980" xfId="13565"/>
    <cellStyle name="_QT SCTXQL62_QT1 (Cty QL)" xfId="244"/>
    <cellStyle name="_Ra soat KH von 2011 (Huy-11-11-11)" xfId="245"/>
    <cellStyle name="_Ra soat KH von 2011 (Huy-11-11-11) 2" xfId="246"/>
    <cellStyle name="_Ra soat KH von 2011 (Huy-11-11-11)_BIEU KE HOACH  2015 (KTN 6.11 sua)" xfId="13566"/>
    <cellStyle name="_Sheet1" xfId="247"/>
    <cellStyle name="_Sheet2" xfId="248"/>
    <cellStyle name="_SO T11" xfId="13567"/>
    <cellStyle name="_TG-TH" xfId="249"/>
    <cellStyle name="_TG-TH_1" xfId="250"/>
    <cellStyle name="_TG-TH_1 2" xfId="20900"/>
    <cellStyle name="_TG-TH_1_Bang bieu" xfId="251"/>
    <cellStyle name="_TG-TH_1_Bang bieu 2" xfId="20901"/>
    <cellStyle name="_TG-TH_1_BANG TONG HOP TINH HINH THANH QUYET TOAN (MOI I)" xfId="252"/>
    <cellStyle name="_TG-TH_1_BANG TONG HOP TINH HINH THANH QUYET TOAN (MOI I) 2" xfId="20902"/>
    <cellStyle name="_TG-TH_1_BAO GIA NGAY 24-10-08 (co dam)" xfId="253"/>
    <cellStyle name="_TG-TH_1_BAO GIA NGAY 24-10-08 (co dam) 2" xfId="20903"/>
    <cellStyle name="_TG-TH_1_BIỂU TỔNG HỢP LẦN CUỐI SỬA THEO NGHI QUYẾT SỐ 81" xfId="13568"/>
    <cellStyle name="_TG-TH_1_Book1" xfId="254"/>
    <cellStyle name="_TG-TH_1_Book1_1" xfId="255"/>
    <cellStyle name="_TG-TH_1_Book1_1 2" xfId="20904"/>
    <cellStyle name="_TG-TH_1_Book1_2" xfId="256"/>
    <cellStyle name="_TG-TH_1_CAU Khanh Nam(Thi Cong)" xfId="257"/>
    <cellStyle name="_TG-TH_1_CAU Khanh Nam(Thi Cong) 2" xfId="20905"/>
    <cellStyle name="_TG-TH_1_DU TRU VAT TU" xfId="258"/>
    <cellStyle name="_TG-TH_1_DU TRU VAT TU 2" xfId="20906"/>
    <cellStyle name="_TG-TH_1_DU TRU VAT TU_Bang bieu" xfId="259"/>
    <cellStyle name="_TG-TH_1_DU TRU VAT TU_Bang bieu 2" xfId="20907"/>
    <cellStyle name="_TG-TH_1_DU TRU VAT TU_Book1" xfId="260"/>
    <cellStyle name="_TG-TH_1_Ket du ung NS" xfId="261"/>
    <cellStyle name="_TG-TH_1_Ket du ung NS 2" xfId="20908"/>
    <cellStyle name="_TG-TH_1_Ket du ung NS_Bang bieu" xfId="262"/>
    <cellStyle name="_TG-TH_1_Ket du ung NS_Bang bieu 2" xfId="20909"/>
    <cellStyle name="_TG-TH_1_Ket du ung NS_Book1" xfId="263"/>
    <cellStyle name="_TG-TH_1_KH Von 2012 gui BKH 1" xfId="264"/>
    <cellStyle name="_TG-TH_1_KH Von 2012 gui BKH 2" xfId="265"/>
    <cellStyle name="_TG-TH_1_ÿÿÿÿÿ" xfId="266"/>
    <cellStyle name="_TG-TH_1_ÿÿÿÿÿ 2" xfId="20910"/>
    <cellStyle name="_TG-TH_1_ÿÿÿÿÿ_Bang bieu" xfId="267"/>
    <cellStyle name="_TG-TH_1_ÿÿÿÿÿ_Bang bieu 2" xfId="20911"/>
    <cellStyle name="_TG-TH_1_ÿÿÿÿÿ_Book1" xfId="268"/>
    <cellStyle name="_TG-TH_2" xfId="269"/>
    <cellStyle name="_TG-TH_2 2" xfId="13569"/>
    <cellStyle name="_TG-TH_2 2 2" xfId="31707"/>
    <cellStyle name="_TG-TH_2_Bang bieu" xfId="270"/>
    <cellStyle name="_TG-TH_2_BANG TONG HOP TINH HINH THANH QUYET TOAN (MOI I)" xfId="271"/>
    <cellStyle name="_TG-TH_2_BANG TONG HOP TINH HINH THANH QUYET TOAN (MOI I) 2" xfId="13570"/>
    <cellStyle name="_TG-TH_2_BANG TONG HOP TINH HINH THANH QUYET TOAN (MOI I) 2 2" xfId="31708"/>
    <cellStyle name="_TG-TH_2_BAO GIA NGAY 24-10-08 (co dam)" xfId="272"/>
    <cellStyle name="_TG-TH_2_BAO GIA NGAY 24-10-08 (co dam) 2" xfId="13571"/>
    <cellStyle name="_TG-TH_2_BAO GIA NGAY 24-10-08 (co dam) 2 2" xfId="31709"/>
    <cellStyle name="_TG-TH_2_BIỂU TỔNG HỢP LẦN CUỐI SỬA THEO NGHI QUYẾT SỐ 81" xfId="13572"/>
    <cellStyle name="_TG-TH_2_Book1" xfId="273"/>
    <cellStyle name="_TG-TH_2_Book1 2" xfId="13573"/>
    <cellStyle name="_TG-TH_2_Book1_1" xfId="274"/>
    <cellStyle name="_TG-TH_2_Book1_1 2" xfId="13574"/>
    <cellStyle name="_TG-TH_2_Book1_1 2 2" xfId="31710"/>
    <cellStyle name="_TG-TH_2_Book1_2" xfId="275"/>
    <cellStyle name="_TG-TH_2_CAU Khanh Nam(Thi Cong)" xfId="276"/>
    <cellStyle name="_TG-TH_2_CAU Khanh Nam(Thi Cong) 2" xfId="13575"/>
    <cellStyle name="_TG-TH_2_CAU Khanh Nam(Thi Cong) 2 2" xfId="31711"/>
    <cellStyle name="_TG-TH_2_DU TRU VAT TU" xfId="277"/>
    <cellStyle name="_TG-TH_2_DU TRU VAT TU 2" xfId="13576"/>
    <cellStyle name="_TG-TH_2_DU TRU VAT TU 2 2" xfId="31712"/>
    <cellStyle name="_TG-TH_2_DU TRU VAT TU_Bang bieu" xfId="278"/>
    <cellStyle name="_TG-TH_2_DU TRU VAT TU_Book1" xfId="279"/>
    <cellStyle name="_TG-TH_2_Ket du ung NS" xfId="280"/>
    <cellStyle name="_TG-TH_2_Ket du ung NS 2" xfId="13577"/>
    <cellStyle name="_TG-TH_2_Ket du ung NS 2 2" xfId="31713"/>
    <cellStyle name="_TG-TH_2_Ket du ung NS_Bang bieu" xfId="281"/>
    <cellStyle name="_TG-TH_2_Ket du ung NS_Book1" xfId="282"/>
    <cellStyle name="_TG-TH_2_KH Von 2012 gui BKH 1" xfId="283"/>
    <cellStyle name="_TG-TH_2_KH Von 2012 gui BKH 2" xfId="284"/>
    <cellStyle name="_TG-TH_2_ÿÿÿÿÿ" xfId="285"/>
    <cellStyle name="_TG-TH_2_ÿÿÿÿÿ 2" xfId="13578"/>
    <cellStyle name="_TG-TH_2_ÿÿÿÿÿ 2 2" xfId="31714"/>
    <cellStyle name="_TG-TH_2_ÿÿÿÿÿ_Bang bieu" xfId="286"/>
    <cellStyle name="_TG-TH_2_ÿÿÿÿÿ_Book1" xfId="287"/>
    <cellStyle name="_TG-TH_3" xfId="288"/>
    <cellStyle name="_TG-TH_4" xfId="289"/>
    <cellStyle name="_TG-TH_4 2" xfId="13579"/>
    <cellStyle name="_TH hien trang MM thi tran TD" xfId="290"/>
    <cellStyle name="_Theo doi tien do cong viec Nam 2009" xfId="13590"/>
    <cellStyle name="_tien luong" xfId="13580"/>
    <cellStyle name="_Tien luong chuan 01" xfId="13581"/>
    <cellStyle name="_Tong dutoan PP LAHAI" xfId="291"/>
    <cellStyle name="_Tong hop  " xfId="13582"/>
    <cellStyle name="_Tong hop DS" xfId="292"/>
    <cellStyle name="_Tong hop DS_CT 134" xfId="13583"/>
    <cellStyle name="_Tong hop may cheu nganh 1" xfId="293"/>
    <cellStyle name="_Tong hop ve 30a" xfId="294"/>
    <cellStyle name="_Tong hop ve 30a 2" xfId="295"/>
    <cellStyle name="_Tong hop ve 30a 2 2" xfId="13584"/>
    <cellStyle name="_Tong hop ve 30a_BIEU KE HOACH  2015 (KTN 6.11 sua)" xfId="13585"/>
    <cellStyle name="_Tong von ĐTPT" xfId="296"/>
    <cellStyle name="_Tong von ĐTPT 2" xfId="297"/>
    <cellStyle name="_Tong von ĐTPT 2 2" xfId="13587"/>
    <cellStyle name="_Tong von ĐTPT 2 3" xfId="13586"/>
    <cellStyle name="_Tong von ĐTPT_BIEU KE HOACH  2015 (KTN 6.11 sua)" xfId="13588"/>
    <cellStyle name="_TU VAN THUY LOI THAM  PHE" xfId="298"/>
    <cellStyle name="_TU VAN THUY LOI THAM  PHE 2" xfId="299"/>
    <cellStyle name="_TU VAN THUY LOI THAM  PHE_BIEU KE HOACH  2015 (KTN 6.11 sua)" xfId="13589"/>
    <cellStyle name="_ung truoc 2011 NSTW Thanh Hoa + Nge An gui Thu 12-5" xfId="300"/>
    <cellStyle name="_ung truoc 2011 NSTW Thanh Hoa + Nge An gui Thu 12-5 2" xfId="301"/>
    <cellStyle name="_ung truoc 2011 NSTW Thanh Hoa + Nge An gui Thu 12-5_BIEU KE HOACH  2015 (KTN 6.11 sua)" xfId="13591"/>
    <cellStyle name="_ung truoc cua long an (6-5-2010)" xfId="302"/>
    <cellStyle name="_Ung von nam 2011 vung TNB - Doan Cong tac (12-5-2010)" xfId="303"/>
    <cellStyle name="_Ung von nam 2011 vung TNB - Doan Cong tac (12-5-2010) 2" xfId="304"/>
    <cellStyle name="_Ung von nam 2011 vung TNB - Doan Cong tac (12-5-2010) 2 2" xfId="13592"/>
    <cellStyle name="_Ung von nam 2011 vung TNB - Doan Cong tac (12-5-2010)_BIEU KE HOACH  2015 (KTN 6.11 sua)" xfId="13593"/>
    <cellStyle name="_Ung von nam 2011 vung TNB - Doan Cong tac (12-5-2010)_CT 134" xfId="13594"/>
    <cellStyle name="_Ung von nam 2011 vung TNB - Doan Cong tac (12-5-2010)_Ke hoach 2011(15-7)" xfId="305"/>
    <cellStyle name="_Ung von nam 2011 vung TNB - Doan Cong tac (12-5-2010)_Ke hoach 2011(15-7) 2" xfId="306"/>
    <cellStyle name="_Ung von nam 2011 vung TNB - Doan Cong tac (12-5-2010)_Ke hoach 2011(15-7) 2 2" xfId="13595"/>
    <cellStyle name="_Ung von nam 2011 vung TNB - Doan Cong tac (12-5-2010)_Ke hoach 2011(15-7)_BIEU KE HOACH  2015 (KTN 6.11 sua)" xfId="13596"/>
    <cellStyle name="_Ung von nam 2011 vung TNB - Doan Cong tac (12-5-2010)_Ke hoach 2011(15-7)_CT 134" xfId="13597"/>
    <cellStyle name="_Ung von nam 2011 vung TNB - Doan Cong tac (12-5-2010)_KH Von 2012 gui BKH 2" xfId="307"/>
    <cellStyle name="_Ung von nam 2011 vung TNB - Doan Cong tac (12-5-2010)_KH Von 2012 gui BKH 2 2" xfId="308"/>
    <cellStyle name="_Ung von nam 2011 vung TNB - Doan Cong tac (12-5-2010)_KH Von 2012 gui BKH 2 2 2" xfId="13598"/>
    <cellStyle name="_Ung von nam 2011 vung TNB - Doan Cong tac (12-5-2010)_KH Von 2012 gui BKH 2_BIEU KE HOACH  2015 (KTN 6.11 sua)" xfId="13599"/>
    <cellStyle name="_Ung von nam 2011 vung TNB - Doan Cong tac (12-5-2010)_KH Von 2012 gui BKH 2_CT 134" xfId="13600"/>
    <cellStyle name="_Viec Huy dang lam" xfId="13601"/>
    <cellStyle name="_Viec Huy dang lam 2" xfId="13602"/>
    <cellStyle name="_VINAMILK" xfId="309"/>
    <cellStyle name="_VINAMILK 2" xfId="310"/>
    <cellStyle name="_VINAMILK 2 2" xfId="13603"/>
    <cellStyle name="_VINAMILK_BIEU KE HOACH  2015 (KTN 6.11 sua)" xfId="13604"/>
    <cellStyle name="_VINAMILK_CT 134" xfId="13605"/>
    <cellStyle name="_ÿÿÿÿÿ" xfId="311"/>
    <cellStyle name="_ÿÿÿÿÿ 2" xfId="312"/>
    <cellStyle name="_ÿÿÿÿÿ_BIEU KE HOACH  2015 (KTN 6.11 sua)" xfId="13606"/>
    <cellStyle name="_ÿÿÿÿÿ_Kh ql62 (2010) 11-09" xfId="313"/>
    <cellStyle name="~1" xfId="314"/>
    <cellStyle name="~1 2" xfId="13607"/>
    <cellStyle name="~1 2 2" xfId="13608"/>
    <cellStyle name="~1?_x000d_Comma [0]_I.1?b_x000d_Comma [0]_I.3?b_x000c_Comma [0]_II?_x0012_Comma [0]_larou" xfId="315"/>
    <cellStyle name="’Ê‰Ý [0.00]_laroux" xfId="316"/>
    <cellStyle name="’Ê‰Ý_laroux" xfId="317"/>
    <cellStyle name="=C:\WINNT\SYSTEM32\COMMAND.COM" xfId="13609"/>
    <cellStyle name="»õ±Ò[0]_Sheet1" xfId="13610"/>
    <cellStyle name="»õ±Ò_Sheet1" xfId="13611"/>
    <cellStyle name="•W?_Format" xfId="318"/>
    <cellStyle name="•W€_’·Šú‰p•¶" xfId="320"/>
    <cellStyle name="•W_¯–ì" xfId="319"/>
    <cellStyle name="W_MARINE" xfId="12892"/>
    <cellStyle name="0" xfId="321"/>
    <cellStyle name="0 2" xfId="13613"/>
    <cellStyle name="0 2 2" xfId="31716"/>
    <cellStyle name="0 3" xfId="13612"/>
    <cellStyle name="0 3 2" xfId="31715"/>
    <cellStyle name="0%" xfId="322"/>
    <cellStyle name="0.0" xfId="323"/>
    <cellStyle name="0.0 2" xfId="13614"/>
    <cellStyle name="0.0 2 2" xfId="31717"/>
    <cellStyle name="0.0%" xfId="324"/>
    <cellStyle name="0.0_BIỂU TỔNG HỢP LẦN CUỐI SỬA THEO NGHI QUYẾT SỐ 81" xfId="13615"/>
    <cellStyle name="0.00" xfId="325"/>
    <cellStyle name="0.00 2" xfId="13616"/>
    <cellStyle name="0.00 2 2" xfId="31718"/>
    <cellStyle name="0.00%" xfId="326"/>
    <cellStyle name="0_Bieu chi tieu KH 2014 (Huy-04-11)" xfId="13617"/>
    <cellStyle name="0_Bieu chi tieu KH 2014 (Huy-04-11) 2" xfId="31719"/>
    <cellStyle name="0_BIEU KE HOACH  2015 (KTN 6.11 sua)" xfId="13618"/>
    <cellStyle name="0_BIEU KE HOACH  2015 (KTN 6.11 sua) 2" xfId="31720"/>
    <cellStyle name="0_Bieu kem theo bao cao ket thuc chuong trinh" xfId="327"/>
    <cellStyle name="0_Book1" xfId="328"/>
    <cellStyle name="0_dự toán 30a 2013" xfId="13619"/>
    <cellStyle name="0_dự toán 30a 2013 2" xfId="31721"/>
    <cellStyle name="0_KH 2014" xfId="13620"/>
    <cellStyle name="0_KH 2014 2" xfId="31722"/>
    <cellStyle name="0_Ra soat KH von 2011 (Huy-11-11-11)" xfId="329"/>
    <cellStyle name="0_Ra soat KH von 2011 (Huy-11-11-11) 2" xfId="13621"/>
    <cellStyle name="0_Ra soat KH von 2011 (Huy-11-11-11) 2 2" xfId="31723"/>
    <cellStyle name="0_Viec Huy dang lam" xfId="13622"/>
    <cellStyle name="0_Viec Huy dang lam 2" xfId="31724"/>
    <cellStyle name="00" xfId="13623"/>
    <cellStyle name="1" xfId="330"/>
    <cellStyle name="1 2" xfId="13624"/>
    <cellStyle name="1 2 2" xfId="13625"/>
    <cellStyle name="1 3" xfId="13626"/>
    <cellStyle name="1?b_x000d_Comma [0]_CPK?b_x0011_Comma [0]_CP" xfId="331"/>
    <cellStyle name="1_BAO GIA NGAY 24-10-08 (co dam)" xfId="332"/>
    <cellStyle name="1_Bieu bao cao giam sat 6 thang 2011" xfId="13627"/>
    <cellStyle name="1_Bieu BC kh 5 năm" xfId="13628"/>
    <cellStyle name="1_BIEU KE HOACH  2015 (KTN 6.11 sua)" xfId="13629"/>
    <cellStyle name="1_bieu ke hoach dau thau" xfId="333"/>
    <cellStyle name="1_bieu ke hoach dau thau truong mam non SKH" xfId="334"/>
    <cellStyle name="1_Bieu kem theo bao cao ket thuc chuong trinh" xfId="335"/>
    <cellStyle name="1_bieu tong hop Sinh0" xfId="13630"/>
    <cellStyle name="1_Book1" xfId="336"/>
    <cellStyle name="1_Book1_1" xfId="337"/>
    <cellStyle name="1_Book1_1 2" xfId="338"/>
    <cellStyle name="1_Book1_1_BIEU KE HOACH  2015 (KTN 6.11 sua)" xfId="13631"/>
    <cellStyle name="1_Cau thuy dien Ban La (Cu Anh)" xfId="339"/>
    <cellStyle name="1_Cau thuy dien Ban La (Cu Anh) 2" xfId="340"/>
    <cellStyle name="1_Cau thuy dien Ban La (Cu Anh)_BIEU KE HOACH  2015 (KTN 6.11 sua)" xfId="13632"/>
    <cellStyle name="1_Danh Mục KCM trinh BKH 2011 (BS 30A)" xfId="13633"/>
    <cellStyle name="1_DT tieu hoc diem TDC ban Cho 28-02-09" xfId="341"/>
    <cellStyle name="1_Dự kiến danh mục đầu tư NTM năm 2015" xfId="13635"/>
    <cellStyle name="1_Du toan" xfId="342"/>
    <cellStyle name="1_Du toan 558 (Km17+508.12 - Km 22)" xfId="343"/>
    <cellStyle name="1_Du toan 558 (Km17+508.12 - Km 22) 2" xfId="344"/>
    <cellStyle name="1_Du toan 558 (Km17+508.12 - Km 22)_BIEU KE HOACH  2015 (KTN 6.11 sua)" xfId="13634"/>
    <cellStyle name="1_Du toan nuoc San Thang (GD2)" xfId="345"/>
    <cellStyle name="1_DuToan92009Luong650" xfId="346"/>
    <cellStyle name="1_Gia_VLQL48_duyet " xfId="347"/>
    <cellStyle name="1_Gia_VLQL48_duyet  2" xfId="348"/>
    <cellStyle name="1_Gia_VLQL48_duyet _BIEU KE HOACH  2015 (KTN 6.11 sua)" xfId="13636"/>
    <cellStyle name="1_HD TT1" xfId="349"/>
    <cellStyle name="1_Ke hoach 2010 ngay 31-01" xfId="350"/>
    <cellStyle name="1_Ke hoach 2011(15-7)" xfId="351"/>
    <cellStyle name="1_KH 2012 di BKH" xfId="352"/>
    <cellStyle name="1_Kh ql62 (2010) 11-09" xfId="353"/>
    <cellStyle name="1_KlQdinhduyet" xfId="354"/>
    <cellStyle name="1_KlQdinhduyet 2" xfId="355"/>
    <cellStyle name="1_KlQdinhduyet_BIEU KE HOACH  2015 (KTN 6.11 sua)" xfId="13637"/>
    <cellStyle name="1_Nguon von dau tu" xfId="13638"/>
    <cellStyle name="1_Nha kham chua benh" xfId="356"/>
    <cellStyle name="1_Nha lop hoc 8 P" xfId="357"/>
    <cellStyle name="1_Phan bo" xfId="358"/>
    <cellStyle name="1_Sheet1" xfId="13639"/>
    <cellStyle name="1_StartUp" xfId="13640"/>
    <cellStyle name="1_tien luong" xfId="13641"/>
    <cellStyle name="1_Tien luong chuan 01" xfId="13642"/>
    <cellStyle name="1_Tienluong" xfId="359"/>
    <cellStyle name="1_tinh toan hoang ha" xfId="360"/>
    <cellStyle name="1_Tong hop  " xfId="13643"/>
    <cellStyle name="1_TRUNG PMU 5" xfId="361"/>
    <cellStyle name="1_Viec Huy dang lam" xfId="13644"/>
    <cellStyle name="1_ÿÿÿÿÿ" xfId="362"/>
    <cellStyle name="1_ÿÿÿÿÿ_Bieu tong hop nhu cau ung 2011 da chon loc -Mien nui" xfId="363"/>
    <cellStyle name="1_ÿÿÿÿÿ_Bieu tong hop nhu cau ung 2011 da chon loc -Mien nui 2" xfId="13645"/>
    <cellStyle name="1_ÿÿÿÿÿ_Bieu tong hop nhu cau ung 2011 da chon loc -Mien nui 2 2" xfId="31725"/>
    <cellStyle name="1_ÿÿÿÿÿ_Kh ql62 (2010) 11-09" xfId="364"/>
    <cellStyle name="15" xfId="365"/>
    <cellStyle name="18" xfId="366"/>
    <cellStyle name="¹éºÐÀ²_      " xfId="367"/>
    <cellStyle name="2" xfId="368"/>
    <cellStyle name="2_bieu ke hoach dau thau" xfId="369"/>
    <cellStyle name="2_bieu ke hoach dau thau truong mam non SKH" xfId="370"/>
    <cellStyle name="2_Book1" xfId="371"/>
    <cellStyle name="2_Book1_1" xfId="372"/>
    <cellStyle name="2_Book1_1 2" xfId="373"/>
    <cellStyle name="2_Book1_1_BIEU KE HOACH  2015 (KTN 6.11 sua)" xfId="13646"/>
    <cellStyle name="2_Cau thuy dien Ban La (Cu Anh)" xfId="374"/>
    <cellStyle name="2_Cau thuy dien Ban La (Cu Anh) 2" xfId="375"/>
    <cellStyle name="2_Cau thuy dien Ban La (Cu Anh)_BIEU KE HOACH  2015 (KTN 6.11 sua)" xfId="13647"/>
    <cellStyle name="2_DT tieu hoc diem TDC ban Cho 28-02-09" xfId="376"/>
    <cellStyle name="2_Du toan" xfId="377"/>
    <cellStyle name="2_Du toan 558 (Km17+508.12 - Km 22)" xfId="378"/>
    <cellStyle name="2_Du toan 558 (Km17+508.12 - Km 22) 2" xfId="379"/>
    <cellStyle name="2_Du toan 558 (Km17+508.12 - Km 22)_BIEU KE HOACH  2015 (KTN 6.11 sua)" xfId="13648"/>
    <cellStyle name="2_Du toan nuoc San Thang (GD2)" xfId="380"/>
    <cellStyle name="2_Gia_VLQL48_duyet " xfId="381"/>
    <cellStyle name="2_Gia_VLQL48_duyet  2" xfId="382"/>
    <cellStyle name="2_Gia_VLQL48_duyet _BIEU KE HOACH  2015 (KTN 6.11 sua)" xfId="13649"/>
    <cellStyle name="2_HD TT1" xfId="383"/>
    <cellStyle name="2_KlQdinhduyet" xfId="384"/>
    <cellStyle name="2_KlQdinhduyet 2" xfId="385"/>
    <cellStyle name="2_KlQdinhduyet_BIEU KE HOACH  2015 (KTN 6.11 sua)" xfId="13650"/>
    <cellStyle name="2_Nha lop hoc 8 P" xfId="386"/>
    <cellStyle name="2_Tienluong" xfId="387"/>
    <cellStyle name="2_TRUNG PMU 5" xfId="388"/>
    <cellStyle name="2_ÿÿÿÿÿ" xfId="389"/>
    <cellStyle name="2_ÿÿÿÿÿ_Bieu tong hop nhu cau ung 2011 da chon loc -Mien nui" xfId="390"/>
    <cellStyle name="2_ÿÿÿÿÿ_Bieu tong hop nhu cau ung 2011 da chon loc -Mien nui 2" xfId="13651"/>
    <cellStyle name="2_ÿÿÿÿÿ_Bieu tong hop nhu cau ung 2011 da chon loc -Mien nui 2 2" xfId="31726"/>
    <cellStyle name="20" xfId="391"/>
    <cellStyle name="20 2" xfId="392"/>
    <cellStyle name="20 2 2" xfId="13653"/>
    <cellStyle name="20 2 3" xfId="13652"/>
    <cellStyle name="20% - Accent1" xfId="393" builtinId="30" customBuiltin="1"/>
    <cellStyle name="20% - Accent1 2" xfId="13654"/>
    <cellStyle name="20% - Accent1 2 2" xfId="13655"/>
    <cellStyle name="20% - Accent1 3" xfId="13656"/>
    <cellStyle name="20% - Accent1 4" xfId="13657"/>
    <cellStyle name="20% - Accent2" xfId="394" builtinId="34" customBuiltin="1"/>
    <cellStyle name="20% - Accent2 2" xfId="13658"/>
    <cellStyle name="20% - Accent2 2 2" xfId="13659"/>
    <cellStyle name="20% - Accent2 3" xfId="13660"/>
    <cellStyle name="20% - Accent2 4" xfId="13661"/>
    <cellStyle name="20% - Accent3" xfId="395" builtinId="38" customBuiltin="1"/>
    <cellStyle name="20% - Accent3 2" xfId="13662"/>
    <cellStyle name="20% - Accent3 2 2" xfId="13663"/>
    <cellStyle name="20% - Accent3 3" xfId="13664"/>
    <cellStyle name="20% - Accent3 4" xfId="13665"/>
    <cellStyle name="20% - Accent4" xfId="396" builtinId="42" customBuiltin="1"/>
    <cellStyle name="20% - Accent4 2" xfId="13666"/>
    <cellStyle name="20% - Accent4 2 2" xfId="13667"/>
    <cellStyle name="20% - Accent4 3" xfId="13668"/>
    <cellStyle name="20% - Accent4 4" xfId="13669"/>
    <cellStyle name="20% - Accent5" xfId="397" builtinId="46" customBuiltin="1"/>
    <cellStyle name="20% - Accent5 2" xfId="13670"/>
    <cellStyle name="20% - Accent5 2 2" xfId="13671"/>
    <cellStyle name="20% - Accent5 3" xfId="13672"/>
    <cellStyle name="20% - Accent5 4" xfId="13673"/>
    <cellStyle name="20% - Accent6" xfId="398" builtinId="50" customBuiltin="1"/>
    <cellStyle name="20% - Accent6 2" xfId="13674"/>
    <cellStyle name="20% - Accent6 2 2" xfId="13675"/>
    <cellStyle name="20% - Accent6 3" xfId="13676"/>
    <cellStyle name="20% - Accent6 4" xfId="13677"/>
    <cellStyle name="-2001" xfId="399"/>
    <cellStyle name="-2001 2" xfId="400"/>
    <cellStyle name="-2001 2 2" xfId="13678"/>
    <cellStyle name="3" xfId="401"/>
    <cellStyle name="3_bieu ke hoach dau thau" xfId="402"/>
    <cellStyle name="3_bieu ke hoach dau thau truong mam non SKH" xfId="403"/>
    <cellStyle name="3_Book1" xfId="404"/>
    <cellStyle name="3_Book1_1" xfId="405"/>
    <cellStyle name="3_Book1_1 2" xfId="406"/>
    <cellStyle name="3_Book1_1_BIEU KE HOACH  2015 (KTN 6.11 sua)" xfId="13679"/>
    <cellStyle name="3_Cau thuy dien Ban La (Cu Anh)" xfId="407"/>
    <cellStyle name="3_Cau thuy dien Ban La (Cu Anh) 2" xfId="408"/>
    <cellStyle name="3_Cau thuy dien Ban La (Cu Anh)_BIEU KE HOACH  2015 (KTN 6.11 sua)" xfId="13680"/>
    <cellStyle name="3_DT tieu hoc diem TDC ban Cho 28-02-09" xfId="409"/>
    <cellStyle name="3_Du toan" xfId="410"/>
    <cellStyle name="3_Du toan 558 (Km17+508.12 - Km 22)" xfId="411"/>
    <cellStyle name="3_Du toan 558 (Km17+508.12 - Km 22) 2" xfId="412"/>
    <cellStyle name="3_Du toan 558 (Km17+508.12 - Km 22)_BIEU KE HOACH  2015 (KTN 6.11 sua)" xfId="13681"/>
    <cellStyle name="3_Du toan nuoc San Thang (GD2)" xfId="413"/>
    <cellStyle name="3_Gia_VLQL48_duyet " xfId="414"/>
    <cellStyle name="3_Gia_VLQL48_duyet  2" xfId="415"/>
    <cellStyle name="3_Gia_VLQL48_duyet _BIEU KE HOACH  2015 (KTN 6.11 sua)" xfId="13682"/>
    <cellStyle name="3_HD TT1" xfId="416"/>
    <cellStyle name="3_KlQdinhduyet" xfId="417"/>
    <cellStyle name="3_KlQdinhduyet 2" xfId="418"/>
    <cellStyle name="3_KlQdinhduyet_BIEU KE HOACH  2015 (KTN 6.11 sua)" xfId="13683"/>
    <cellStyle name="3_Nha lop hoc 8 P" xfId="419"/>
    <cellStyle name="3_Tienluong" xfId="420"/>
    <cellStyle name="3_ÿÿÿÿÿ" xfId="421"/>
    <cellStyle name="³£¹æ_GZ TV" xfId="13684"/>
    <cellStyle name="4" xfId="422"/>
    <cellStyle name="4_Book1" xfId="423"/>
    <cellStyle name="4_Book1_1" xfId="424"/>
    <cellStyle name="4_Book1_1 2" xfId="425"/>
    <cellStyle name="4_Book1_1_BIEU KE HOACH  2015 (KTN 6.11 sua)" xfId="13685"/>
    <cellStyle name="4_Cau thuy dien Ban La (Cu Anh)" xfId="426"/>
    <cellStyle name="4_Cau thuy dien Ban La (Cu Anh) 2" xfId="427"/>
    <cellStyle name="4_Cau thuy dien Ban La (Cu Anh)_BIEU KE HOACH  2015 (KTN 6.11 sua)" xfId="13686"/>
    <cellStyle name="4_Du toan 558 (Km17+508.12 - Km 22)" xfId="428"/>
    <cellStyle name="4_Du toan 558 (Km17+508.12 - Km 22) 2" xfId="429"/>
    <cellStyle name="4_Du toan 558 (Km17+508.12 - Km 22)_BIEU KE HOACH  2015 (KTN 6.11 sua)" xfId="13687"/>
    <cellStyle name="4_Gia_VLQL48_duyet " xfId="430"/>
    <cellStyle name="4_Gia_VLQL48_duyet  2" xfId="431"/>
    <cellStyle name="4_Gia_VLQL48_duyet _BIEU KE HOACH  2015 (KTN 6.11 sua)" xfId="13688"/>
    <cellStyle name="4_KlQdinhduyet" xfId="432"/>
    <cellStyle name="4_KlQdinhduyet 2" xfId="433"/>
    <cellStyle name="4_KlQdinhduyet_BIEU KE HOACH  2015 (KTN 6.11 sua)" xfId="13689"/>
    <cellStyle name="4_ÿÿÿÿÿ" xfId="434"/>
    <cellStyle name="40% - Accent1" xfId="435" builtinId="31" customBuiltin="1"/>
    <cellStyle name="40% - Accent1 2" xfId="13690"/>
    <cellStyle name="40% - Accent1 2 2" xfId="13691"/>
    <cellStyle name="40% - Accent1 3" xfId="13692"/>
    <cellStyle name="40% - Accent1 4" xfId="13693"/>
    <cellStyle name="40% - Accent2" xfId="436" builtinId="35" customBuiltin="1"/>
    <cellStyle name="40% - Accent2 2" xfId="13694"/>
    <cellStyle name="40% - Accent2 2 2" xfId="13695"/>
    <cellStyle name="40% - Accent2 3" xfId="13696"/>
    <cellStyle name="40% - Accent2 4" xfId="13697"/>
    <cellStyle name="40% - Accent3" xfId="437" builtinId="39" customBuiltin="1"/>
    <cellStyle name="40% - Accent3 2" xfId="13698"/>
    <cellStyle name="40% - Accent3 2 2" xfId="13699"/>
    <cellStyle name="40% - Accent3 3" xfId="13700"/>
    <cellStyle name="40% - Accent3 4" xfId="13701"/>
    <cellStyle name="40% - Accent4" xfId="438" builtinId="43" customBuiltin="1"/>
    <cellStyle name="40% - Accent4 2" xfId="13702"/>
    <cellStyle name="40% - Accent4 2 2" xfId="13703"/>
    <cellStyle name="40% - Accent4 3" xfId="13704"/>
    <cellStyle name="40% - Accent4 4" xfId="13705"/>
    <cellStyle name="40% - Accent5" xfId="439" builtinId="47" customBuiltin="1"/>
    <cellStyle name="40% - Accent5 2" xfId="13706"/>
    <cellStyle name="40% - Accent5 2 2" xfId="13707"/>
    <cellStyle name="40% - Accent5 3" xfId="13708"/>
    <cellStyle name="40% - Accent5 4" xfId="13709"/>
    <cellStyle name="40% - Accent6" xfId="440" builtinId="51" customBuiltin="1"/>
    <cellStyle name="40% - Accent6 2" xfId="13710"/>
    <cellStyle name="40% - Accent6 2 2" xfId="13711"/>
    <cellStyle name="40% - Accent6 3" xfId="13712"/>
    <cellStyle name="40% - Accent6 4" xfId="13713"/>
    <cellStyle name="52" xfId="13299"/>
    <cellStyle name="6" xfId="441"/>
    <cellStyle name="6 2" xfId="442"/>
    <cellStyle name="6???_x0002_¯ög6hÅ‡6???_x0002_¹?ß_x0008_,Ñ‡6???_x0002_…#×&gt;Ò ‡6???_x0002_é_x0007_ß_x0008__x001c__x000b__x001e_?????_x000a_?_x0001_???????_x0014_?_x0001_???????_x001e_?fB_x000f_c????_x0018_I¿_x0008_v_x0010_‡6Ö_x0002_Ÿ6????ía??_x0012_c??????????????_x0001_?????????_x0001_?_x0001_?_x0001_?" xfId="443"/>
    <cellStyle name="6???_x0002_¯ög6hÅ‡6???_x0002_¹?ß_x0008_,Ñ‡6???_x0002_…#×&gt;Ò ‡6???_x0002_é_x0007_ß_x0008__x001c__x000b__x001e_?????_x000a_?_x0001_???????_x0014_?_x0001_???????_x001e_?fB_x000f_c????_x0018_I¿_x0008_v_x0010_‡6Ö_x0002_Ÿ6????ía??_x0012_c??????????????_x0001_?????????_x0001_?_x0001_?_x0001_? 2" xfId="444"/>
    <cellStyle name="6???_x0002_¯ög6hÅ‡6???_x0002_¹?ß_x0008_,Ñ‡6???_x0002_…#×&gt;Ò ‡6???_x0002_é_x0007_ß_x0008__x001c__x000b__x001e_?????_x000a_?_x0001_???????_x0014_?_x0001_???????_x001e_?fB_x000f_c????_x0018_I¿_x0008_v_x0010_‡6Ö_x0002_Ÿ6????_x0015_l??Õm??????????????_x0001_?????????_x0001_?_x0001_?_x0001_?" xfId="445"/>
    <cellStyle name="6???_x0002_¯ög6hÅ‡6???_x0002_¹?ß_x0008_,Ñ‡6???_x0002_…#×&gt;Ò ‡6???_x0002_é_x0007_ß_x0008__x001c__x000b__x001e_?????_x000a_?_x0001_???????_x0014_?_x0001_???????_x001e_?fB_x000f_c????_x0018_I¿_x0008_v_x0010_‡6Ö_x0002_Ÿ6????_x0015_l??Õm??????????????_x0001_?????????_x0001_?_x0001_?_x0001_? 2" xfId="446"/>
    <cellStyle name="6_BIEU KE HOACH  2015 (KTN 6.11 sua)" xfId="13714"/>
    <cellStyle name="6_GVL" xfId="447"/>
    <cellStyle name="6_GVL 2" xfId="448"/>
    <cellStyle name="6_GVL_BIEU KE HOACH  2015 (KTN 6.11 sua)" xfId="13715"/>
    <cellStyle name="6_Ke hoach 2010 ngay 31-01" xfId="449"/>
    <cellStyle name="6_Ke hoach 2010 ngay 31-01_CT 134" xfId="13716"/>
    <cellStyle name="6_Ket du ung NS" xfId="450"/>
    <cellStyle name="6_Ket du ung NS_CT 134" xfId="13717"/>
    <cellStyle name="60% - Accent1" xfId="451" builtinId="32" customBuiltin="1"/>
    <cellStyle name="60% - Accent1 2" xfId="13718"/>
    <cellStyle name="60% - Accent1 2 2" xfId="13719"/>
    <cellStyle name="60% - Accent1 3" xfId="13720"/>
    <cellStyle name="60% - Accent1 4" xfId="13721"/>
    <cellStyle name="60% - Accent2" xfId="452" builtinId="36" customBuiltin="1"/>
    <cellStyle name="60% - Accent2 2" xfId="13722"/>
    <cellStyle name="60% - Accent2 2 2" xfId="13723"/>
    <cellStyle name="60% - Accent2 3" xfId="13724"/>
    <cellStyle name="60% - Accent2 4" xfId="13725"/>
    <cellStyle name="60% - Accent3" xfId="453" builtinId="40" customBuiltin="1"/>
    <cellStyle name="60% - Accent3 2" xfId="13726"/>
    <cellStyle name="60% - Accent3 2 2" xfId="13727"/>
    <cellStyle name="60% - Accent3 3" xfId="13728"/>
    <cellStyle name="60% - Accent3 4" xfId="13729"/>
    <cellStyle name="60% - Accent4" xfId="454" builtinId="44" customBuiltin="1"/>
    <cellStyle name="60% - Accent4 2" xfId="13730"/>
    <cellStyle name="60% - Accent4 2 2" xfId="13731"/>
    <cellStyle name="60% - Accent4 3" xfId="13732"/>
    <cellStyle name="60% - Accent4 4" xfId="13733"/>
    <cellStyle name="60% - Accent5" xfId="455" builtinId="48" customBuiltin="1"/>
    <cellStyle name="60% - Accent5 2" xfId="13734"/>
    <cellStyle name="60% - Accent5 2 2" xfId="13735"/>
    <cellStyle name="60% - Accent5 3" xfId="13736"/>
    <cellStyle name="60% - Accent5 4" xfId="13737"/>
    <cellStyle name="60% - Accent6" xfId="456" builtinId="52" customBuiltin="1"/>
    <cellStyle name="60% - Accent6 2" xfId="13738"/>
    <cellStyle name="60% - Accent6 2 2" xfId="13739"/>
    <cellStyle name="60% - Accent6 3" xfId="13740"/>
    <cellStyle name="60% - Accent6 4" xfId="13741"/>
    <cellStyle name="9" xfId="457"/>
    <cellStyle name="9 2" xfId="458"/>
    <cellStyle name="9 2 2" xfId="13742"/>
    <cellStyle name="9_BIEU KE HOACH  2015 (KTN 6.11 sua)" xfId="13743"/>
    <cellStyle name="a" xfId="459"/>
    <cellStyle name="Accent1" xfId="460" builtinId="29" customBuiltin="1"/>
    <cellStyle name="Accent1 - 20%" xfId="13744"/>
    <cellStyle name="Accent1 - 40%" xfId="13745"/>
    <cellStyle name="Accent1 - 60%" xfId="13746"/>
    <cellStyle name="Accent1 10" xfId="13747"/>
    <cellStyle name="Accent1 11" xfId="13748"/>
    <cellStyle name="Accent1 12" xfId="13749"/>
    <cellStyle name="Accent1 13" xfId="13750"/>
    <cellStyle name="Accent1 14" xfId="13751"/>
    <cellStyle name="Accent1 15" xfId="13752"/>
    <cellStyle name="Accent1 16" xfId="13753"/>
    <cellStyle name="Accent1 17" xfId="13754"/>
    <cellStyle name="Accent1 18" xfId="13755"/>
    <cellStyle name="Accent1 19" xfId="13756"/>
    <cellStyle name="Accent1 2" xfId="13757"/>
    <cellStyle name="Accent1 2 2" xfId="13758"/>
    <cellStyle name="Accent1 20" xfId="13759"/>
    <cellStyle name="Accent1 21" xfId="13760"/>
    <cellStyle name="Accent1 22" xfId="13761"/>
    <cellStyle name="Accent1 23" xfId="13762"/>
    <cellStyle name="Accent1 24" xfId="13763"/>
    <cellStyle name="Accent1 25" xfId="13764"/>
    <cellStyle name="Accent1 26" xfId="13765"/>
    <cellStyle name="Accent1 27" xfId="13766"/>
    <cellStyle name="Accent1 28" xfId="13767"/>
    <cellStyle name="Accent1 29" xfId="13768"/>
    <cellStyle name="Accent1 3" xfId="13769"/>
    <cellStyle name="Accent1 30" xfId="13770"/>
    <cellStyle name="Accent1 31" xfId="13771"/>
    <cellStyle name="Accent1 32" xfId="13772"/>
    <cellStyle name="Accent1 33" xfId="13773"/>
    <cellStyle name="Accent1 34" xfId="13774"/>
    <cellStyle name="Accent1 35" xfId="13775"/>
    <cellStyle name="Accent1 36" xfId="13776"/>
    <cellStyle name="Accent1 37" xfId="13777"/>
    <cellStyle name="Accent1 38" xfId="13778"/>
    <cellStyle name="Accent1 39" xfId="13779"/>
    <cellStyle name="Accent1 4" xfId="13780"/>
    <cellStyle name="Accent1 40" xfId="13781"/>
    <cellStyle name="Accent1 41" xfId="13782"/>
    <cellStyle name="Accent1 42" xfId="13783"/>
    <cellStyle name="Accent1 43" xfId="13784"/>
    <cellStyle name="Accent1 44" xfId="13785"/>
    <cellStyle name="Accent1 45" xfId="13786"/>
    <cellStyle name="Accent1 46" xfId="13787"/>
    <cellStyle name="Accent1 47" xfId="13788"/>
    <cellStyle name="Accent1 48" xfId="13789"/>
    <cellStyle name="Accent1 49" xfId="13790"/>
    <cellStyle name="Accent1 5" xfId="13791"/>
    <cellStyle name="Accent1 50" xfId="13792"/>
    <cellStyle name="Accent1 51" xfId="13793"/>
    <cellStyle name="Accent1 52" xfId="13794"/>
    <cellStyle name="Accent1 53" xfId="13795"/>
    <cellStyle name="Accent1 54" xfId="13796"/>
    <cellStyle name="Accent1 55" xfId="13797"/>
    <cellStyle name="Accent1 56" xfId="13798"/>
    <cellStyle name="Accent1 57" xfId="13799"/>
    <cellStyle name="Accent1 58" xfId="13800"/>
    <cellStyle name="Accent1 59" xfId="13801"/>
    <cellStyle name="Accent1 6" xfId="13802"/>
    <cellStyle name="Accent1 60" xfId="13803"/>
    <cellStyle name="Accent1 7" xfId="13804"/>
    <cellStyle name="Accent1 8" xfId="13805"/>
    <cellStyle name="Accent1 9" xfId="13806"/>
    <cellStyle name="Accent2" xfId="461" builtinId="33" customBuiltin="1"/>
    <cellStyle name="Accent2 - 20%" xfId="13807"/>
    <cellStyle name="Accent2 - 40%" xfId="13808"/>
    <cellStyle name="Accent2 - 60%" xfId="13809"/>
    <cellStyle name="Accent2 10" xfId="13810"/>
    <cellStyle name="Accent2 11" xfId="13811"/>
    <cellStyle name="Accent2 12" xfId="13812"/>
    <cellStyle name="Accent2 13" xfId="13813"/>
    <cellStyle name="Accent2 14" xfId="13814"/>
    <cellStyle name="Accent2 15" xfId="13815"/>
    <cellStyle name="Accent2 16" xfId="13816"/>
    <cellStyle name="Accent2 17" xfId="13817"/>
    <cellStyle name="Accent2 18" xfId="13818"/>
    <cellStyle name="Accent2 19" xfId="13819"/>
    <cellStyle name="Accent2 2" xfId="13820"/>
    <cellStyle name="Accent2 2 2" xfId="13821"/>
    <cellStyle name="Accent2 20" xfId="13822"/>
    <cellStyle name="Accent2 21" xfId="13823"/>
    <cellStyle name="Accent2 22" xfId="13824"/>
    <cellStyle name="Accent2 23" xfId="13825"/>
    <cellStyle name="Accent2 24" xfId="13826"/>
    <cellStyle name="Accent2 25" xfId="13827"/>
    <cellStyle name="Accent2 26" xfId="13828"/>
    <cellStyle name="Accent2 27" xfId="13829"/>
    <cellStyle name="Accent2 28" xfId="13830"/>
    <cellStyle name="Accent2 29" xfId="13831"/>
    <cellStyle name="Accent2 3" xfId="13832"/>
    <cellStyle name="Accent2 30" xfId="13833"/>
    <cellStyle name="Accent2 31" xfId="13834"/>
    <cellStyle name="Accent2 32" xfId="13835"/>
    <cellStyle name="Accent2 33" xfId="13836"/>
    <cellStyle name="Accent2 34" xfId="13837"/>
    <cellStyle name="Accent2 35" xfId="13838"/>
    <cellStyle name="Accent2 36" xfId="13839"/>
    <cellStyle name="Accent2 37" xfId="13840"/>
    <cellStyle name="Accent2 38" xfId="13841"/>
    <cellStyle name="Accent2 39" xfId="13842"/>
    <cellStyle name="Accent2 4" xfId="13843"/>
    <cellStyle name="Accent2 40" xfId="13844"/>
    <cellStyle name="Accent2 41" xfId="13845"/>
    <cellStyle name="Accent2 42" xfId="13846"/>
    <cellStyle name="Accent2 43" xfId="13847"/>
    <cellStyle name="Accent2 44" xfId="13848"/>
    <cellStyle name="Accent2 45" xfId="13849"/>
    <cellStyle name="Accent2 46" xfId="13850"/>
    <cellStyle name="Accent2 47" xfId="13851"/>
    <cellStyle name="Accent2 48" xfId="13852"/>
    <cellStyle name="Accent2 49" xfId="13853"/>
    <cellStyle name="Accent2 5" xfId="13854"/>
    <cellStyle name="Accent2 50" xfId="13855"/>
    <cellStyle name="Accent2 51" xfId="13856"/>
    <cellStyle name="Accent2 52" xfId="13857"/>
    <cellStyle name="Accent2 53" xfId="13858"/>
    <cellStyle name="Accent2 54" xfId="13859"/>
    <cellStyle name="Accent2 55" xfId="13860"/>
    <cellStyle name="Accent2 56" xfId="13861"/>
    <cellStyle name="Accent2 57" xfId="13862"/>
    <cellStyle name="Accent2 58" xfId="13863"/>
    <cellStyle name="Accent2 59" xfId="13864"/>
    <cellStyle name="Accent2 6" xfId="13865"/>
    <cellStyle name="Accent2 60" xfId="13866"/>
    <cellStyle name="Accent2 7" xfId="13867"/>
    <cellStyle name="Accent2 8" xfId="13868"/>
    <cellStyle name="Accent2 9" xfId="13869"/>
    <cellStyle name="Accent3" xfId="462" builtinId="37" customBuiltin="1"/>
    <cellStyle name="Accent3 - 20%" xfId="13870"/>
    <cellStyle name="Accent3 - 40%" xfId="13871"/>
    <cellStyle name="Accent3 - 60%" xfId="13872"/>
    <cellStyle name="Accent3 10" xfId="13873"/>
    <cellStyle name="Accent3 11" xfId="13874"/>
    <cellStyle name="Accent3 12" xfId="13875"/>
    <cellStyle name="Accent3 13" xfId="13876"/>
    <cellStyle name="Accent3 14" xfId="13877"/>
    <cellStyle name="Accent3 15" xfId="13878"/>
    <cellStyle name="Accent3 16" xfId="13879"/>
    <cellStyle name="Accent3 17" xfId="13880"/>
    <cellStyle name="Accent3 18" xfId="13881"/>
    <cellStyle name="Accent3 19" xfId="13882"/>
    <cellStyle name="Accent3 2" xfId="13883"/>
    <cellStyle name="Accent3 2 2" xfId="13884"/>
    <cellStyle name="Accent3 20" xfId="13885"/>
    <cellStyle name="Accent3 21" xfId="13886"/>
    <cellStyle name="Accent3 22" xfId="13887"/>
    <cellStyle name="Accent3 23" xfId="13888"/>
    <cellStyle name="Accent3 24" xfId="13889"/>
    <cellStyle name="Accent3 25" xfId="13890"/>
    <cellStyle name="Accent3 26" xfId="13891"/>
    <cellStyle name="Accent3 27" xfId="13892"/>
    <cellStyle name="Accent3 28" xfId="13893"/>
    <cellStyle name="Accent3 29" xfId="13894"/>
    <cellStyle name="Accent3 3" xfId="13895"/>
    <cellStyle name="Accent3 30" xfId="13896"/>
    <cellStyle name="Accent3 31" xfId="13897"/>
    <cellStyle name="Accent3 32" xfId="13898"/>
    <cellStyle name="Accent3 33" xfId="13899"/>
    <cellStyle name="Accent3 34" xfId="13900"/>
    <cellStyle name="Accent3 35" xfId="13901"/>
    <cellStyle name="Accent3 36" xfId="13902"/>
    <cellStyle name="Accent3 37" xfId="13903"/>
    <cellStyle name="Accent3 38" xfId="13904"/>
    <cellStyle name="Accent3 39" xfId="13905"/>
    <cellStyle name="Accent3 4" xfId="13906"/>
    <cellStyle name="Accent3 40" xfId="13907"/>
    <cellStyle name="Accent3 41" xfId="13908"/>
    <cellStyle name="Accent3 42" xfId="13909"/>
    <cellStyle name="Accent3 43" xfId="13910"/>
    <cellStyle name="Accent3 44" xfId="13911"/>
    <cellStyle name="Accent3 45" xfId="13912"/>
    <cellStyle name="Accent3 46" xfId="13913"/>
    <cellStyle name="Accent3 47" xfId="13914"/>
    <cellStyle name="Accent3 48" xfId="13915"/>
    <cellStyle name="Accent3 49" xfId="13916"/>
    <cellStyle name="Accent3 5" xfId="13917"/>
    <cellStyle name="Accent3 50" xfId="13918"/>
    <cellStyle name="Accent3 51" xfId="13919"/>
    <cellStyle name="Accent3 52" xfId="13920"/>
    <cellStyle name="Accent3 53" xfId="13921"/>
    <cellStyle name="Accent3 54" xfId="13922"/>
    <cellStyle name="Accent3 55" xfId="13923"/>
    <cellStyle name="Accent3 56" xfId="13924"/>
    <cellStyle name="Accent3 57" xfId="13925"/>
    <cellStyle name="Accent3 58" xfId="13926"/>
    <cellStyle name="Accent3 59" xfId="13927"/>
    <cellStyle name="Accent3 6" xfId="13928"/>
    <cellStyle name="Accent3 60" xfId="13929"/>
    <cellStyle name="Accent3 7" xfId="13930"/>
    <cellStyle name="Accent3 8" xfId="13931"/>
    <cellStyle name="Accent3 9" xfId="13932"/>
    <cellStyle name="Accent4" xfId="463" builtinId="41" customBuiltin="1"/>
    <cellStyle name="Accent4 - 20%" xfId="13933"/>
    <cellStyle name="Accent4 - 40%" xfId="13934"/>
    <cellStyle name="Accent4 - 60%" xfId="13935"/>
    <cellStyle name="Accent4 10" xfId="13936"/>
    <cellStyle name="Accent4 11" xfId="13937"/>
    <cellStyle name="Accent4 12" xfId="13938"/>
    <cellStyle name="Accent4 13" xfId="13939"/>
    <cellStyle name="Accent4 14" xfId="13940"/>
    <cellStyle name="Accent4 15" xfId="13941"/>
    <cellStyle name="Accent4 16" xfId="13942"/>
    <cellStyle name="Accent4 17" xfId="13943"/>
    <cellStyle name="Accent4 18" xfId="13944"/>
    <cellStyle name="Accent4 19" xfId="13945"/>
    <cellStyle name="Accent4 2" xfId="13946"/>
    <cellStyle name="Accent4 2 2" xfId="13947"/>
    <cellStyle name="Accent4 20" xfId="13948"/>
    <cellStyle name="Accent4 21" xfId="13949"/>
    <cellStyle name="Accent4 22" xfId="13950"/>
    <cellStyle name="Accent4 23" xfId="13951"/>
    <cellStyle name="Accent4 24" xfId="13952"/>
    <cellStyle name="Accent4 25" xfId="13953"/>
    <cellStyle name="Accent4 26" xfId="13954"/>
    <cellStyle name="Accent4 27" xfId="13955"/>
    <cellStyle name="Accent4 28" xfId="13956"/>
    <cellStyle name="Accent4 29" xfId="13957"/>
    <cellStyle name="Accent4 3" xfId="13958"/>
    <cellStyle name="Accent4 30" xfId="13959"/>
    <cellStyle name="Accent4 31" xfId="13960"/>
    <cellStyle name="Accent4 32" xfId="13961"/>
    <cellStyle name="Accent4 33" xfId="13962"/>
    <cellStyle name="Accent4 34" xfId="13963"/>
    <cellStyle name="Accent4 35" xfId="13964"/>
    <cellStyle name="Accent4 36" xfId="13965"/>
    <cellStyle name="Accent4 37" xfId="13966"/>
    <cellStyle name="Accent4 38" xfId="13967"/>
    <cellStyle name="Accent4 39" xfId="13968"/>
    <cellStyle name="Accent4 4" xfId="13969"/>
    <cellStyle name="Accent4 40" xfId="13970"/>
    <cellStyle name="Accent4 41" xfId="13971"/>
    <cellStyle name="Accent4 42" xfId="13972"/>
    <cellStyle name="Accent4 43" xfId="13973"/>
    <cellStyle name="Accent4 44" xfId="13974"/>
    <cellStyle name="Accent4 45" xfId="13975"/>
    <cellStyle name="Accent4 46" xfId="13976"/>
    <cellStyle name="Accent4 47" xfId="13977"/>
    <cellStyle name="Accent4 48" xfId="13978"/>
    <cellStyle name="Accent4 49" xfId="13979"/>
    <cellStyle name="Accent4 5" xfId="13980"/>
    <cellStyle name="Accent4 50" xfId="13981"/>
    <cellStyle name="Accent4 51" xfId="13982"/>
    <cellStyle name="Accent4 52" xfId="13983"/>
    <cellStyle name="Accent4 53" xfId="13984"/>
    <cellStyle name="Accent4 54" xfId="13985"/>
    <cellStyle name="Accent4 55" xfId="13986"/>
    <cellStyle name="Accent4 56" xfId="13987"/>
    <cellStyle name="Accent4 57" xfId="13988"/>
    <cellStyle name="Accent4 58" xfId="13989"/>
    <cellStyle name="Accent4 59" xfId="13990"/>
    <cellStyle name="Accent4 6" xfId="13991"/>
    <cellStyle name="Accent4 60" xfId="13992"/>
    <cellStyle name="Accent4 7" xfId="13993"/>
    <cellStyle name="Accent4 8" xfId="13994"/>
    <cellStyle name="Accent4 9" xfId="13995"/>
    <cellStyle name="Accent5" xfId="464" builtinId="45" customBuiltin="1"/>
    <cellStyle name="Accent5 - 20%" xfId="13996"/>
    <cellStyle name="Accent5 - 40%" xfId="13997"/>
    <cellStyle name="Accent5 - 60%" xfId="13998"/>
    <cellStyle name="Accent5 10" xfId="13999"/>
    <cellStyle name="Accent5 11" xfId="14000"/>
    <cellStyle name="Accent5 12" xfId="14001"/>
    <cellStyle name="Accent5 13" xfId="14002"/>
    <cellStyle name="Accent5 14" xfId="14003"/>
    <cellStyle name="Accent5 15" xfId="14004"/>
    <cellStyle name="Accent5 16" xfId="14005"/>
    <cellStyle name="Accent5 17" xfId="14006"/>
    <cellStyle name="Accent5 18" xfId="14007"/>
    <cellStyle name="Accent5 19" xfId="14008"/>
    <cellStyle name="Accent5 2" xfId="14009"/>
    <cellStyle name="Accent5 2 2" xfId="14010"/>
    <cellStyle name="Accent5 20" xfId="14011"/>
    <cellStyle name="Accent5 21" xfId="14012"/>
    <cellStyle name="Accent5 22" xfId="14013"/>
    <cellStyle name="Accent5 23" xfId="14014"/>
    <cellStyle name="Accent5 24" xfId="14015"/>
    <cellStyle name="Accent5 25" xfId="14016"/>
    <cellStyle name="Accent5 26" xfId="14017"/>
    <cellStyle name="Accent5 27" xfId="14018"/>
    <cellStyle name="Accent5 28" xfId="14019"/>
    <cellStyle name="Accent5 29" xfId="14020"/>
    <cellStyle name="Accent5 3" xfId="14021"/>
    <cellStyle name="Accent5 30" xfId="14022"/>
    <cellStyle name="Accent5 31" xfId="14023"/>
    <cellStyle name="Accent5 32" xfId="14024"/>
    <cellStyle name="Accent5 33" xfId="14025"/>
    <cellStyle name="Accent5 34" xfId="14026"/>
    <cellStyle name="Accent5 35" xfId="14027"/>
    <cellStyle name="Accent5 36" xfId="14028"/>
    <cellStyle name="Accent5 37" xfId="14029"/>
    <cellStyle name="Accent5 38" xfId="14030"/>
    <cellStyle name="Accent5 39" xfId="14031"/>
    <cellStyle name="Accent5 4" xfId="14032"/>
    <cellStyle name="Accent5 40" xfId="14033"/>
    <cellStyle name="Accent5 41" xfId="14034"/>
    <cellStyle name="Accent5 42" xfId="14035"/>
    <cellStyle name="Accent5 43" xfId="14036"/>
    <cellStyle name="Accent5 44" xfId="14037"/>
    <cellStyle name="Accent5 45" xfId="14038"/>
    <cellStyle name="Accent5 46" xfId="14039"/>
    <cellStyle name="Accent5 47" xfId="14040"/>
    <cellStyle name="Accent5 48" xfId="14041"/>
    <cellStyle name="Accent5 49" xfId="14042"/>
    <cellStyle name="Accent5 5" xfId="14043"/>
    <cellStyle name="Accent5 50" xfId="14044"/>
    <cellStyle name="Accent5 51" xfId="14045"/>
    <cellStyle name="Accent5 52" xfId="14046"/>
    <cellStyle name="Accent5 53" xfId="14047"/>
    <cellStyle name="Accent5 54" xfId="14048"/>
    <cellStyle name="Accent5 55" xfId="14049"/>
    <cellStyle name="Accent5 56" xfId="14050"/>
    <cellStyle name="Accent5 57" xfId="14051"/>
    <cellStyle name="Accent5 58" xfId="14052"/>
    <cellStyle name="Accent5 59" xfId="14053"/>
    <cellStyle name="Accent5 6" xfId="14054"/>
    <cellStyle name="Accent5 60" xfId="14055"/>
    <cellStyle name="Accent5 7" xfId="14056"/>
    <cellStyle name="Accent5 8" xfId="14057"/>
    <cellStyle name="Accent5 9" xfId="14058"/>
    <cellStyle name="Accent6" xfId="465" builtinId="49" customBuiltin="1"/>
    <cellStyle name="Accent6 - 20%" xfId="14059"/>
    <cellStyle name="Accent6 - 40%" xfId="14060"/>
    <cellStyle name="Accent6 - 60%" xfId="14061"/>
    <cellStyle name="Accent6 10" xfId="14062"/>
    <cellStyle name="Accent6 11" xfId="14063"/>
    <cellStyle name="Accent6 12" xfId="14064"/>
    <cellStyle name="Accent6 13" xfId="14065"/>
    <cellStyle name="Accent6 14" xfId="14066"/>
    <cellStyle name="Accent6 15" xfId="14067"/>
    <cellStyle name="Accent6 16" xfId="14068"/>
    <cellStyle name="Accent6 17" xfId="14069"/>
    <cellStyle name="Accent6 18" xfId="14070"/>
    <cellStyle name="Accent6 19" xfId="14071"/>
    <cellStyle name="Accent6 2" xfId="14072"/>
    <cellStyle name="Accent6 2 2" xfId="14073"/>
    <cellStyle name="Accent6 20" xfId="14074"/>
    <cellStyle name="Accent6 21" xfId="14075"/>
    <cellStyle name="Accent6 22" xfId="14076"/>
    <cellStyle name="Accent6 23" xfId="14077"/>
    <cellStyle name="Accent6 24" xfId="14078"/>
    <cellStyle name="Accent6 25" xfId="14079"/>
    <cellStyle name="Accent6 26" xfId="14080"/>
    <cellStyle name="Accent6 27" xfId="14081"/>
    <cellStyle name="Accent6 28" xfId="14082"/>
    <cellStyle name="Accent6 29" xfId="14083"/>
    <cellStyle name="Accent6 3" xfId="14084"/>
    <cellStyle name="Accent6 30" xfId="14085"/>
    <cellStyle name="Accent6 31" xfId="14086"/>
    <cellStyle name="Accent6 32" xfId="14087"/>
    <cellStyle name="Accent6 33" xfId="14088"/>
    <cellStyle name="Accent6 34" xfId="14089"/>
    <cellStyle name="Accent6 35" xfId="14090"/>
    <cellStyle name="Accent6 36" xfId="14091"/>
    <cellStyle name="Accent6 37" xfId="14092"/>
    <cellStyle name="Accent6 38" xfId="14093"/>
    <cellStyle name="Accent6 39" xfId="14094"/>
    <cellStyle name="Accent6 4" xfId="14095"/>
    <cellStyle name="Accent6 40" xfId="14096"/>
    <cellStyle name="Accent6 41" xfId="14097"/>
    <cellStyle name="Accent6 42" xfId="14098"/>
    <cellStyle name="Accent6 43" xfId="14099"/>
    <cellStyle name="Accent6 44" xfId="14100"/>
    <cellStyle name="Accent6 45" xfId="14101"/>
    <cellStyle name="Accent6 46" xfId="14102"/>
    <cellStyle name="Accent6 47" xfId="14103"/>
    <cellStyle name="Accent6 48" xfId="14104"/>
    <cellStyle name="Accent6 49" xfId="14105"/>
    <cellStyle name="Accent6 5" xfId="14106"/>
    <cellStyle name="Accent6 50" xfId="14107"/>
    <cellStyle name="Accent6 51" xfId="14108"/>
    <cellStyle name="Accent6 52" xfId="14109"/>
    <cellStyle name="Accent6 53" xfId="14110"/>
    <cellStyle name="Accent6 54" xfId="14111"/>
    <cellStyle name="Accent6 55" xfId="14112"/>
    <cellStyle name="Accent6 56" xfId="14113"/>
    <cellStyle name="Accent6 57" xfId="14114"/>
    <cellStyle name="Accent6 58" xfId="14115"/>
    <cellStyle name="Accent6 59" xfId="14116"/>
    <cellStyle name="Accent6 6" xfId="14117"/>
    <cellStyle name="Accent6 60" xfId="14118"/>
    <cellStyle name="Accent6 7" xfId="14119"/>
    <cellStyle name="Accent6 8" xfId="14120"/>
    <cellStyle name="Accent6 9" xfId="14121"/>
    <cellStyle name="active" xfId="14122"/>
    <cellStyle name="ÅëÈ­ [0]_      " xfId="466"/>
    <cellStyle name="AeE­ [0]_INQUIRY ¿?¾÷AßAø " xfId="467"/>
    <cellStyle name="ÅëÈ­ [0]_L601CPT" xfId="468"/>
    <cellStyle name="ÅëÈ­_      " xfId="469"/>
    <cellStyle name="AeE­_INQUIRY ¿?¾÷AßAø " xfId="470"/>
    <cellStyle name="ÅëÈ­_L601CPT" xfId="471"/>
    <cellStyle name="args.style" xfId="472"/>
    <cellStyle name="args.style 2" xfId="473"/>
    <cellStyle name="at" xfId="474"/>
    <cellStyle name="ÄÞ¸¶ [0]_      " xfId="475"/>
    <cellStyle name="AÞ¸¶ [0]_INQUIRY ¿?¾÷AßAø " xfId="476"/>
    <cellStyle name="ÄÞ¸¶ [0]_L601CPT" xfId="477"/>
    <cellStyle name="ÄÞ¸¶_      " xfId="478"/>
    <cellStyle name="AÞ¸¶_INQUIRY ¿?¾÷AßAø " xfId="479"/>
    <cellStyle name="ÄÞ¸¶_L601CPT" xfId="480"/>
    <cellStyle name="AutoFormat Options" xfId="481"/>
    <cellStyle name="Bad" xfId="482" builtinId="27" customBuiltin="1"/>
    <cellStyle name="Bad 2" xfId="14123"/>
    <cellStyle name="Bad 2 2" xfId="14124"/>
    <cellStyle name="Bad 3" xfId="14125"/>
    <cellStyle name="Bad 4" xfId="14126"/>
    <cellStyle name="Bangchu" xfId="483"/>
    <cellStyle name="Bình Thường_DS truong Mam non" xfId="14127"/>
    <cellStyle name="Body" xfId="484"/>
    <cellStyle name="Body 2" xfId="14129"/>
    <cellStyle name="Body 3" xfId="14128"/>
    <cellStyle name="C?AØ_¿?¾÷CoE² " xfId="485"/>
    <cellStyle name="C~1" xfId="486"/>
    <cellStyle name="C~1 2" xfId="487"/>
    <cellStyle name="C~1 2 2" xfId="14130"/>
    <cellStyle name="Ç¥ÁØ_      " xfId="488"/>
    <cellStyle name="C￥AØ_¿μ¾÷CoE² " xfId="489"/>
    <cellStyle name="Ç¥ÁØ_±¸¹Ì´ëÃ¥" xfId="490"/>
    <cellStyle name="C￥AØ_≫c¾÷ºIº° AN°e " xfId="491"/>
    <cellStyle name="Ç¥ÁØ_ÿÿÿÿÿÿ_4_ÃÑÇÕ°è " xfId="492"/>
    <cellStyle name="Ç§Î»·Ö¸ô[0]_Sheet1" xfId="14131"/>
    <cellStyle name="Ç§Î»·Ö¸ô_Sheet1" xfId="14132"/>
    <cellStyle name="Calc Currency (0)" xfId="493"/>
    <cellStyle name="Calc Currency (0) 2" xfId="494"/>
    <cellStyle name="Calc Currency (0) 2 2" xfId="14133"/>
    <cellStyle name="Calc Currency (0) 2 3" xfId="20912"/>
    <cellStyle name="Calc Currency (2)" xfId="495"/>
    <cellStyle name="Calc Percent (0)" xfId="496"/>
    <cellStyle name="Calc Percent (1)" xfId="497"/>
    <cellStyle name="Calc Percent (2)" xfId="498"/>
    <cellStyle name="Calc Percent (2) 2" xfId="499"/>
    <cellStyle name="Calc Percent (2) 2 2" xfId="14136"/>
    <cellStyle name="Calc Percent (2) 2 3" xfId="14135"/>
    <cellStyle name="Calc Percent (2) 3" xfId="14134"/>
    <cellStyle name="Calc Units (0)" xfId="500"/>
    <cellStyle name="Calc Units (0) 2" xfId="14137"/>
    <cellStyle name="Calc Units (1)" xfId="501"/>
    <cellStyle name="Calc Units (2)" xfId="502"/>
    <cellStyle name="Calculation" xfId="503" builtinId="22" customBuiltin="1"/>
    <cellStyle name="Calculation 2" xfId="14138"/>
    <cellStyle name="Calculation 2 2" xfId="14139"/>
    <cellStyle name="Calculation 2 2 2" xfId="31728"/>
    <cellStyle name="Calculation 2 3" xfId="31727"/>
    <cellStyle name="Calculation 3" xfId="14140"/>
    <cellStyle name="Calculation 3 2" xfId="31729"/>
    <cellStyle name="Calculation 4" xfId="14141"/>
    <cellStyle name="Calculation 4 2" xfId="31730"/>
    <cellStyle name="Calculation 5" xfId="20913"/>
    <cellStyle name="category" xfId="504"/>
    <cellStyle name="category 2" xfId="14143"/>
    <cellStyle name="category 3" xfId="14142"/>
    <cellStyle name="CC1" xfId="505"/>
    <cellStyle name="CC2" xfId="506"/>
    <cellStyle name="Cerrency_Sheet2_XANGDAU" xfId="507"/>
    <cellStyle name="cg" xfId="508"/>
    <cellStyle name="cg 2" xfId="14144"/>
    <cellStyle name="cg 2 2" xfId="31731"/>
    <cellStyle name="chchuyen" xfId="509"/>
    <cellStyle name="Check Cell" xfId="510" builtinId="23" customBuiltin="1"/>
    <cellStyle name="Check Cell 2" xfId="14270"/>
    <cellStyle name="Check Cell 2 2" xfId="14271"/>
    <cellStyle name="Check Cell 3" xfId="14272"/>
    <cellStyle name="Check Cell 4" xfId="14273"/>
    <cellStyle name="Chi phÝ kh¸c_Book1" xfId="511"/>
    <cellStyle name="CHUONG" xfId="512"/>
    <cellStyle name="Col Heads" xfId="513"/>
    <cellStyle name="ColLevel_0" xfId="14145"/>
    <cellStyle name="Comma" xfId="12967" builtinId="3"/>
    <cellStyle name="Comma  - Style1" xfId="514"/>
    <cellStyle name="Comma  - Style1 2" xfId="14147"/>
    <cellStyle name="Comma  - Style1 3" xfId="14146"/>
    <cellStyle name="Comma  - Style2" xfId="515"/>
    <cellStyle name="Comma  - Style2 2" xfId="14149"/>
    <cellStyle name="Comma  - Style2 3" xfId="14148"/>
    <cellStyle name="Comma  - Style3" xfId="516"/>
    <cellStyle name="Comma  - Style3 2" xfId="14151"/>
    <cellStyle name="Comma  - Style3 3" xfId="14150"/>
    <cellStyle name="Comma  - Style4" xfId="517"/>
    <cellStyle name="Comma  - Style4 2" xfId="14153"/>
    <cellStyle name="Comma  - Style4 3" xfId="14152"/>
    <cellStyle name="Comma  - Style5" xfId="518"/>
    <cellStyle name="Comma  - Style5 2" xfId="14155"/>
    <cellStyle name="Comma  - Style5 3" xfId="14154"/>
    <cellStyle name="Comma  - Style6" xfId="519"/>
    <cellStyle name="Comma  - Style6 2" xfId="14157"/>
    <cellStyle name="Comma  - Style6 3" xfId="14156"/>
    <cellStyle name="Comma  - Style7" xfId="520"/>
    <cellStyle name="Comma  - Style7 2" xfId="14159"/>
    <cellStyle name="Comma  - Style7 3" xfId="14158"/>
    <cellStyle name="Comma  - Style8" xfId="521"/>
    <cellStyle name="Comma  - Style8 2" xfId="14161"/>
    <cellStyle name="Comma  - Style8 3" xfId="14160"/>
    <cellStyle name="Comma [ ,]" xfId="522"/>
    <cellStyle name="Comma [ ,] 2" xfId="14162"/>
    <cellStyle name="Comma [ ,] 2 2" xfId="31732"/>
    <cellStyle name="Comma [0] 12" xfId="14163"/>
    <cellStyle name="Comma [0] 12 2" xfId="31733"/>
    <cellStyle name="Comma [0] 2" xfId="14164"/>
    <cellStyle name="Comma [0] 2 2" xfId="14165"/>
    <cellStyle name="Comma [0] 2 2 2" xfId="31735"/>
    <cellStyle name="Comma [0] 2 3" xfId="14166"/>
    <cellStyle name="Comma [0] 2 3 2" xfId="31736"/>
    <cellStyle name="Comma [0] 2 4" xfId="31734"/>
    <cellStyle name="Comma [00]" xfId="523"/>
    <cellStyle name="Comma [00] 2" xfId="14167"/>
    <cellStyle name="Comma 10" xfId="524"/>
    <cellStyle name="Comma 10 2" xfId="14168"/>
    <cellStyle name="Comma 10 2 2" xfId="14169"/>
    <cellStyle name="Comma 10 2 2 2" xfId="31738"/>
    <cellStyle name="Comma 10 2 3" xfId="31737"/>
    <cellStyle name="Comma 10 3" xfId="14170"/>
    <cellStyle name="Comma 10 3 2" xfId="31739"/>
    <cellStyle name="Comma 10 4" xfId="14171"/>
    <cellStyle name="Comma 10 4 2" xfId="31740"/>
    <cellStyle name="Comma 10 5" xfId="13349"/>
    <cellStyle name="Comma 10 5 2" xfId="31678"/>
    <cellStyle name="Comma 10 6" xfId="20914"/>
    <cellStyle name="Comma 100" xfId="34237"/>
    <cellStyle name="Comma 101" xfId="34238"/>
    <cellStyle name="Comma 102" xfId="34239"/>
    <cellStyle name="Comma 103" xfId="34240"/>
    <cellStyle name="Comma 104" xfId="34241"/>
    <cellStyle name="Comma 105" xfId="34242"/>
    <cellStyle name="Comma 106" xfId="34243"/>
    <cellStyle name="Comma 107" xfId="34244"/>
    <cellStyle name="Comma 108" xfId="34245"/>
    <cellStyle name="Comma 109" xfId="34246"/>
    <cellStyle name="Comma 11" xfId="525"/>
    <cellStyle name="Comma 11 2" xfId="14172"/>
    <cellStyle name="Comma 11 2 2" xfId="31741"/>
    <cellStyle name="Comma 11 3" xfId="13350"/>
    <cellStyle name="Comma 11 3 2" xfId="31679"/>
    <cellStyle name="Comma 11 4" xfId="20915"/>
    <cellStyle name="Comma 110" xfId="34247"/>
    <cellStyle name="Comma 111" xfId="34248"/>
    <cellStyle name="Comma 112" xfId="34249"/>
    <cellStyle name="Comma 113" xfId="34250"/>
    <cellStyle name="Comma 114" xfId="34251"/>
    <cellStyle name="Comma 115" xfId="34252"/>
    <cellStyle name="Comma 12" xfId="526"/>
    <cellStyle name="Comma 12 2" xfId="14173"/>
    <cellStyle name="Comma 12 2 2" xfId="31742"/>
    <cellStyle name="Comma 12 3" xfId="20916"/>
    <cellStyle name="Comma 13" xfId="527"/>
    <cellStyle name="Comma 13 2" xfId="14174"/>
    <cellStyle name="Comma 13 2 2" xfId="31743"/>
    <cellStyle name="Comma 13 3" xfId="20917"/>
    <cellStyle name="Comma 14" xfId="528"/>
    <cellStyle name="Comma 14 2" xfId="14176"/>
    <cellStyle name="Comma 14 2 2" xfId="31745"/>
    <cellStyle name="Comma 14 3" xfId="14175"/>
    <cellStyle name="Comma 14 3 2" xfId="31744"/>
    <cellStyle name="Comma 14 4" xfId="20918"/>
    <cellStyle name="Comma 15" xfId="529"/>
    <cellStyle name="Comma 15 2" xfId="14177"/>
    <cellStyle name="Comma 15 2 2" xfId="31746"/>
    <cellStyle name="Comma 15 3" xfId="20919"/>
    <cellStyle name="Comma 16" xfId="530"/>
    <cellStyle name="Comma 16 2" xfId="14178"/>
    <cellStyle name="Comma 16 2 2" xfId="31747"/>
    <cellStyle name="Comma 16 3" xfId="20920"/>
    <cellStyle name="Comma 17" xfId="531"/>
    <cellStyle name="Comma 17 2" xfId="14179"/>
    <cellStyle name="Comma 17 2 2" xfId="31748"/>
    <cellStyle name="Comma 17 3" xfId="20921"/>
    <cellStyle name="Comma 18" xfId="532"/>
    <cellStyle name="Comma 18 2" xfId="14181"/>
    <cellStyle name="Comma 18 2 2" xfId="31750"/>
    <cellStyle name="Comma 18 3" xfId="14180"/>
    <cellStyle name="Comma 18 3 2" xfId="31749"/>
    <cellStyle name="Comma 18 4" xfId="20922"/>
    <cellStyle name="Comma 19" xfId="533"/>
    <cellStyle name="Comma 19 2" xfId="14182"/>
    <cellStyle name="Comma 19 2 2" xfId="31751"/>
    <cellStyle name="Comma 19 3" xfId="20923"/>
    <cellStyle name="Comma 2" xfId="534"/>
    <cellStyle name="Comma 2 10" xfId="14183"/>
    <cellStyle name="Comma 2 10 2" xfId="31752"/>
    <cellStyle name="Comma 2 2" xfId="535"/>
    <cellStyle name="Comma 2 2 2" xfId="14184"/>
    <cellStyle name="Comma 2 2 2 2" xfId="31753"/>
    <cellStyle name="Comma 2 3" xfId="13301"/>
    <cellStyle name="Comma 2 3 2" xfId="14186"/>
    <cellStyle name="Comma 2 3 3" xfId="14185"/>
    <cellStyle name="Comma 2 3 3 2" xfId="31754"/>
    <cellStyle name="Comma 2 32" xfId="14187"/>
    <cellStyle name="Comma 2 32 2" xfId="31755"/>
    <cellStyle name="Comma 2 4" xfId="13348"/>
    <cellStyle name="Comma 2 4 2" xfId="31677"/>
    <cellStyle name="Comma 2_Bang bieu" xfId="536"/>
    <cellStyle name="Comma 20" xfId="537"/>
    <cellStyle name="Comma 20 2" xfId="14188"/>
    <cellStyle name="Comma 20 2 2" xfId="31756"/>
    <cellStyle name="Comma 20 3" xfId="20924"/>
    <cellStyle name="Comma 21" xfId="538"/>
    <cellStyle name="Comma 21 2" xfId="14189"/>
    <cellStyle name="Comma 21 2 2" xfId="31757"/>
    <cellStyle name="Comma 21 3" xfId="20925"/>
    <cellStyle name="Comma 22" xfId="539"/>
    <cellStyle name="Comma 22 2" xfId="14190"/>
    <cellStyle name="Comma 22 2 2" xfId="31758"/>
    <cellStyle name="Comma 22 3" xfId="20926"/>
    <cellStyle name="Comma 23" xfId="540"/>
    <cellStyle name="Comma 23 2" xfId="14191"/>
    <cellStyle name="Comma 23 2 2" xfId="31759"/>
    <cellStyle name="Comma 23 3" xfId="20927"/>
    <cellStyle name="Comma 24" xfId="541"/>
    <cellStyle name="Comma 24 2" xfId="14192"/>
    <cellStyle name="Comma 24 2 2" xfId="31760"/>
    <cellStyle name="Comma 24 3" xfId="20928"/>
    <cellStyle name="Comma 25" xfId="542"/>
    <cellStyle name="Comma 25 2" xfId="14193"/>
    <cellStyle name="Comma 25 2 2" xfId="31761"/>
    <cellStyle name="Comma 25 3" xfId="20929"/>
    <cellStyle name="Comma 26" xfId="543"/>
    <cellStyle name="Comma 26 2" xfId="14194"/>
    <cellStyle name="Comma 26 2 2" xfId="31762"/>
    <cellStyle name="Comma 26 3" xfId="20930"/>
    <cellStyle name="Comma 27" xfId="544"/>
    <cellStyle name="Comma 27 2" xfId="14195"/>
    <cellStyle name="Comma 27 2 2" xfId="31763"/>
    <cellStyle name="Comma 27 3" xfId="20931"/>
    <cellStyle name="Comma 28" xfId="545"/>
    <cellStyle name="Comma 28 2" xfId="14196"/>
    <cellStyle name="Comma 28 2 2" xfId="31764"/>
    <cellStyle name="Comma 28 3" xfId="20932"/>
    <cellStyle name="Comma 29" xfId="546"/>
    <cellStyle name="Comma 29 2" xfId="14197"/>
    <cellStyle name="Comma 29 2 2" xfId="31765"/>
    <cellStyle name="Comma 29 3" xfId="20933"/>
    <cellStyle name="Comma 3" xfId="547"/>
    <cellStyle name="Comma 3 2" xfId="13302"/>
    <cellStyle name="Comma 3 2 2" xfId="14199"/>
    <cellStyle name="Comma 3 2 3" xfId="14198"/>
    <cellStyle name="Comma 3 2 3 2" xfId="31766"/>
    <cellStyle name="Comma 3 2 6" xfId="14200"/>
    <cellStyle name="Comma 3 2 6 2" xfId="31767"/>
    <cellStyle name="Comma 3 3" xfId="14201"/>
    <cellStyle name="Comma 3 3 2" xfId="31768"/>
    <cellStyle name="Comma 3 4" xfId="13352"/>
    <cellStyle name="Comma 3 4 2" xfId="31680"/>
    <cellStyle name="Comma 30" xfId="548"/>
    <cellStyle name="Comma 30 2" xfId="14202"/>
    <cellStyle name="Comma 30 2 2" xfId="31769"/>
    <cellStyle name="Comma 30 3" xfId="20934"/>
    <cellStyle name="Comma 31" xfId="13300"/>
    <cellStyle name="Comma 31 2" xfId="14203"/>
    <cellStyle name="Comma 31 2 2" xfId="31770"/>
    <cellStyle name="Comma 31 3" xfId="31663"/>
    <cellStyle name="Comma 32" xfId="13340"/>
    <cellStyle name="Comma 32 2" xfId="14204"/>
    <cellStyle name="Comma 32 2 2" xfId="31771"/>
    <cellStyle name="Comma 32 3" xfId="31673"/>
    <cellStyle name="Comma 33" xfId="14205"/>
    <cellStyle name="Comma 33 2" xfId="31772"/>
    <cellStyle name="Comma 34" xfId="14206"/>
    <cellStyle name="Comma 34 2" xfId="31773"/>
    <cellStyle name="Comma 35" xfId="14207"/>
    <cellStyle name="Comma 35 2" xfId="31774"/>
    <cellStyle name="Comma 36" xfId="14208"/>
    <cellStyle name="Comma 36 2" xfId="31775"/>
    <cellStyle name="Comma 37" xfId="14209"/>
    <cellStyle name="Comma 37 2" xfId="31776"/>
    <cellStyle name="Comma 38" xfId="14210"/>
    <cellStyle name="Comma 38 2" xfId="31777"/>
    <cellStyle name="Comma 39" xfId="14211"/>
    <cellStyle name="Comma 39 2" xfId="31778"/>
    <cellStyle name="Comma 4" xfId="549"/>
    <cellStyle name="Comma 4 2" xfId="13303"/>
    <cellStyle name="Comma 4 2 2" xfId="14213"/>
    <cellStyle name="Comma 4 2 3" xfId="14212"/>
    <cellStyle name="Comma 4 3" xfId="14214"/>
    <cellStyle name="Comma 4 4" xfId="13358"/>
    <cellStyle name="Comma 4 4 2" xfId="31681"/>
    <cellStyle name="Comma 40" xfId="14215"/>
    <cellStyle name="Comma 40 2" xfId="31779"/>
    <cellStyle name="Comma 41" xfId="14216"/>
    <cellStyle name="Comma 41 2" xfId="31780"/>
    <cellStyle name="Comma 42" xfId="14217"/>
    <cellStyle name="Comma 42 2" xfId="31781"/>
    <cellStyle name="Comma 43" xfId="14218"/>
    <cellStyle name="Comma 43 2" xfId="31782"/>
    <cellStyle name="Comma 44" xfId="14219"/>
    <cellStyle name="Comma 44 2" xfId="31783"/>
    <cellStyle name="Comma 45" xfId="14220"/>
    <cellStyle name="Comma 45 2" xfId="31784"/>
    <cellStyle name="Comma 46" xfId="14221"/>
    <cellStyle name="Comma 46 2" xfId="31785"/>
    <cellStyle name="Comma 47" xfId="14222"/>
    <cellStyle name="Comma 47 2" xfId="31786"/>
    <cellStyle name="Comma 48" xfId="14223"/>
    <cellStyle name="Comma 48 2" xfId="31787"/>
    <cellStyle name="Comma 49" xfId="14224"/>
    <cellStyle name="Comma 49 2" xfId="31788"/>
    <cellStyle name="Comma 5" xfId="550"/>
    <cellStyle name="Comma 5 2" xfId="13305"/>
    <cellStyle name="Comma 5 2 2" xfId="14225"/>
    <cellStyle name="Comma 5 2 2 2" xfId="31789"/>
    <cellStyle name="Comma 5 3" xfId="13304"/>
    <cellStyle name="Comma 5 3 2" xfId="31664"/>
    <cellStyle name="Comma 5 4" xfId="20935"/>
    <cellStyle name="Comma 50" xfId="14226"/>
    <cellStyle name="Comma 50 2" xfId="31790"/>
    <cellStyle name="Comma 51" xfId="14227"/>
    <cellStyle name="Comma 51 2" xfId="31791"/>
    <cellStyle name="Comma 52" xfId="14228"/>
    <cellStyle name="Comma 52 2" xfId="31792"/>
    <cellStyle name="Comma 53" xfId="14229"/>
    <cellStyle name="Comma 53 2" xfId="31793"/>
    <cellStyle name="Comma 54" xfId="14230"/>
    <cellStyle name="Comma 54 2" xfId="31794"/>
    <cellStyle name="Comma 55" xfId="14231"/>
    <cellStyle name="Comma 55 2" xfId="31795"/>
    <cellStyle name="Comma 56" xfId="14232"/>
    <cellStyle name="Comma 56 2" xfId="31796"/>
    <cellStyle name="Comma 57" xfId="14233"/>
    <cellStyle name="Comma 57 2" xfId="31797"/>
    <cellStyle name="Comma 58" xfId="14234"/>
    <cellStyle name="Comma 58 2" xfId="31798"/>
    <cellStyle name="Comma 59" xfId="14235"/>
    <cellStyle name="Comma 59 2" xfId="31799"/>
    <cellStyle name="Comma 6" xfId="551"/>
    <cellStyle name="Comma 6 2" xfId="14237"/>
    <cellStyle name="Comma 6 2 2" xfId="31801"/>
    <cellStyle name="Comma 6 3" xfId="14238"/>
    <cellStyle name="Comma 6 3 2" xfId="31802"/>
    <cellStyle name="Comma 6 4" xfId="14236"/>
    <cellStyle name="Comma 6 4 2" xfId="31800"/>
    <cellStyle name="Comma 60" xfId="14239"/>
    <cellStyle name="Comma 60 2" xfId="31803"/>
    <cellStyle name="Comma 61" xfId="14240"/>
    <cellStyle name="Comma 61 2" xfId="31804"/>
    <cellStyle name="Comma 62" xfId="14241"/>
    <cellStyle name="Comma 62 2" xfId="31805"/>
    <cellStyle name="Comma 63" xfId="14242"/>
    <cellStyle name="Comma 63 2" xfId="31806"/>
    <cellStyle name="Comma 64" xfId="14243"/>
    <cellStyle name="Comma 64 2" xfId="31807"/>
    <cellStyle name="Comma 65" xfId="14244"/>
    <cellStyle name="Comma 65 2" xfId="31808"/>
    <cellStyle name="Comma 66" xfId="14245"/>
    <cellStyle name="Comma 66 2" xfId="31809"/>
    <cellStyle name="Comma 67" xfId="14246"/>
    <cellStyle name="Comma 67 2" xfId="31810"/>
    <cellStyle name="Comma 68" xfId="14247"/>
    <cellStyle name="Comma 68 2" xfId="31811"/>
    <cellStyle name="Comma 69" xfId="14248"/>
    <cellStyle name="Comma 69 2" xfId="31812"/>
    <cellStyle name="Comma 7" xfId="552"/>
    <cellStyle name="Comma 7 2" xfId="13306"/>
    <cellStyle name="Comma 7 2 2" xfId="14250"/>
    <cellStyle name="Comma 7 2 2 2" xfId="31814"/>
    <cellStyle name="Comma 7 2 3" xfId="14249"/>
    <cellStyle name="Comma 7 2 3 2" xfId="31813"/>
    <cellStyle name="Comma 7 3" xfId="14251"/>
    <cellStyle name="Comma 7 3 2" xfId="31815"/>
    <cellStyle name="Comma 7 4" xfId="20936"/>
    <cellStyle name="Comma 70" xfId="14252"/>
    <cellStyle name="Comma 70 2" xfId="31816"/>
    <cellStyle name="Comma 71" xfId="14253"/>
    <cellStyle name="Comma 71 2" xfId="31817"/>
    <cellStyle name="Comma 72" xfId="14254"/>
    <cellStyle name="Comma 72 2" xfId="31818"/>
    <cellStyle name="Comma 73" xfId="31556"/>
    <cellStyle name="Comma 74" xfId="34253"/>
    <cellStyle name="Comma 75" xfId="34254"/>
    <cellStyle name="Comma 76" xfId="34255"/>
    <cellStyle name="Comma 77" xfId="34256"/>
    <cellStyle name="Comma 78" xfId="34257"/>
    <cellStyle name="Comma 79" xfId="34258"/>
    <cellStyle name="Comma 8" xfId="553"/>
    <cellStyle name="Comma 8 2" xfId="14256"/>
    <cellStyle name="Comma 8 2 2" xfId="31820"/>
    <cellStyle name="Comma 8 3" xfId="14255"/>
    <cellStyle name="Comma 8 3 2" xfId="31819"/>
    <cellStyle name="Comma 8 4" xfId="20937"/>
    <cellStyle name="Comma 80" xfId="34259"/>
    <cellStyle name="Comma 81" xfId="34260"/>
    <cellStyle name="Comma 82" xfId="34261"/>
    <cellStyle name="Comma 83" xfId="34262"/>
    <cellStyle name="Comma 84" xfId="34263"/>
    <cellStyle name="Comma 85" xfId="34264"/>
    <cellStyle name="Comma 86" xfId="34265"/>
    <cellStyle name="Comma 87" xfId="34266"/>
    <cellStyle name="Comma 88" xfId="34267"/>
    <cellStyle name="Comma 89" xfId="34268"/>
    <cellStyle name="Comma 9" xfId="554"/>
    <cellStyle name="Comma 9 2" xfId="14258"/>
    <cellStyle name="Comma 9 2 2" xfId="31822"/>
    <cellStyle name="Comma 9 3" xfId="14259"/>
    <cellStyle name="Comma 9 3 2" xfId="31823"/>
    <cellStyle name="Comma 9 4" xfId="14257"/>
    <cellStyle name="Comma 9 4 2" xfId="31821"/>
    <cellStyle name="Comma 9 5" xfId="20938"/>
    <cellStyle name="Comma 90" xfId="34269"/>
    <cellStyle name="Comma 91" xfId="34270"/>
    <cellStyle name="Comma 92" xfId="34271"/>
    <cellStyle name="Comma 93" xfId="34272"/>
    <cellStyle name="Comma 94" xfId="34273"/>
    <cellStyle name="Comma 95" xfId="34274"/>
    <cellStyle name="Comma 96" xfId="34275"/>
    <cellStyle name="Comma 97" xfId="34276"/>
    <cellStyle name="Comma 98" xfId="34277"/>
    <cellStyle name="Comma 99" xfId="34278"/>
    <cellStyle name="comma zerodec" xfId="555"/>
    <cellStyle name="comma zerodec 2" xfId="14260"/>
    <cellStyle name="Comma,0" xfId="556"/>
    <cellStyle name="Comma,1" xfId="557"/>
    <cellStyle name="Comma,2" xfId="558"/>
    <cellStyle name="Comma0" xfId="559"/>
    <cellStyle name="Command" xfId="14261"/>
    <cellStyle name="Command 2" xfId="31824"/>
    <cellStyle name="cong" xfId="560"/>
    <cellStyle name="Copied" xfId="561"/>
    <cellStyle name="Copied 2" xfId="562"/>
    <cellStyle name="Copied 2 2" xfId="20939"/>
    <cellStyle name="COST1" xfId="563"/>
    <cellStyle name="Cࡵrrency_Sheet1_PRODUCTĠ" xfId="564"/>
    <cellStyle name="CT1" xfId="565"/>
    <cellStyle name="CT1 2" xfId="14262"/>
    <cellStyle name="CT2" xfId="566"/>
    <cellStyle name="CT2 2" xfId="14263"/>
    <cellStyle name="CT4" xfId="567"/>
    <cellStyle name="CT4 2" xfId="14264"/>
    <cellStyle name="CT5" xfId="568"/>
    <cellStyle name="CT5 2" xfId="14265"/>
    <cellStyle name="ct7" xfId="569"/>
    <cellStyle name="ct7 2" xfId="14266"/>
    <cellStyle name="ct8" xfId="570"/>
    <cellStyle name="ct8 2" xfId="14267"/>
    <cellStyle name="cth1" xfId="571"/>
    <cellStyle name="cth1 2" xfId="14268"/>
    <cellStyle name="Cthuc" xfId="572"/>
    <cellStyle name="Cthuc1" xfId="573"/>
    <cellStyle name="Currency [00]" xfId="574"/>
    <cellStyle name="Currency,0" xfId="575"/>
    <cellStyle name="Currency,2" xfId="576"/>
    <cellStyle name="Currency0" xfId="577"/>
    <cellStyle name="Currency1" xfId="578"/>
    <cellStyle name="Currency1 2" xfId="14269"/>
    <cellStyle name="d" xfId="579"/>
    <cellStyle name="d%" xfId="580"/>
    <cellStyle name="d% 2" xfId="14275"/>
    <cellStyle name="d% 3" xfId="14274"/>
    <cellStyle name="D1" xfId="581"/>
    <cellStyle name="D1 2" xfId="582"/>
    <cellStyle name="D1 2 2" xfId="14277"/>
    <cellStyle name="D1 2 3" xfId="14276"/>
    <cellStyle name="Dan" xfId="583"/>
    <cellStyle name="Dan 2" xfId="14278"/>
    <cellStyle name="Date" xfId="584"/>
    <cellStyle name="Date Short" xfId="585"/>
    <cellStyle name="Date Short 2" xfId="586"/>
    <cellStyle name="Date Short 2 2" xfId="14279"/>
    <cellStyle name="Date_Báo cáo 2005 theo Văn phòng của A. Quang" xfId="587"/>
    <cellStyle name="DAUDE" xfId="588"/>
    <cellStyle name="dd-m" xfId="589"/>
    <cellStyle name="dd-m 2" xfId="590"/>
    <cellStyle name="dd-m 2 2" xfId="14280"/>
    <cellStyle name="dd-mm" xfId="591"/>
    <cellStyle name="dd-mm 2" xfId="592"/>
    <cellStyle name="dd-mm 2 2" xfId="14281"/>
    <cellStyle name="ddmmyy" xfId="14282"/>
    <cellStyle name="DELTA" xfId="593"/>
    <cellStyle name="Dezimal [0]_35ERI8T2gbIEMixb4v26icuOo" xfId="594"/>
    <cellStyle name="Dezimal_35ERI8T2gbIEMixb4v26icuOo" xfId="595"/>
    <cellStyle name="Dg" xfId="596"/>
    <cellStyle name="Dg 2" xfId="14284"/>
    <cellStyle name="Dg 3" xfId="14283"/>
    <cellStyle name="Dg 4" xfId="20940"/>
    <cellStyle name="Dgia" xfId="597"/>
    <cellStyle name="Dgia 2" xfId="14285"/>
    <cellStyle name="Dgia 2 2" xfId="31825"/>
    <cellStyle name="Dollar (zero dec)" xfId="598"/>
    <cellStyle name="Dollar (zero dec) 2" xfId="14286"/>
    <cellStyle name="Don gia" xfId="599"/>
    <cellStyle name="Dziesi?tny [0]_Invoices2001Slovakia" xfId="600"/>
    <cellStyle name="Dziesi?tny_Invoices2001Slovakia" xfId="601"/>
    <cellStyle name="Dziesietny [0]_Invoices2001Slovakia" xfId="602"/>
    <cellStyle name="Dziesiętny [0]_Invoices2001Slovakia" xfId="603"/>
    <cellStyle name="Dziesietny [0]_Invoices2001Slovakia 2" xfId="14287"/>
    <cellStyle name="Dziesiętny [0]_Invoices2001Slovakia 2" xfId="14288"/>
    <cellStyle name="Dziesietny [0]_Invoices2001Slovakia 3" xfId="14289"/>
    <cellStyle name="Dziesiętny [0]_Invoices2001Slovakia 3" xfId="14290"/>
    <cellStyle name="Dziesietny [0]_Invoices2001Slovakia 4" xfId="14291"/>
    <cellStyle name="Dziesiętny [0]_Invoices2001Slovakia 4" xfId="14292"/>
    <cellStyle name="Dziesietny [0]_Invoices2001Slovakia 5" xfId="20941"/>
    <cellStyle name="Dziesiętny [0]_Invoices2001Slovakia 5" xfId="20942"/>
    <cellStyle name="Dziesietny [0]_Invoices2001Slovakia_01_Nha so 1_Dien" xfId="604"/>
    <cellStyle name="Dziesiętny [0]_Invoices2001Slovakia_01_Nha so 1_Dien" xfId="605"/>
    <cellStyle name="Dziesietny [0]_Invoices2001Slovakia_01_Nha so 1_Dien 2" xfId="14293"/>
    <cellStyle name="Dziesiętny [0]_Invoices2001Slovakia_01_Nha so 1_Dien 2" xfId="14294"/>
    <cellStyle name="Dziesietny [0]_Invoices2001Slovakia_01_Nha so 1_Dien 3" xfId="14295"/>
    <cellStyle name="Dziesiętny [0]_Invoices2001Slovakia_01_Nha so 1_Dien 3" xfId="14296"/>
    <cellStyle name="Dziesietny [0]_Invoices2001Slovakia_01_Nha so 1_Dien 4" xfId="14297"/>
    <cellStyle name="Dziesiętny [0]_Invoices2001Slovakia_01_Nha so 1_Dien 4" xfId="14298"/>
    <cellStyle name="Dziesietny [0]_Invoices2001Slovakia_01_Nha so 1_Dien_bieu ke hoach dau thau" xfId="606"/>
    <cellStyle name="Dziesiętny [0]_Invoices2001Slovakia_01_Nha so 1_Dien_bieu ke hoach dau thau" xfId="607"/>
    <cellStyle name="Dziesietny [0]_Invoices2001Slovakia_01_Nha so 1_Dien_bieu ke hoach dau thau 10" xfId="608"/>
    <cellStyle name="Dziesiętny [0]_Invoices2001Slovakia_01_Nha so 1_Dien_bieu ke hoach dau thau 10" xfId="609"/>
    <cellStyle name="Dziesietny [0]_Invoices2001Slovakia_01_Nha so 1_Dien_bieu ke hoach dau thau 11" xfId="610"/>
    <cellStyle name="Dziesiętny [0]_Invoices2001Slovakia_01_Nha so 1_Dien_bieu ke hoach dau thau 11" xfId="611"/>
    <cellStyle name="Dziesietny [0]_Invoices2001Slovakia_01_Nha so 1_Dien_bieu ke hoach dau thau 12" xfId="612"/>
    <cellStyle name="Dziesiętny [0]_Invoices2001Slovakia_01_Nha so 1_Dien_bieu ke hoach dau thau 12" xfId="613"/>
    <cellStyle name="Dziesietny [0]_Invoices2001Slovakia_01_Nha so 1_Dien_bieu ke hoach dau thau 13" xfId="614"/>
    <cellStyle name="Dziesiętny [0]_Invoices2001Slovakia_01_Nha so 1_Dien_bieu ke hoach dau thau 13" xfId="615"/>
    <cellStyle name="Dziesietny [0]_Invoices2001Slovakia_01_Nha so 1_Dien_bieu ke hoach dau thau 14" xfId="616"/>
    <cellStyle name="Dziesiętny [0]_Invoices2001Slovakia_01_Nha so 1_Dien_bieu ke hoach dau thau 14" xfId="617"/>
    <cellStyle name="Dziesietny [0]_Invoices2001Slovakia_01_Nha so 1_Dien_bieu ke hoach dau thau 15" xfId="618"/>
    <cellStyle name="Dziesiętny [0]_Invoices2001Slovakia_01_Nha so 1_Dien_bieu ke hoach dau thau 15" xfId="619"/>
    <cellStyle name="Dziesietny [0]_Invoices2001Slovakia_01_Nha so 1_Dien_bieu ke hoach dau thau 16" xfId="620"/>
    <cellStyle name="Dziesiętny [0]_Invoices2001Slovakia_01_Nha so 1_Dien_bieu ke hoach dau thau 16" xfId="621"/>
    <cellStyle name="Dziesietny [0]_Invoices2001Slovakia_01_Nha so 1_Dien_bieu ke hoach dau thau 17" xfId="622"/>
    <cellStyle name="Dziesiętny [0]_Invoices2001Slovakia_01_Nha so 1_Dien_bieu ke hoach dau thau 17" xfId="623"/>
    <cellStyle name="Dziesietny [0]_Invoices2001Slovakia_01_Nha so 1_Dien_bieu ke hoach dau thau 18" xfId="624"/>
    <cellStyle name="Dziesiętny [0]_Invoices2001Slovakia_01_Nha so 1_Dien_bieu ke hoach dau thau 18" xfId="625"/>
    <cellStyle name="Dziesietny [0]_Invoices2001Slovakia_01_Nha so 1_Dien_bieu ke hoach dau thau 19" xfId="626"/>
    <cellStyle name="Dziesiętny [0]_Invoices2001Slovakia_01_Nha so 1_Dien_bieu ke hoach dau thau 19" xfId="627"/>
    <cellStyle name="Dziesietny [0]_Invoices2001Slovakia_01_Nha so 1_Dien_bieu ke hoach dau thau 2" xfId="628"/>
    <cellStyle name="Dziesiętny [0]_Invoices2001Slovakia_01_Nha so 1_Dien_bieu ke hoach dau thau 2" xfId="629"/>
    <cellStyle name="Dziesietny [0]_Invoices2001Slovakia_01_Nha so 1_Dien_bieu ke hoach dau thau 2 2" xfId="14301"/>
    <cellStyle name="Dziesiętny [0]_Invoices2001Slovakia_01_Nha so 1_Dien_bieu ke hoach dau thau 2 2" xfId="14302"/>
    <cellStyle name="Dziesietny [0]_Invoices2001Slovakia_01_Nha so 1_Dien_bieu ke hoach dau thau 20" xfId="630"/>
    <cellStyle name="Dziesiętny [0]_Invoices2001Slovakia_01_Nha so 1_Dien_bieu ke hoach dau thau 20" xfId="631"/>
    <cellStyle name="Dziesietny [0]_Invoices2001Slovakia_01_Nha so 1_Dien_bieu ke hoach dau thau 21" xfId="632"/>
    <cellStyle name="Dziesiętny [0]_Invoices2001Slovakia_01_Nha so 1_Dien_bieu ke hoach dau thau 21" xfId="633"/>
    <cellStyle name="Dziesietny [0]_Invoices2001Slovakia_01_Nha so 1_Dien_bieu ke hoach dau thau 22" xfId="634"/>
    <cellStyle name="Dziesiętny [0]_Invoices2001Slovakia_01_Nha so 1_Dien_bieu ke hoach dau thau 22" xfId="635"/>
    <cellStyle name="Dziesietny [0]_Invoices2001Slovakia_01_Nha so 1_Dien_bieu ke hoach dau thau 23" xfId="636"/>
    <cellStyle name="Dziesiętny [0]_Invoices2001Slovakia_01_Nha so 1_Dien_bieu ke hoach dau thau 23" xfId="637"/>
    <cellStyle name="Dziesietny [0]_Invoices2001Slovakia_01_Nha so 1_Dien_bieu ke hoach dau thau 24" xfId="638"/>
    <cellStyle name="Dziesiętny [0]_Invoices2001Slovakia_01_Nha so 1_Dien_bieu ke hoach dau thau 24" xfId="639"/>
    <cellStyle name="Dziesietny [0]_Invoices2001Slovakia_01_Nha so 1_Dien_bieu ke hoach dau thau 25" xfId="640"/>
    <cellStyle name="Dziesiętny [0]_Invoices2001Slovakia_01_Nha so 1_Dien_bieu ke hoach dau thau 25" xfId="641"/>
    <cellStyle name="Dziesietny [0]_Invoices2001Slovakia_01_Nha so 1_Dien_bieu ke hoach dau thau 26" xfId="642"/>
    <cellStyle name="Dziesiętny [0]_Invoices2001Slovakia_01_Nha so 1_Dien_bieu ke hoach dau thau 26" xfId="643"/>
    <cellStyle name="Dziesietny [0]_Invoices2001Slovakia_01_Nha so 1_Dien_bieu ke hoach dau thau 27" xfId="14299"/>
    <cellStyle name="Dziesiętny [0]_Invoices2001Slovakia_01_Nha so 1_Dien_bieu ke hoach dau thau 27" xfId="14300"/>
    <cellStyle name="Dziesietny [0]_Invoices2001Slovakia_01_Nha so 1_Dien_bieu ke hoach dau thau 28" xfId="20943"/>
    <cellStyle name="Dziesiętny [0]_Invoices2001Slovakia_01_Nha so 1_Dien_bieu ke hoach dau thau 28" xfId="20944"/>
    <cellStyle name="Dziesietny [0]_Invoices2001Slovakia_01_Nha so 1_Dien_bieu ke hoach dau thau 3" xfId="644"/>
    <cellStyle name="Dziesiętny [0]_Invoices2001Slovakia_01_Nha so 1_Dien_bieu ke hoach dau thau 3" xfId="645"/>
    <cellStyle name="Dziesietny [0]_Invoices2001Slovakia_01_Nha so 1_Dien_bieu ke hoach dau thau 3 2" xfId="14303"/>
    <cellStyle name="Dziesiętny [0]_Invoices2001Slovakia_01_Nha so 1_Dien_bieu ke hoach dau thau 3 2" xfId="14304"/>
    <cellStyle name="Dziesietny [0]_Invoices2001Slovakia_01_Nha so 1_Dien_bieu ke hoach dau thau 4" xfId="646"/>
    <cellStyle name="Dziesiętny [0]_Invoices2001Slovakia_01_Nha so 1_Dien_bieu ke hoach dau thau 4" xfId="647"/>
    <cellStyle name="Dziesietny [0]_Invoices2001Slovakia_01_Nha so 1_Dien_bieu ke hoach dau thau 5" xfId="648"/>
    <cellStyle name="Dziesiętny [0]_Invoices2001Slovakia_01_Nha so 1_Dien_bieu ke hoach dau thau 5" xfId="649"/>
    <cellStyle name="Dziesietny [0]_Invoices2001Slovakia_01_Nha so 1_Dien_bieu ke hoach dau thau 6" xfId="650"/>
    <cellStyle name="Dziesiętny [0]_Invoices2001Slovakia_01_Nha so 1_Dien_bieu ke hoach dau thau 6" xfId="651"/>
    <cellStyle name="Dziesietny [0]_Invoices2001Slovakia_01_Nha so 1_Dien_bieu ke hoach dau thau 7" xfId="652"/>
    <cellStyle name="Dziesiętny [0]_Invoices2001Slovakia_01_Nha so 1_Dien_bieu ke hoach dau thau 7" xfId="653"/>
    <cellStyle name="Dziesietny [0]_Invoices2001Slovakia_01_Nha so 1_Dien_bieu ke hoach dau thau 8" xfId="654"/>
    <cellStyle name="Dziesiętny [0]_Invoices2001Slovakia_01_Nha so 1_Dien_bieu ke hoach dau thau 8" xfId="655"/>
    <cellStyle name="Dziesietny [0]_Invoices2001Slovakia_01_Nha so 1_Dien_bieu ke hoach dau thau 9" xfId="656"/>
    <cellStyle name="Dziesiętny [0]_Invoices2001Slovakia_01_Nha so 1_Dien_bieu ke hoach dau thau 9" xfId="657"/>
    <cellStyle name="Dziesietny [0]_Invoices2001Slovakia_01_Nha so 1_Dien_bieu ke hoach dau thau truong mam non SKH" xfId="658"/>
    <cellStyle name="Dziesiętny [0]_Invoices2001Slovakia_01_Nha so 1_Dien_bieu ke hoach dau thau truong mam non SKH" xfId="659"/>
    <cellStyle name="Dziesietny [0]_Invoices2001Slovakia_01_Nha so 1_Dien_bieu ke hoach dau thau truong mam non SKH 10" xfId="660"/>
    <cellStyle name="Dziesiętny [0]_Invoices2001Slovakia_01_Nha so 1_Dien_bieu ke hoach dau thau truong mam non SKH 10" xfId="661"/>
    <cellStyle name="Dziesietny [0]_Invoices2001Slovakia_01_Nha so 1_Dien_bieu ke hoach dau thau truong mam non SKH 11" xfId="662"/>
    <cellStyle name="Dziesiętny [0]_Invoices2001Slovakia_01_Nha so 1_Dien_bieu ke hoach dau thau truong mam non SKH 11" xfId="663"/>
    <cellStyle name="Dziesietny [0]_Invoices2001Slovakia_01_Nha so 1_Dien_bieu ke hoach dau thau truong mam non SKH 12" xfId="664"/>
    <cellStyle name="Dziesiętny [0]_Invoices2001Slovakia_01_Nha so 1_Dien_bieu ke hoach dau thau truong mam non SKH 12" xfId="665"/>
    <cellStyle name="Dziesietny [0]_Invoices2001Slovakia_01_Nha so 1_Dien_bieu ke hoach dau thau truong mam non SKH 13" xfId="666"/>
    <cellStyle name="Dziesiętny [0]_Invoices2001Slovakia_01_Nha so 1_Dien_bieu ke hoach dau thau truong mam non SKH 13" xfId="667"/>
    <cellStyle name="Dziesietny [0]_Invoices2001Slovakia_01_Nha so 1_Dien_bieu ke hoach dau thau truong mam non SKH 14" xfId="668"/>
    <cellStyle name="Dziesiętny [0]_Invoices2001Slovakia_01_Nha so 1_Dien_bieu ke hoach dau thau truong mam non SKH 14" xfId="669"/>
    <cellStyle name="Dziesietny [0]_Invoices2001Slovakia_01_Nha so 1_Dien_bieu ke hoach dau thau truong mam non SKH 15" xfId="670"/>
    <cellStyle name="Dziesiętny [0]_Invoices2001Slovakia_01_Nha so 1_Dien_bieu ke hoach dau thau truong mam non SKH 15" xfId="671"/>
    <cellStyle name="Dziesietny [0]_Invoices2001Slovakia_01_Nha so 1_Dien_bieu ke hoach dau thau truong mam non SKH 16" xfId="672"/>
    <cellStyle name="Dziesiętny [0]_Invoices2001Slovakia_01_Nha so 1_Dien_bieu ke hoach dau thau truong mam non SKH 16" xfId="673"/>
    <cellStyle name="Dziesietny [0]_Invoices2001Slovakia_01_Nha so 1_Dien_bieu ke hoach dau thau truong mam non SKH 17" xfId="674"/>
    <cellStyle name="Dziesiętny [0]_Invoices2001Slovakia_01_Nha so 1_Dien_bieu ke hoach dau thau truong mam non SKH 17" xfId="675"/>
    <cellStyle name="Dziesietny [0]_Invoices2001Slovakia_01_Nha so 1_Dien_bieu ke hoach dau thau truong mam non SKH 18" xfId="676"/>
    <cellStyle name="Dziesiętny [0]_Invoices2001Slovakia_01_Nha so 1_Dien_bieu ke hoach dau thau truong mam non SKH 18" xfId="677"/>
    <cellStyle name="Dziesietny [0]_Invoices2001Slovakia_01_Nha so 1_Dien_bieu ke hoach dau thau truong mam non SKH 19" xfId="678"/>
    <cellStyle name="Dziesiętny [0]_Invoices2001Slovakia_01_Nha so 1_Dien_bieu ke hoach dau thau truong mam non SKH 19" xfId="679"/>
    <cellStyle name="Dziesietny [0]_Invoices2001Slovakia_01_Nha so 1_Dien_bieu ke hoach dau thau truong mam non SKH 2" xfId="680"/>
    <cellStyle name="Dziesiętny [0]_Invoices2001Slovakia_01_Nha so 1_Dien_bieu ke hoach dau thau truong mam non SKH 2" xfId="681"/>
    <cellStyle name="Dziesietny [0]_Invoices2001Slovakia_01_Nha so 1_Dien_bieu ke hoach dau thau truong mam non SKH 2 2" xfId="14307"/>
    <cellStyle name="Dziesiętny [0]_Invoices2001Slovakia_01_Nha so 1_Dien_bieu ke hoach dau thau truong mam non SKH 2 2" xfId="14308"/>
    <cellStyle name="Dziesietny [0]_Invoices2001Slovakia_01_Nha so 1_Dien_bieu ke hoach dau thau truong mam non SKH 20" xfId="682"/>
    <cellStyle name="Dziesiętny [0]_Invoices2001Slovakia_01_Nha so 1_Dien_bieu ke hoach dau thau truong mam non SKH 20" xfId="683"/>
    <cellStyle name="Dziesietny [0]_Invoices2001Slovakia_01_Nha so 1_Dien_bieu ke hoach dau thau truong mam non SKH 21" xfId="684"/>
    <cellStyle name="Dziesiętny [0]_Invoices2001Slovakia_01_Nha so 1_Dien_bieu ke hoach dau thau truong mam non SKH 21" xfId="685"/>
    <cellStyle name="Dziesietny [0]_Invoices2001Slovakia_01_Nha so 1_Dien_bieu ke hoach dau thau truong mam non SKH 22" xfId="686"/>
    <cellStyle name="Dziesiętny [0]_Invoices2001Slovakia_01_Nha so 1_Dien_bieu ke hoach dau thau truong mam non SKH 22" xfId="687"/>
    <cellStyle name="Dziesietny [0]_Invoices2001Slovakia_01_Nha so 1_Dien_bieu ke hoach dau thau truong mam non SKH 23" xfId="688"/>
    <cellStyle name="Dziesiętny [0]_Invoices2001Slovakia_01_Nha so 1_Dien_bieu ke hoach dau thau truong mam non SKH 23" xfId="689"/>
    <cellStyle name="Dziesietny [0]_Invoices2001Slovakia_01_Nha so 1_Dien_bieu ke hoach dau thau truong mam non SKH 24" xfId="690"/>
    <cellStyle name="Dziesiętny [0]_Invoices2001Slovakia_01_Nha so 1_Dien_bieu ke hoach dau thau truong mam non SKH 24" xfId="691"/>
    <cellStyle name="Dziesietny [0]_Invoices2001Slovakia_01_Nha so 1_Dien_bieu ke hoach dau thau truong mam non SKH 25" xfId="692"/>
    <cellStyle name="Dziesiętny [0]_Invoices2001Slovakia_01_Nha so 1_Dien_bieu ke hoach dau thau truong mam non SKH 25" xfId="693"/>
    <cellStyle name="Dziesietny [0]_Invoices2001Slovakia_01_Nha so 1_Dien_bieu ke hoach dau thau truong mam non SKH 26" xfId="694"/>
    <cellStyle name="Dziesiętny [0]_Invoices2001Slovakia_01_Nha so 1_Dien_bieu ke hoach dau thau truong mam non SKH 26" xfId="695"/>
    <cellStyle name="Dziesietny [0]_Invoices2001Slovakia_01_Nha so 1_Dien_bieu ke hoach dau thau truong mam non SKH 27" xfId="14305"/>
    <cellStyle name="Dziesiętny [0]_Invoices2001Slovakia_01_Nha so 1_Dien_bieu ke hoach dau thau truong mam non SKH 27" xfId="14306"/>
    <cellStyle name="Dziesietny [0]_Invoices2001Slovakia_01_Nha so 1_Dien_bieu ke hoach dau thau truong mam non SKH 28" xfId="20945"/>
    <cellStyle name="Dziesiętny [0]_Invoices2001Slovakia_01_Nha so 1_Dien_bieu ke hoach dau thau truong mam non SKH 28" xfId="20946"/>
    <cellStyle name="Dziesietny [0]_Invoices2001Slovakia_01_Nha so 1_Dien_bieu ke hoach dau thau truong mam non SKH 3" xfId="696"/>
    <cellStyle name="Dziesiętny [0]_Invoices2001Slovakia_01_Nha so 1_Dien_bieu ke hoach dau thau truong mam non SKH 3" xfId="697"/>
    <cellStyle name="Dziesietny [0]_Invoices2001Slovakia_01_Nha so 1_Dien_bieu ke hoach dau thau truong mam non SKH 3 2" xfId="14309"/>
    <cellStyle name="Dziesiętny [0]_Invoices2001Slovakia_01_Nha so 1_Dien_bieu ke hoach dau thau truong mam non SKH 3 2" xfId="14310"/>
    <cellStyle name="Dziesietny [0]_Invoices2001Slovakia_01_Nha so 1_Dien_bieu ke hoach dau thau truong mam non SKH 4" xfId="698"/>
    <cellStyle name="Dziesiętny [0]_Invoices2001Slovakia_01_Nha so 1_Dien_bieu ke hoach dau thau truong mam non SKH 4" xfId="699"/>
    <cellStyle name="Dziesietny [0]_Invoices2001Slovakia_01_Nha so 1_Dien_bieu ke hoach dau thau truong mam non SKH 5" xfId="700"/>
    <cellStyle name="Dziesiętny [0]_Invoices2001Slovakia_01_Nha so 1_Dien_bieu ke hoach dau thau truong mam non SKH 5" xfId="701"/>
    <cellStyle name="Dziesietny [0]_Invoices2001Slovakia_01_Nha so 1_Dien_bieu ke hoach dau thau truong mam non SKH 6" xfId="702"/>
    <cellStyle name="Dziesiętny [0]_Invoices2001Slovakia_01_Nha so 1_Dien_bieu ke hoach dau thau truong mam non SKH 6" xfId="703"/>
    <cellStyle name="Dziesietny [0]_Invoices2001Slovakia_01_Nha so 1_Dien_bieu ke hoach dau thau truong mam non SKH 7" xfId="704"/>
    <cellStyle name="Dziesiętny [0]_Invoices2001Slovakia_01_Nha so 1_Dien_bieu ke hoach dau thau truong mam non SKH 7" xfId="705"/>
    <cellStyle name="Dziesietny [0]_Invoices2001Slovakia_01_Nha so 1_Dien_bieu ke hoach dau thau truong mam non SKH 8" xfId="706"/>
    <cellStyle name="Dziesiętny [0]_Invoices2001Slovakia_01_Nha so 1_Dien_bieu ke hoach dau thau truong mam non SKH 8" xfId="707"/>
    <cellStyle name="Dziesietny [0]_Invoices2001Slovakia_01_Nha so 1_Dien_bieu ke hoach dau thau truong mam non SKH 9" xfId="708"/>
    <cellStyle name="Dziesiętny [0]_Invoices2001Slovakia_01_Nha so 1_Dien_bieu ke hoach dau thau truong mam non SKH 9" xfId="709"/>
    <cellStyle name="Dziesietny [0]_Invoices2001Slovakia_01_Nha so 1_Dien_bieu tong hop lai kh von 2011 gui phong TH-KTDN" xfId="710"/>
    <cellStyle name="Dziesiętny [0]_Invoices2001Slovakia_01_Nha so 1_Dien_bieu tong hop lai kh von 2011 gui phong TH-KTDN" xfId="711"/>
    <cellStyle name="Dziesietny [0]_Invoices2001Slovakia_01_Nha so 1_Dien_bieu tong hop lai kh von 2011 gui phong TH-KTDN 10" xfId="712"/>
    <cellStyle name="Dziesiętny [0]_Invoices2001Slovakia_01_Nha so 1_Dien_bieu tong hop lai kh von 2011 gui phong TH-KTDN 10" xfId="713"/>
    <cellStyle name="Dziesietny [0]_Invoices2001Slovakia_01_Nha so 1_Dien_bieu tong hop lai kh von 2011 gui phong TH-KTDN 10 2" xfId="20947"/>
    <cellStyle name="Dziesiętny [0]_Invoices2001Slovakia_01_Nha so 1_Dien_bieu tong hop lai kh von 2011 gui phong TH-KTDN 10 2" xfId="20948"/>
    <cellStyle name="Dziesietny [0]_Invoices2001Slovakia_01_Nha so 1_Dien_bieu tong hop lai kh von 2011 gui phong TH-KTDN 11" xfId="714"/>
    <cellStyle name="Dziesiętny [0]_Invoices2001Slovakia_01_Nha so 1_Dien_bieu tong hop lai kh von 2011 gui phong TH-KTDN 11" xfId="715"/>
    <cellStyle name="Dziesietny [0]_Invoices2001Slovakia_01_Nha so 1_Dien_bieu tong hop lai kh von 2011 gui phong TH-KTDN 11 2" xfId="20949"/>
    <cellStyle name="Dziesiętny [0]_Invoices2001Slovakia_01_Nha so 1_Dien_bieu tong hop lai kh von 2011 gui phong TH-KTDN 11 2" xfId="20950"/>
    <cellStyle name="Dziesietny [0]_Invoices2001Slovakia_01_Nha so 1_Dien_bieu tong hop lai kh von 2011 gui phong TH-KTDN 12" xfId="716"/>
    <cellStyle name="Dziesiętny [0]_Invoices2001Slovakia_01_Nha so 1_Dien_bieu tong hop lai kh von 2011 gui phong TH-KTDN 12" xfId="717"/>
    <cellStyle name="Dziesietny [0]_Invoices2001Slovakia_01_Nha so 1_Dien_bieu tong hop lai kh von 2011 gui phong TH-KTDN 12 2" xfId="20951"/>
    <cellStyle name="Dziesiętny [0]_Invoices2001Slovakia_01_Nha so 1_Dien_bieu tong hop lai kh von 2011 gui phong TH-KTDN 12 2" xfId="20952"/>
    <cellStyle name="Dziesietny [0]_Invoices2001Slovakia_01_Nha so 1_Dien_bieu tong hop lai kh von 2011 gui phong TH-KTDN 13" xfId="718"/>
    <cellStyle name="Dziesiętny [0]_Invoices2001Slovakia_01_Nha so 1_Dien_bieu tong hop lai kh von 2011 gui phong TH-KTDN 13" xfId="719"/>
    <cellStyle name="Dziesietny [0]_Invoices2001Slovakia_01_Nha so 1_Dien_bieu tong hop lai kh von 2011 gui phong TH-KTDN 13 2" xfId="20953"/>
    <cellStyle name="Dziesiętny [0]_Invoices2001Slovakia_01_Nha so 1_Dien_bieu tong hop lai kh von 2011 gui phong TH-KTDN 13 2" xfId="20954"/>
    <cellStyle name="Dziesietny [0]_Invoices2001Slovakia_01_Nha so 1_Dien_bieu tong hop lai kh von 2011 gui phong TH-KTDN 14" xfId="720"/>
    <cellStyle name="Dziesiętny [0]_Invoices2001Slovakia_01_Nha so 1_Dien_bieu tong hop lai kh von 2011 gui phong TH-KTDN 14" xfId="721"/>
    <cellStyle name="Dziesietny [0]_Invoices2001Slovakia_01_Nha so 1_Dien_bieu tong hop lai kh von 2011 gui phong TH-KTDN 14 2" xfId="20955"/>
    <cellStyle name="Dziesiętny [0]_Invoices2001Slovakia_01_Nha so 1_Dien_bieu tong hop lai kh von 2011 gui phong TH-KTDN 14 2" xfId="20956"/>
    <cellStyle name="Dziesietny [0]_Invoices2001Slovakia_01_Nha so 1_Dien_bieu tong hop lai kh von 2011 gui phong TH-KTDN 15" xfId="722"/>
    <cellStyle name="Dziesiętny [0]_Invoices2001Slovakia_01_Nha so 1_Dien_bieu tong hop lai kh von 2011 gui phong TH-KTDN 15" xfId="723"/>
    <cellStyle name="Dziesietny [0]_Invoices2001Slovakia_01_Nha so 1_Dien_bieu tong hop lai kh von 2011 gui phong TH-KTDN 15 2" xfId="20957"/>
    <cellStyle name="Dziesiętny [0]_Invoices2001Slovakia_01_Nha so 1_Dien_bieu tong hop lai kh von 2011 gui phong TH-KTDN 15 2" xfId="20958"/>
    <cellStyle name="Dziesietny [0]_Invoices2001Slovakia_01_Nha so 1_Dien_bieu tong hop lai kh von 2011 gui phong TH-KTDN 16" xfId="724"/>
    <cellStyle name="Dziesiętny [0]_Invoices2001Slovakia_01_Nha so 1_Dien_bieu tong hop lai kh von 2011 gui phong TH-KTDN 16" xfId="725"/>
    <cellStyle name="Dziesietny [0]_Invoices2001Slovakia_01_Nha so 1_Dien_bieu tong hop lai kh von 2011 gui phong TH-KTDN 16 2" xfId="20959"/>
    <cellStyle name="Dziesiętny [0]_Invoices2001Slovakia_01_Nha so 1_Dien_bieu tong hop lai kh von 2011 gui phong TH-KTDN 16 2" xfId="20960"/>
    <cellStyle name="Dziesietny [0]_Invoices2001Slovakia_01_Nha so 1_Dien_bieu tong hop lai kh von 2011 gui phong TH-KTDN 17" xfId="726"/>
    <cellStyle name="Dziesiętny [0]_Invoices2001Slovakia_01_Nha so 1_Dien_bieu tong hop lai kh von 2011 gui phong TH-KTDN 17" xfId="727"/>
    <cellStyle name="Dziesietny [0]_Invoices2001Slovakia_01_Nha so 1_Dien_bieu tong hop lai kh von 2011 gui phong TH-KTDN 17 2" xfId="20961"/>
    <cellStyle name="Dziesiętny [0]_Invoices2001Slovakia_01_Nha so 1_Dien_bieu tong hop lai kh von 2011 gui phong TH-KTDN 17 2" xfId="20962"/>
    <cellStyle name="Dziesietny [0]_Invoices2001Slovakia_01_Nha so 1_Dien_bieu tong hop lai kh von 2011 gui phong TH-KTDN 18" xfId="728"/>
    <cellStyle name="Dziesiętny [0]_Invoices2001Slovakia_01_Nha so 1_Dien_bieu tong hop lai kh von 2011 gui phong TH-KTDN 18" xfId="729"/>
    <cellStyle name="Dziesietny [0]_Invoices2001Slovakia_01_Nha so 1_Dien_bieu tong hop lai kh von 2011 gui phong TH-KTDN 18 2" xfId="20963"/>
    <cellStyle name="Dziesiętny [0]_Invoices2001Slovakia_01_Nha so 1_Dien_bieu tong hop lai kh von 2011 gui phong TH-KTDN 18 2" xfId="20964"/>
    <cellStyle name="Dziesietny [0]_Invoices2001Slovakia_01_Nha so 1_Dien_bieu tong hop lai kh von 2011 gui phong TH-KTDN 19" xfId="730"/>
    <cellStyle name="Dziesiętny [0]_Invoices2001Slovakia_01_Nha so 1_Dien_bieu tong hop lai kh von 2011 gui phong TH-KTDN 19" xfId="731"/>
    <cellStyle name="Dziesietny [0]_Invoices2001Slovakia_01_Nha so 1_Dien_bieu tong hop lai kh von 2011 gui phong TH-KTDN 19 2" xfId="20965"/>
    <cellStyle name="Dziesiętny [0]_Invoices2001Slovakia_01_Nha so 1_Dien_bieu tong hop lai kh von 2011 gui phong TH-KTDN 19 2" xfId="20966"/>
    <cellStyle name="Dziesietny [0]_Invoices2001Slovakia_01_Nha so 1_Dien_bieu tong hop lai kh von 2011 gui phong TH-KTDN 2" xfId="732"/>
    <cellStyle name="Dziesiętny [0]_Invoices2001Slovakia_01_Nha so 1_Dien_bieu tong hop lai kh von 2011 gui phong TH-KTDN 2" xfId="733"/>
    <cellStyle name="Dziesietny [0]_Invoices2001Slovakia_01_Nha so 1_Dien_bieu tong hop lai kh von 2011 gui phong TH-KTDN 2 2" xfId="14313"/>
    <cellStyle name="Dziesiętny [0]_Invoices2001Slovakia_01_Nha so 1_Dien_bieu tong hop lai kh von 2011 gui phong TH-KTDN 2 2" xfId="14314"/>
    <cellStyle name="Dziesietny [0]_Invoices2001Slovakia_01_Nha so 1_Dien_bieu tong hop lai kh von 2011 gui phong TH-KTDN 2 3" xfId="14311"/>
    <cellStyle name="Dziesiętny [0]_Invoices2001Slovakia_01_Nha so 1_Dien_bieu tong hop lai kh von 2011 gui phong TH-KTDN 2 3" xfId="14312"/>
    <cellStyle name="Dziesietny [0]_Invoices2001Slovakia_01_Nha so 1_Dien_bieu tong hop lai kh von 2011 gui phong TH-KTDN 2 4" xfId="20967"/>
    <cellStyle name="Dziesiętny [0]_Invoices2001Slovakia_01_Nha so 1_Dien_bieu tong hop lai kh von 2011 gui phong TH-KTDN 2 4" xfId="20968"/>
    <cellStyle name="Dziesietny [0]_Invoices2001Slovakia_01_Nha so 1_Dien_bieu tong hop lai kh von 2011 gui phong TH-KTDN 20" xfId="734"/>
    <cellStyle name="Dziesiętny [0]_Invoices2001Slovakia_01_Nha so 1_Dien_bieu tong hop lai kh von 2011 gui phong TH-KTDN 20" xfId="735"/>
    <cellStyle name="Dziesietny [0]_Invoices2001Slovakia_01_Nha so 1_Dien_bieu tong hop lai kh von 2011 gui phong TH-KTDN 20 2" xfId="20969"/>
    <cellStyle name="Dziesiętny [0]_Invoices2001Slovakia_01_Nha so 1_Dien_bieu tong hop lai kh von 2011 gui phong TH-KTDN 20 2" xfId="20970"/>
    <cellStyle name="Dziesietny [0]_Invoices2001Slovakia_01_Nha so 1_Dien_bieu tong hop lai kh von 2011 gui phong TH-KTDN 21" xfId="736"/>
    <cellStyle name="Dziesiętny [0]_Invoices2001Slovakia_01_Nha so 1_Dien_bieu tong hop lai kh von 2011 gui phong TH-KTDN 21" xfId="737"/>
    <cellStyle name="Dziesietny [0]_Invoices2001Slovakia_01_Nha so 1_Dien_bieu tong hop lai kh von 2011 gui phong TH-KTDN 21 2" xfId="20971"/>
    <cellStyle name="Dziesiętny [0]_Invoices2001Slovakia_01_Nha so 1_Dien_bieu tong hop lai kh von 2011 gui phong TH-KTDN 21 2" xfId="20972"/>
    <cellStyle name="Dziesietny [0]_Invoices2001Slovakia_01_Nha so 1_Dien_bieu tong hop lai kh von 2011 gui phong TH-KTDN 22" xfId="738"/>
    <cellStyle name="Dziesiętny [0]_Invoices2001Slovakia_01_Nha so 1_Dien_bieu tong hop lai kh von 2011 gui phong TH-KTDN 22" xfId="739"/>
    <cellStyle name="Dziesietny [0]_Invoices2001Slovakia_01_Nha so 1_Dien_bieu tong hop lai kh von 2011 gui phong TH-KTDN 22 2" xfId="20973"/>
    <cellStyle name="Dziesiętny [0]_Invoices2001Slovakia_01_Nha so 1_Dien_bieu tong hop lai kh von 2011 gui phong TH-KTDN 22 2" xfId="20974"/>
    <cellStyle name="Dziesietny [0]_Invoices2001Slovakia_01_Nha so 1_Dien_bieu tong hop lai kh von 2011 gui phong TH-KTDN 23" xfId="740"/>
    <cellStyle name="Dziesiętny [0]_Invoices2001Slovakia_01_Nha so 1_Dien_bieu tong hop lai kh von 2011 gui phong TH-KTDN 23" xfId="741"/>
    <cellStyle name="Dziesietny [0]_Invoices2001Slovakia_01_Nha so 1_Dien_bieu tong hop lai kh von 2011 gui phong TH-KTDN 23 2" xfId="20975"/>
    <cellStyle name="Dziesiętny [0]_Invoices2001Slovakia_01_Nha so 1_Dien_bieu tong hop lai kh von 2011 gui phong TH-KTDN 23 2" xfId="20976"/>
    <cellStyle name="Dziesietny [0]_Invoices2001Slovakia_01_Nha so 1_Dien_bieu tong hop lai kh von 2011 gui phong TH-KTDN 24" xfId="742"/>
    <cellStyle name="Dziesiętny [0]_Invoices2001Slovakia_01_Nha so 1_Dien_bieu tong hop lai kh von 2011 gui phong TH-KTDN 24" xfId="743"/>
    <cellStyle name="Dziesietny [0]_Invoices2001Slovakia_01_Nha so 1_Dien_bieu tong hop lai kh von 2011 gui phong TH-KTDN 24 2" xfId="20977"/>
    <cellStyle name="Dziesiętny [0]_Invoices2001Slovakia_01_Nha so 1_Dien_bieu tong hop lai kh von 2011 gui phong TH-KTDN 24 2" xfId="20978"/>
    <cellStyle name="Dziesietny [0]_Invoices2001Slovakia_01_Nha so 1_Dien_bieu tong hop lai kh von 2011 gui phong TH-KTDN 25" xfId="744"/>
    <cellStyle name="Dziesiętny [0]_Invoices2001Slovakia_01_Nha so 1_Dien_bieu tong hop lai kh von 2011 gui phong TH-KTDN 25" xfId="745"/>
    <cellStyle name="Dziesietny [0]_Invoices2001Slovakia_01_Nha so 1_Dien_bieu tong hop lai kh von 2011 gui phong TH-KTDN 25 2" xfId="20979"/>
    <cellStyle name="Dziesiętny [0]_Invoices2001Slovakia_01_Nha so 1_Dien_bieu tong hop lai kh von 2011 gui phong TH-KTDN 25 2" xfId="20980"/>
    <cellStyle name="Dziesietny [0]_Invoices2001Slovakia_01_Nha so 1_Dien_bieu tong hop lai kh von 2011 gui phong TH-KTDN 26" xfId="746"/>
    <cellStyle name="Dziesiętny [0]_Invoices2001Slovakia_01_Nha so 1_Dien_bieu tong hop lai kh von 2011 gui phong TH-KTDN 26" xfId="747"/>
    <cellStyle name="Dziesietny [0]_Invoices2001Slovakia_01_Nha so 1_Dien_bieu tong hop lai kh von 2011 gui phong TH-KTDN 26 2" xfId="20981"/>
    <cellStyle name="Dziesiętny [0]_Invoices2001Slovakia_01_Nha so 1_Dien_bieu tong hop lai kh von 2011 gui phong TH-KTDN 26 2" xfId="20982"/>
    <cellStyle name="Dziesietny [0]_Invoices2001Slovakia_01_Nha so 1_Dien_bieu tong hop lai kh von 2011 gui phong TH-KTDN 3" xfId="748"/>
    <cellStyle name="Dziesiętny [0]_Invoices2001Slovakia_01_Nha so 1_Dien_bieu tong hop lai kh von 2011 gui phong TH-KTDN 3" xfId="749"/>
    <cellStyle name="Dziesietny [0]_Invoices2001Slovakia_01_Nha so 1_Dien_bieu tong hop lai kh von 2011 gui phong TH-KTDN 3 2" xfId="14317"/>
    <cellStyle name="Dziesiętny [0]_Invoices2001Slovakia_01_Nha so 1_Dien_bieu tong hop lai kh von 2011 gui phong TH-KTDN 3 2" xfId="14318"/>
    <cellStyle name="Dziesietny [0]_Invoices2001Slovakia_01_Nha so 1_Dien_bieu tong hop lai kh von 2011 gui phong TH-KTDN 3 3" xfId="14315"/>
    <cellStyle name="Dziesiętny [0]_Invoices2001Slovakia_01_Nha so 1_Dien_bieu tong hop lai kh von 2011 gui phong TH-KTDN 3 3" xfId="14316"/>
    <cellStyle name="Dziesietny [0]_Invoices2001Slovakia_01_Nha so 1_Dien_bieu tong hop lai kh von 2011 gui phong TH-KTDN 3 4" xfId="20983"/>
    <cellStyle name="Dziesiętny [0]_Invoices2001Slovakia_01_Nha so 1_Dien_bieu tong hop lai kh von 2011 gui phong TH-KTDN 3 4" xfId="20984"/>
    <cellStyle name="Dziesietny [0]_Invoices2001Slovakia_01_Nha so 1_Dien_bieu tong hop lai kh von 2011 gui phong TH-KTDN 4" xfId="750"/>
    <cellStyle name="Dziesiętny [0]_Invoices2001Slovakia_01_Nha so 1_Dien_bieu tong hop lai kh von 2011 gui phong TH-KTDN 4" xfId="751"/>
    <cellStyle name="Dziesietny [0]_Invoices2001Slovakia_01_Nha so 1_Dien_bieu tong hop lai kh von 2011 gui phong TH-KTDN 4 2" xfId="20985"/>
    <cellStyle name="Dziesiętny [0]_Invoices2001Slovakia_01_Nha so 1_Dien_bieu tong hop lai kh von 2011 gui phong TH-KTDN 4 2" xfId="20986"/>
    <cellStyle name="Dziesietny [0]_Invoices2001Slovakia_01_Nha so 1_Dien_bieu tong hop lai kh von 2011 gui phong TH-KTDN 5" xfId="752"/>
    <cellStyle name="Dziesiętny [0]_Invoices2001Slovakia_01_Nha so 1_Dien_bieu tong hop lai kh von 2011 gui phong TH-KTDN 5" xfId="753"/>
    <cellStyle name="Dziesietny [0]_Invoices2001Slovakia_01_Nha so 1_Dien_bieu tong hop lai kh von 2011 gui phong TH-KTDN 5 2" xfId="20987"/>
    <cellStyle name="Dziesiętny [0]_Invoices2001Slovakia_01_Nha so 1_Dien_bieu tong hop lai kh von 2011 gui phong TH-KTDN 5 2" xfId="20988"/>
    <cellStyle name="Dziesietny [0]_Invoices2001Slovakia_01_Nha so 1_Dien_bieu tong hop lai kh von 2011 gui phong TH-KTDN 6" xfId="754"/>
    <cellStyle name="Dziesiętny [0]_Invoices2001Slovakia_01_Nha so 1_Dien_bieu tong hop lai kh von 2011 gui phong TH-KTDN 6" xfId="755"/>
    <cellStyle name="Dziesietny [0]_Invoices2001Slovakia_01_Nha so 1_Dien_bieu tong hop lai kh von 2011 gui phong TH-KTDN 6 2" xfId="20989"/>
    <cellStyle name="Dziesiętny [0]_Invoices2001Slovakia_01_Nha so 1_Dien_bieu tong hop lai kh von 2011 gui phong TH-KTDN 6 2" xfId="20990"/>
    <cellStyle name="Dziesietny [0]_Invoices2001Slovakia_01_Nha so 1_Dien_bieu tong hop lai kh von 2011 gui phong TH-KTDN 7" xfId="756"/>
    <cellStyle name="Dziesiętny [0]_Invoices2001Slovakia_01_Nha so 1_Dien_bieu tong hop lai kh von 2011 gui phong TH-KTDN 7" xfId="757"/>
    <cellStyle name="Dziesietny [0]_Invoices2001Slovakia_01_Nha so 1_Dien_bieu tong hop lai kh von 2011 gui phong TH-KTDN 7 2" xfId="20991"/>
    <cellStyle name="Dziesiętny [0]_Invoices2001Slovakia_01_Nha so 1_Dien_bieu tong hop lai kh von 2011 gui phong TH-KTDN 7 2" xfId="20992"/>
    <cellStyle name="Dziesietny [0]_Invoices2001Slovakia_01_Nha so 1_Dien_bieu tong hop lai kh von 2011 gui phong TH-KTDN 8" xfId="758"/>
    <cellStyle name="Dziesiętny [0]_Invoices2001Slovakia_01_Nha so 1_Dien_bieu tong hop lai kh von 2011 gui phong TH-KTDN 8" xfId="759"/>
    <cellStyle name="Dziesietny [0]_Invoices2001Slovakia_01_Nha so 1_Dien_bieu tong hop lai kh von 2011 gui phong TH-KTDN 8 2" xfId="20993"/>
    <cellStyle name="Dziesiętny [0]_Invoices2001Slovakia_01_Nha so 1_Dien_bieu tong hop lai kh von 2011 gui phong TH-KTDN 8 2" xfId="20994"/>
    <cellStyle name="Dziesietny [0]_Invoices2001Slovakia_01_Nha so 1_Dien_bieu tong hop lai kh von 2011 gui phong TH-KTDN 9" xfId="760"/>
    <cellStyle name="Dziesiętny [0]_Invoices2001Slovakia_01_Nha so 1_Dien_bieu tong hop lai kh von 2011 gui phong TH-KTDN 9" xfId="761"/>
    <cellStyle name="Dziesietny [0]_Invoices2001Slovakia_01_Nha so 1_Dien_bieu tong hop lai kh von 2011 gui phong TH-KTDN 9 2" xfId="20995"/>
    <cellStyle name="Dziesiętny [0]_Invoices2001Slovakia_01_Nha so 1_Dien_bieu tong hop lai kh von 2011 gui phong TH-KTDN 9 2" xfId="20996"/>
    <cellStyle name="Dziesietny [0]_Invoices2001Slovakia_01_Nha so 1_Dien_bieu tong hop lai kh von 2011 gui phong TH-KTDN_BIEU KE HOACH  2015 (KTN 6.11 sua)" xfId="14319"/>
    <cellStyle name="Dziesiętny [0]_Invoices2001Slovakia_01_Nha so 1_Dien_bieu tong hop lai kh von 2011 gui phong TH-KTDN_BIEU KE HOACH  2015 (KTN 6.11 sua)" xfId="14320"/>
    <cellStyle name="Dziesietny [0]_Invoices2001Slovakia_01_Nha so 1_Dien_Book1" xfId="762"/>
    <cellStyle name="Dziesiętny [0]_Invoices2001Slovakia_01_Nha so 1_Dien_Book1" xfId="763"/>
    <cellStyle name="Dziesietny [0]_Invoices2001Slovakia_01_Nha so 1_Dien_Book1 10" xfId="764"/>
    <cellStyle name="Dziesiętny [0]_Invoices2001Slovakia_01_Nha so 1_Dien_Book1 10" xfId="765"/>
    <cellStyle name="Dziesietny [0]_Invoices2001Slovakia_01_Nha so 1_Dien_Book1 11" xfId="766"/>
    <cellStyle name="Dziesiętny [0]_Invoices2001Slovakia_01_Nha so 1_Dien_Book1 11" xfId="767"/>
    <cellStyle name="Dziesietny [0]_Invoices2001Slovakia_01_Nha so 1_Dien_Book1 12" xfId="768"/>
    <cellStyle name="Dziesiętny [0]_Invoices2001Slovakia_01_Nha so 1_Dien_Book1 12" xfId="769"/>
    <cellStyle name="Dziesietny [0]_Invoices2001Slovakia_01_Nha so 1_Dien_Book1 13" xfId="770"/>
    <cellStyle name="Dziesiętny [0]_Invoices2001Slovakia_01_Nha so 1_Dien_Book1 13" xfId="771"/>
    <cellStyle name="Dziesietny [0]_Invoices2001Slovakia_01_Nha so 1_Dien_Book1 14" xfId="772"/>
    <cellStyle name="Dziesiętny [0]_Invoices2001Slovakia_01_Nha so 1_Dien_Book1 14" xfId="773"/>
    <cellStyle name="Dziesietny [0]_Invoices2001Slovakia_01_Nha so 1_Dien_Book1 15" xfId="774"/>
    <cellStyle name="Dziesiętny [0]_Invoices2001Slovakia_01_Nha so 1_Dien_Book1 15" xfId="775"/>
    <cellStyle name="Dziesietny [0]_Invoices2001Slovakia_01_Nha so 1_Dien_Book1 16" xfId="776"/>
    <cellStyle name="Dziesiętny [0]_Invoices2001Slovakia_01_Nha so 1_Dien_Book1 16" xfId="777"/>
    <cellStyle name="Dziesietny [0]_Invoices2001Slovakia_01_Nha so 1_Dien_Book1 17" xfId="778"/>
    <cellStyle name="Dziesiętny [0]_Invoices2001Slovakia_01_Nha so 1_Dien_Book1 17" xfId="779"/>
    <cellStyle name="Dziesietny [0]_Invoices2001Slovakia_01_Nha so 1_Dien_Book1 18" xfId="780"/>
    <cellStyle name="Dziesiętny [0]_Invoices2001Slovakia_01_Nha so 1_Dien_Book1 18" xfId="781"/>
    <cellStyle name="Dziesietny [0]_Invoices2001Slovakia_01_Nha so 1_Dien_Book1 19" xfId="782"/>
    <cellStyle name="Dziesiętny [0]_Invoices2001Slovakia_01_Nha so 1_Dien_Book1 19" xfId="783"/>
    <cellStyle name="Dziesietny [0]_Invoices2001Slovakia_01_Nha so 1_Dien_Book1 2" xfId="784"/>
    <cellStyle name="Dziesiętny [0]_Invoices2001Slovakia_01_Nha so 1_Dien_Book1 2" xfId="785"/>
    <cellStyle name="Dziesietny [0]_Invoices2001Slovakia_01_Nha so 1_Dien_Book1 2 2" xfId="14323"/>
    <cellStyle name="Dziesiętny [0]_Invoices2001Slovakia_01_Nha so 1_Dien_Book1 2 2" xfId="14324"/>
    <cellStyle name="Dziesietny [0]_Invoices2001Slovakia_01_Nha so 1_Dien_Book1 20" xfId="786"/>
    <cellStyle name="Dziesiętny [0]_Invoices2001Slovakia_01_Nha so 1_Dien_Book1 20" xfId="787"/>
    <cellStyle name="Dziesietny [0]_Invoices2001Slovakia_01_Nha so 1_Dien_Book1 21" xfId="788"/>
    <cellStyle name="Dziesiętny [0]_Invoices2001Slovakia_01_Nha so 1_Dien_Book1 21" xfId="789"/>
    <cellStyle name="Dziesietny [0]_Invoices2001Slovakia_01_Nha so 1_Dien_Book1 22" xfId="790"/>
    <cellStyle name="Dziesiętny [0]_Invoices2001Slovakia_01_Nha so 1_Dien_Book1 22" xfId="791"/>
    <cellStyle name="Dziesietny [0]_Invoices2001Slovakia_01_Nha so 1_Dien_Book1 23" xfId="792"/>
    <cellStyle name="Dziesiętny [0]_Invoices2001Slovakia_01_Nha so 1_Dien_Book1 23" xfId="793"/>
    <cellStyle name="Dziesietny [0]_Invoices2001Slovakia_01_Nha so 1_Dien_Book1 24" xfId="794"/>
    <cellStyle name="Dziesiętny [0]_Invoices2001Slovakia_01_Nha so 1_Dien_Book1 24" xfId="795"/>
    <cellStyle name="Dziesietny [0]_Invoices2001Slovakia_01_Nha so 1_Dien_Book1 25" xfId="796"/>
    <cellStyle name="Dziesiętny [0]_Invoices2001Slovakia_01_Nha so 1_Dien_Book1 25" xfId="797"/>
    <cellStyle name="Dziesietny [0]_Invoices2001Slovakia_01_Nha so 1_Dien_Book1 26" xfId="798"/>
    <cellStyle name="Dziesiętny [0]_Invoices2001Slovakia_01_Nha so 1_Dien_Book1 26" xfId="799"/>
    <cellStyle name="Dziesietny [0]_Invoices2001Slovakia_01_Nha so 1_Dien_Book1 27" xfId="14321"/>
    <cellStyle name="Dziesiętny [0]_Invoices2001Slovakia_01_Nha so 1_Dien_Book1 27" xfId="14322"/>
    <cellStyle name="Dziesietny [0]_Invoices2001Slovakia_01_Nha so 1_Dien_Book1 28" xfId="20997"/>
    <cellStyle name="Dziesiętny [0]_Invoices2001Slovakia_01_Nha so 1_Dien_Book1 28" xfId="20998"/>
    <cellStyle name="Dziesietny [0]_Invoices2001Slovakia_01_Nha so 1_Dien_Book1 3" xfId="800"/>
    <cellStyle name="Dziesiętny [0]_Invoices2001Slovakia_01_Nha so 1_Dien_Book1 3" xfId="801"/>
    <cellStyle name="Dziesietny [0]_Invoices2001Slovakia_01_Nha so 1_Dien_Book1 3 2" xfId="14325"/>
    <cellStyle name="Dziesiętny [0]_Invoices2001Slovakia_01_Nha so 1_Dien_Book1 3 2" xfId="14326"/>
    <cellStyle name="Dziesietny [0]_Invoices2001Slovakia_01_Nha so 1_Dien_Book1 4" xfId="802"/>
    <cellStyle name="Dziesiętny [0]_Invoices2001Slovakia_01_Nha so 1_Dien_Book1 4" xfId="803"/>
    <cellStyle name="Dziesietny [0]_Invoices2001Slovakia_01_Nha so 1_Dien_Book1 5" xfId="804"/>
    <cellStyle name="Dziesiętny [0]_Invoices2001Slovakia_01_Nha so 1_Dien_Book1 5" xfId="805"/>
    <cellStyle name="Dziesietny [0]_Invoices2001Slovakia_01_Nha so 1_Dien_Book1 6" xfId="806"/>
    <cellStyle name="Dziesiętny [0]_Invoices2001Slovakia_01_Nha so 1_Dien_Book1 6" xfId="807"/>
    <cellStyle name="Dziesietny [0]_Invoices2001Slovakia_01_Nha so 1_Dien_Book1 7" xfId="808"/>
    <cellStyle name="Dziesiętny [0]_Invoices2001Slovakia_01_Nha so 1_Dien_Book1 7" xfId="809"/>
    <cellStyle name="Dziesietny [0]_Invoices2001Slovakia_01_Nha so 1_Dien_Book1 8" xfId="810"/>
    <cellStyle name="Dziesiętny [0]_Invoices2001Slovakia_01_Nha so 1_Dien_Book1 8" xfId="811"/>
    <cellStyle name="Dziesietny [0]_Invoices2001Slovakia_01_Nha so 1_Dien_Book1 9" xfId="812"/>
    <cellStyle name="Dziesiętny [0]_Invoices2001Slovakia_01_Nha so 1_Dien_Book1 9" xfId="813"/>
    <cellStyle name="Dziesietny [0]_Invoices2001Slovakia_01_Nha so 1_Dien_Book1_Ke hoach 2010 (theo doi 11-8-2010)" xfId="814"/>
    <cellStyle name="Dziesiętny [0]_Invoices2001Slovakia_01_Nha so 1_Dien_Book1_Ke hoach 2010 (theo doi 11-8-2010)" xfId="815"/>
    <cellStyle name="Dziesietny [0]_Invoices2001Slovakia_01_Nha so 1_Dien_Book1_Ke hoach 2010 (theo doi 11-8-2010) 10" xfId="816"/>
    <cellStyle name="Dziesiętny [0]_Invoices2001Slovakia_01_Nha so 1_Dien_Book1_Ke hoach 2010 (theo doi 11-8-2010) 10" xfId="817"/>
    <cellStyle name="Dziesietny [0]_Invoices2001Slovakia_01_Nha so 1_Dien_Book1_Ke hoach 2010 (theo doi 11-8-2010) 10 2" xfId="20999"/>
    <cellStyle name="Dziesiętny [0]_Invoices2001Slovakia_01_Nha so 1_Dien_Book1_Ke hoach 2010 (theo doi 11-8-2010) 10 2" xfId="21000"/>
    <cellStyle name="Dziesietny [0]_Invoices2001Slovakia_01_Nha so 1_Dien_Book1_Ke hoach 2010 (theo doi 11-8-2010) 11" xfId="818"/>
    <cellStyle name="Dziesiętny [0]_Invoices2001Slovakia_01_Nha so 1_Dien_Book1_Ke hoach 2010 (theo doi 11-8-2010) 11" xfId="819"/>
    <cellStyle name="Dziesietny [0]_Invoices2001Slovakia_01_Nha so 1_Dien_Book1_Ke hoach 2010 (theo doi 11-8-2010) 11 2" xfId="21001"/>
    <cellStyle name="Dziesiętny [0]_Invoices2001Slovakia_01_Nha so 1_Dien_Book1_Ke hoach 2010 (theo doi 11-8-2010) 11 2" xfId="21002"/>
    <cellStyle name="Dziesietny [0]_Invoices2001Slovakia_01_Nha so 1_Dien_Book1_Ke hoach 2010 (theo doi 11-8-2010) 12" xfId="820"/>
    <cellStyle name="Dziesiętny [0]_Invoices2001Slovakia_01_Nha so 1_Dien_Book1_Ke hoach 2010 (theo doi 11-8-2010) 12" xfId="821"/>
    <cellStyle name="Dziesietny [0]_Invoices2001Slovakia_01_Nha so 1_Dien_Book1_Ke hoach 2010 (theo doi 11-8-2010) 12 2" xfId="21003"/>
    <cellStyle name="Dziesiętny [0]_Invoices2001Slovakia_01_Nha so 1_Dien_Book1_Ke hoach 2010 (theo doi 11-8-2010) 12 2" xfId="21004"/>
    <cellStyle name="Dziesietny [0]_Invoices2001Slovakia_01_Nha so 1_Dien_Book1_Ke hoach 2010 (theo doi 11-8-2010) 13" xfId="822"/>
    <cellStyle name="Dziesiętny [0]_Invoices2001Slovakia_01_Nha so 1_Dien_Book1_Ke hoach 2010 (theo doi 11-8-2010) 13" xfId="823"/>
    <cellStyle name="Dziesietny [0]_Invoices2001Slovakia_01_Nha so 1_Dien_Book1_Ke hoach 2010 (theo doi 11-8-2010) 13 2" xfId="21005"/>
    <cellStyle name="Dziesiętny [0]_Invoices2001Slovakia_01_Nha so 1_Dien_Book1_Ke hoach 2010 (theo doi 11-8-2010) 13 2" xfId="21006"/>
    <cellStyle name="Dziesietny [0]_Invoices2001Slovakia_01_Nha so 1_Dien_Book1_Ke hoach 2010 (theo doi 11-8-2010) 14" xfId="824"/>
    <cellStyle name="Dziesiętny [0]_Invoices2001Slovakia_01_Nha so 1_Dien_Book1_Ke hoach 2010 (theo doi 11-8-2010) 14" xfId="825"/>
    <cellStyle name="Dziesietny [0]_Invoices2001Slovakia_01_Nha so 1_Dien_Book1_Ke hoach 2010 (theo doi 11-8-2010) 14 2" xfId="21007"/>
    <cellStyle name="Dziesiętny [0]_Invoices2001Slovakia_01_Nha so 1_Dien_Book1_Ke hoach 2010 (theo doi 11-8-2010) 14 2" xfId="21008"/>
    <cellStyle name="Dziesietny [0]_Invoices2001Slovakia_01_Nha so 1_Dien_Book1_Ke hoach 2010 (theo doi 11-8-2010) 15" xfId="826"/>
    <cellStyle name="Dziesiętny [0]_Invoices2001Slovakia_01_Nha so 1_Dien_Book1_Ke hoach 2010 (theo doi 11-8-2010) 15" xfId="827"/>
    <cellStyle name="Dziesietny [0]_Invoices2001Slovakia_01_Nha so 1_Dien_Book1_Ke hoach 2010 (theo doi 11-8-2010) 15 2" xfId="21009"/>
    <cellStyle name="Dziesiętny [0]_Invoices2001Slovakia_01_Nha so 1_Dien_Book1_Ke hoach 2010 (theo doi 11-8-2010) 15 2" xfId="21010"/>
    <cellStyle name="Dziesietny [0]_Invoices2001Slovakia_01_Nha so 1_Dien_Book1_Ke hoach 2010 (theo doi 11-8-2010) 16" xfId="828"/>
    <cellStyle name="Dziesiętny [0]_Invoices2001Slovakia_01_Nha so 1_Dien_Book1_Ke hoach 2010 (theo doi 11-8-2010) 16" xfId="829"/>
    <cellStyle name="Dziesietny [0]_Invoices2001Slovakia_01_Nha so 1_Dien_Book1_Ke hoach 2010 (theo doi 11-8-2010) 16 2" xfId="21011"/>
    <cellStyle name="Dziesiętny [0]_Invoices2001Slovakia_01_Nha so 1_Dien_Book1_Ke hoach 2010 (theo doi 11-8-2010) 16 2" xfId="21012"/>
    <cellStyle name="Dziesietny [0]_Invoices2001Slovakia_01_Nha so 1_Dien_Book1_Ke hoach 2010 (theo doi 11-8-2010) 17" xfId="830"/>
    <cellStyle name="Dziesiętny [0]_Invoices2001Slovakia_01_Nha so 1_Dien_Book1_Ke hoach 2010 (theo doi 11-8-2010) 17" xfId="831"/>
    <cellStyle name="Dziesietny [0]_Invoices2001Slovakia_01_Nha so 1_Dien_Book1_Ke hoach 2010 (theo doi 11-8-2010) 17 2" xfId="21013"/>
    <cellStyle name="Dziesiętny [0]_Invoices2001Slovakia_01_Nha so 1_Dien_Book1_Ke hoach 2010 (theo doi 11-8-2010) 17 2" xfId="21014"/>
    <cellStyle name="Dziesietny [0]_Invoices2001Slovakia_01_Nha so 1_Dien_Book1_Ke hoach 2010 (theo doi 11-8-2010) 18" xfId="832"/>
    <cellStyle name="Dziesiętny [0]_Invoices2001Slovakia_01_Nha so 1_Dien_Book1_Ke hoach 2010 (theo doi 11-8-2010) 18" xfId="833"/>
    <cellStyle name="Dziesietny [0]_Invoices2001Slovakia_01_Nha so 1_Dien_Book1_Ke hoach 2010 (theo doi 11-8-2010) 18 2" xfId="21015"/>
    <cellStyle name="Dziesiętny [0]_Invoices2001Slovakia_01_Nha so 1_Dien_Book1_Ke hoach 2010 (theo doi 11-8-2010) 18 2" xfId="21016"/>
    <cellStyle name="Dziesietny [0]_Invoices2001Slovakia_01_Nha so 1_Dien_Book1_Ke hoach 2010 (theo doi 11-8-2010) 19" xfId="834"/>
    <cellStyle name="Dziesiętny [0]_Invoices2001Slovakia_01_Nha so 1_Dien_Book1_Ke hoach 2010 (theo doi 11-8-2010) 19" xfId="835"/>
    <cellStyle name="Dziesietny [0]_Invoices2001Slovakia_01_Nha so 1_Dien_Book1_Ke hoach 2010 (theo doi 11-8-2010) 19 2" xfId="21017"/>
    <cellStyle name="Dziesiętny [0]_Invoices2001Slovakia_01_Nha so 1_Dien_Book1_Ke hoach 2010 (theo doi 11-8-2010) 19 2" xfId="21018"/>
    <cellStyle name="Dziesietny [0]_Invoices2001Slovakia_01_Nha so 1_Dien_Book1_Ke hoach 2010 (theo doi 11-8-2010) 2" xfId="836"/>
    <cellStyle name="Dziesiętny [0]_Invoices2001Slovakia_01_Nha so 1_Dien_Book1_Ke hoach 2010 (theo doi 11-8-2010) 2" xfId="837"/>
    <cellStyle name="Dziesietny [0]_Invoices2001Slovakia_01_Nha so 1_Dien_Book1_Ke hoach 2010 (theo doi 11-8-2010) 2 2" xfId="14329"/>
    <cellStyle name="Dziesiętny [0]_Invoices2001Slovakia_01_Nha so 1_Dien_Book1_Ke hoach 2010 (theo doi 11-8-2010) 2 2" xfId="14330"/>
    <cellStyle name="Dziesietny [0]_Invoices2001Slovakia_01_Nha so 1_Dien_Book1_Ke hoach 2010 (theo doi 11-8-2010) 2 3" xfId="14327"/>
    <cellStyle name="Dziesiętny [0]_Invoices2001Slovakia_01_Nha so 1_Dien_Book1_Ke hoach 2010 (theo doi 11-8-2010) 2 3" xfId="14328"/>
    <cellStyle name="Dziesietny [0]_Invoices2001Slovakia_01_Nha so 1_Dien_Book1_Ke hoach 2010 (theo doi 11-8-2010) 2 4" xfId="21019"/>
    <cellStyle name="Dziesiętny [0]_Invoices2001Slovakia_01_Nha so 1_Dien_Book1_Ke hoach 2010 (theo doi 11-8-2010) 2 4" xfId="21020"/>
    <cellStyle name="Dziesietny [0]_Invoices2001Slovakia_01_Nha so 1_Dien_Book1_Ke hoach 2010 (theo doi 11-8-2010) 20" xfId="838"/>
    <cellStyle name="Dziesiętny [0]_Invoices2001Slovakia_01_Nha so 1_Dien_Book1_Ke hoach 2010 (theo doi 11-8-2010) 20" xfId="839"/>
    <cellStyle name="Dziesietny [0]_Invoices2001Slovakia_01_Nha so 1_Dien_Book1_Ke hoach 2010 (theo doi 11-8-2010) 20 2" xfId="21021"/>
    <cellStyle name="Dziesiętny [0]_Invoices2001Slovakia_01_Nha so 1_Dien_Book1_Ke hoach 2010 (theo doi 11-8-2010) 20 2" xfId="21022"/>
    <cellStyle name="Dziesietny [0]_Invoices2001Slovakia_01_Nha so 1_Dien_Book1_Ke hoach 2010 (theo doi 11-8-2010) 21" xfId="840"/>
    <cellStyle name="Dziesiętny [0]_Invoices2001Slovakia_01_Nha so 1_Dien_Book1_Ke hoach 2010 (theo doi 11-8-2010) 21" xfId="841"/>
    <cellStyle name="Dziesietny [0]_Invoices2001Slovakia_01_Nha so 1_Dien_Book1_Ke hoach 2010 (theo doi 11-8-2010) 21 2" xfId="21023"/>
    <cellStyle name="Dziesiętny [0]_Invoices2001Slovakia_01_Nha so 1_Dien_Book1_Ke hoach 2010 (theo doi 11-8-2010) 21 2" xfId="21024"/>
    <cellStyle name="Dziesietny [0]_Invoices2001Slovakia_01_Nha so 1_Dien_Book1_Ke hoach 2010 (theo doi 11-8-2010) 22" xfId="842"/>
    <cellStyle name="Dziesiętny [0]_Invoices2001Slovakia_01_Nha so 1_Dien_Book1_Ke hoach 2010 (theo doi 11-8-2010) 22" xfId="843"/>
    <cellStyle name="Dziesietny [0]_Invoices2001Slovakia_01_Nha so 1_Dien_Book1_Ke hoach 2010 (theo doi 11-8-2010) 22 2" xfId="21025"/>
    <cellStyle name="Dziesiętny [0]_Invoices2001Slovakia_01_Nha so 1_Dien_Book1_Ke hoach 2010 (theo doi 11-8-2010) 22 2" xfId="21026"/>
    <cellStyle name="Dziesietny [0]_Invoices2001Slovakia_01_Nha so 1_Dien_Book1_Ke hoach 2010 (theo doi 11-8-2010) 23" xfId="844"/>
    <cellStyle name="Dziesiętny [0]_Invoices2001Slovakia_01_Nha so 1_Dien_Book1_Ke hoach 2010 (theo doi 11-8-2010) 23" xfId="845"/>
    <cellStyle name="Dziesietny [0]_Invoices2001Slovakia_01_Nha so 1_Dien_Book1_Ke hoach 2010 (theo doi 11-8-2010) 23 2" xfId="21027"/>
    <cellStyle name="Dziesiętny [0]_Invoices2001Slovakia_01_Nha so 1_Dien_Book1_Ke hoach 2010 (theo doi 11-8-2010) 23 2" xfId="21028"/>
    <cellStyle name="Dziesietny [0]_Invoices2001Slovakia_01_Nha so 1_Dien_Book1_Ke hoach 2010 (theo doi 11-8-2010) 24" xfId="846"/>
    <cellStyle name="Dziesiętny [0]_Invoices2001Slovakia_01_Nha so 1_Dien_Book1_Ke hoach 2010 (theo doi 11-8-2010) 24" xfId="847"/>
    <cellStyle name="Dziesietny [0]_Invoices2001Slovakia_01_Nha so 1_Dien_Book1_Ke hoach 2010 (theo doi 11-8-2010) 24 2" xfId="21029"/>
    <cellStyle name="Dziesiętny [0]_Invoices2001Slovakia_01_Nha so 1_Dien_Book1_Ke hoach 2010 (theo doi 11-8-2010) 24 2" xfId="21030"/>
    <cellStyle name="Dziesietny [0]_Invoices2001Slovakia_01_Nha so 1_Dien_Book1_Ke hoach 2010 (theo doi 11-8-2010) 25" xfId="848"/>
    <cellStyle name="Dziesiętny [0]_Invoices2001Slovakia_01_Nha so 1_Dien_Book1_Ke hoach 2010 (theo doi 11-8-2010) 25" xfId="849"/>
    <cellStyle name="Dziesietny [0]_Invoices2001Slovakia_01_Nha so 1_Dien_Book1_Ke hoach 2010 (theo doi 11-8-2010) 25 2" xfId="21031"/>
    <cellStyle name="Dziesiętny [0]_Invoices2001Slovakia_01_Nha so 1_Dien_Book1_Ke hoach 2010 (theo doi 11-8-2010) 25 2" xfId="21032"/>
    <cellStyle name="Dziesietny [0]_Invoices2001Slovakia_01_Nha so 1_Dien_Book1_Ke hoach 2010 (theo doi 11-8-2010) 26" xfId="850"/>
    <cellStyle name="Dziesiętny [0]_Invoices2001Slovakia_01_Nha so 1_Dien_Book1_Ke hoach 2010 (theo doi 11-8-2010) 26" xfId="851"/>
    <cellStyle name="Dziesietny [0]_Invoices2001Slovakia_01_Nha so 1_Dien_Book1_Ke hoach 2010 (theo doi 11-8-2010) 26 2" xfId="21033"/>
    <cellStyle name="Dziesiętny [0]_Invoices2001Slovakia_01_Nha so 1_Dien_Book1_Ke hoach 2010 (theo doi 11-8-2010) 26 2" xfId="21034"/>
    <cellStyle name="Dziesietny [0]_Invoices2001Slovakia_01_Nha so 1_Dien_Book1_Ke hoach 2010 (theo doi 11-8-2010) 3" xfId="852"/>
    <cellStyle name="Dziesiętny [0]_Invoices2001Slovakia_01_Nha so 1_Dien_Book1_Ke hoach 2010 (theo doi 11-8-2010) 3" xfId="853"/>
    <cellStyle name="Dziesietny [0]_Invoices2001Slovakia_01_Nha so 1_Dien_Book1_Ke hoach 2010 (theo doi 11-8-2010) 3 2" xfId="14333"/>
    <cellStyle name="Dziesiętny [0]_Invoices2001Slovakia_01_Nha so 1_Dien_Book1_Ke hoach 2010 (theo doi 11-8-2010) 3 2" xfId="14334"/>
    <cellStyle name="Dziesietny [0]_Invoices2001Slovakia_01_Nha so 1_Dien_Book1_Ke hoach 2010 (theo doi 11-8-2010) 3 3" xfId="14331"/>
    <cellStyle name="Dziesiętny [0]_Invoices2001Slovakia_01_Nha so 1_Dien_Book1_Ke hoach 2010 (theo doi 11-8-2010) 3 3" xfId="14332"/>
    <cellStyle name="Dziesietny [0]_Invoices2001Slovakia_01_Nha so 1_Dien_Book1_Ke hoach 2010 (theo doi 11-8-2010) 3 4" xfId="21035"/>
    <cellStyle name="Dziesiętny [0]_Invoices2001Slovakia_01_Nha so 1_Dien_Book1_Ke hoach 2010 (theo doi 11-8-2010) 3 4" xfId="21036"/>
    <cellStyle name="Dziesietny [0]_Invoices2001Slovakia_01_Nha so 1_Dien_Book1_Ke hoach 2010 (theo doi 11-8-2010) 4" xfId="854"/>
    <cellStyle name="Dziesiętny [0]_Invoices2001Slovakia_01_Nha so 1_Dien_Book1_Ke hoach 2010 (theo doi 11-8-2010) 4" xfId="855"/>
    <cellStyle name="Dziesietny [0]_Invoices2001Slovakia_01_Nha so 1_Dien_Book1_Ke hoach 2010 (theo doi 11-8-2010) 4 2" xfId="21037"/>
    <cellStyle name="Dziesiętny [0]_Invoices2001Slovakia_01_Nha so 1_Dien_Book1_Ke hoach 2010 (theo doi 11-8-2010) 4 2" xfId="21038"/>
    <cellStyle name="Dziesietny [0]_Invoices2001Slovakia_01_Nha so 1_Dien_Book1_Ke hoach 2010 (theo doi 11-8-2010) 5" xfId="856"/>
    <cellStyle name="Dziesiętny [0]_Invoices2001Slovakia_01_Nha so 1_Dien_Book1_Ke hoach 2010 (theo doi 11-8-2010) 5" xfId="857"/>
    <cellStyle name="Dziesietny [0]_Invoices2001Slovakia_01_Nha so 1_Dien_Book1_Ke hoach 2010 (theo doi 11-8-2010) 5 2" xfId="21039"/>
    <cellStyle name="Dziesiętny [0]_Invoices2001Slovakia_01_Nha so 1_Dien_Book1_Ke hoach 2010 (theo doi 11-8-2010) 5 2" xfId="21040"/>
    <cellStyle name="Dziesietny [0]_Invoices2001Slovakia_01_Nha so 1_Dien_Book1_Ke hoach 2010 (theo doi 11-8-2010) 6" xfId="858"/>
    <cellStyle name="Dziesiętny [0]_Invoices2001Slovakia_01_Nha so 1_Dien_Book1_Ke hoach 2010 (theo doi 11-8-2010) 6" xfId="859"/>
    <cellStyle name="Dziesietny [0]_Invoices2001Slovakia_01_Nha so 1_Dien_Book1_Ke hoach 2010 (theo doi 11-8-2010) 6 2" xfId="21041"/>
    <cellStyle name="Dziesiętny [0]_Invoices2001Slovakia_01_Nha so 1_Dien_Book1_Ke hoach 2010 (theo doi 11-8-2010) 6 2" xfId="21042"/>
    <cellStyle name="Dziesietny [0]_Invoices2001Slovakia_01_Nha so 1_Dien_Book1_Ke hoach 2010 (theo doi 11-8-2010) 7" xfId="860"/>
    <cellStyle name="Dziesiętny [0]_Invoices2001Slovakia_01_Nha so 1_Dien_Book1_Ke hoach 2010 (theo doi 11-8-2010) 7" xfId="861"/>
    <cellStyle name="Dziesietny [0]_Invoices2001Slovakia_01_Nha so 1_Dien_Book1_Ke hoach 2010 (theo doi 11-8-2010) 7 2" xfId="21043"/>
    <cellStyle name="Dziesiętny [0]_Invoices2001Slovakia_01_Nha so 1_Dien_Book1_Ke hoach 2010 (theo doi 11-8-2010) 7 2" xfId="21044"/>
    <cellStyle name="Dziesietny [0]_Invoices2001Slovakia_01_Nha so 1_Dien_Book1_Ke hoach 2010 (theo doi 11-8-2010) 8" xfId="862"/>
    <cellStyle name="Dziesiętny [0]_Invoices2001Slovakia_01_Nha so 1_Dien_Book1_Ke hoach 2010 (theo doi 11-8-2010) 8" xfId="863"/>
    <cellStyle name="Dziesietny [0]_Invoices2001Slovakia_01_Nha so 1_Dien_Book1_Ke hoach 2010 (theo doi 11-8-2010) 8 2" xfId="21045"/>
    <cellStyle name="Dziesiętny [0]_Invoices2001Slovakia_01_Nha so 1_Dien_Book1_Ke hoach 2010 (theo doi 11-8-2010) 8 2" xfId="21046"/>
    <cellStyle name="Dziesietny [0]_Invoices2001Slovakia_01_Nha so 1_Dien_Book1_Ke hoach 2010 (theo doi 11-8-2010) 9" xfId="864"/>
    <cellStyle name="Dziesiętny [0]_Invoices2001Slovakia_01_Nha so 1_Dien_Book1_Ke hoach 2010 (theo doi 11-8-2010) 9" xfId="865"/>
    <cellStyle name="Dziesietny [0]_Invoices2001Slovakia_01_Nha so 1_Dien_Book1_Ke hoach 2010 (theo doi 11-8-2010) 9 2" xfId="21047"/>
    <cellStyle name="Dziesiętny [0]_Invoices2001Slovakia_01_Nha so 1_Dien_Book1_Ke hoach 2010 (theo doi 11-8-2010) 9 2" xfId="21048"/>
    <cellStyle name="Dziesietny [0]_Invoices2001Slovakia_01_Nha so 1_Dien_Book1_Ke hoach 2010 (theo doi 11-8-2010)_BIEU KE HOACH  2015 (KTN 6.11 sua)" xfId="14335"/>
    <cellStyle name="Dziesiętny [0]_Invoices2001Slovakia_01_Nha so 1_Dien_Book1_Ke hoach 2010 (theo doi 11-8-2010)_BIEU KE HOACH  2015 (KTN 6.11 sua)" xfId="14336"/>
    <cellStyle name="Dziesietny [0]_Invoices2001Slovakia_01_Nha so 1_Dien_Book1_ke hoach dau thau 30-6-2010" xfId="866"/>
    <cellStyle name="Dziesiętny [0]_Invoices2001Slovakia_01_Nha so 1_Dien_Book1_ke hoach dau thau 30-6-2010" xfId="867"/>
    <cellStyle name="Dziesietny [0]_Invoices2001Slovakia_01_Nha so 1_Dien_Book1_ke hoach dau thau 30-6-2010 10" xfId="868"/>
    <cellStyle name="Dziesiętny [0]_Invoices2001Slovakia_01_Nha so 1_Dien_Book1_ke hoach dau thau 30-6-2010 10" xfId="869"/>
    <cellStyle name="Dziesietny [0]_Invoices2001Slovakia_01_Nha so 1_Dien_Book1_ke hoach dau thau 30-6-2010 10 2" xfId="21049"/>
    <cellStyle name="Dziesiętny [0]_Invoices2001Slovakia_01_Nha so 1_Dien_Book1_ke hoach dau thau 30-6-2010 10 2" xfId="21050"/>
    <cellStyle name="Dziesietny [0]_Invoices2001Slovakia_01_Nha so 1_Dien_Book1_ke hoach dau thau 30-6-2010 11" xfId="870"/>
    <cellStyle name="Dziesiętny [0]_Invoices2001Slovakia_01_Nha so 1_Dien_Book1_ke hoach dau thau 30-6-2010 11" xfId="871"/>
    <cellStyle name="Dziesietny [0]_Invoices2001Slovakia_01_Nha so 1_Dien_Book1_ke hoach dau thau 30-6-2010 11 2" xfId="21051"/>
    <cellStyle name="Dziesiętny [0]_Invoices2001Slovakia_01_Nha so 1_Dien_Book1_ke hoach dau thau 30-6-2010 11 2" xfId="21052"/>
    <cellStyle name="Dziesietny [0]_Invoices2001Slovakia_01_Nha so 1_Dien_Book1_ke hoach dau thau 30-6-2010 12" xfId="872"/>
    <cellStyle name="Dziesiętny [0]_Invoices2001Slovakia_01_Nha so 1_Dien_Book1_ke hoach dau thau 30-6-2010 12" xfId="873"/>
    <cellStyle name="Dziesietny [0]_Invoices2001Slovakia_01_Nha so 1_Dien_Book1_ke hoach dau thau 30-6-2010 12 2" xfId="21053"/>
    <cellStyle name="Dziesiętny [0]_Invoices2001Slovakia_01_Nha so 1_Dien_Book1_ke hoach dau thau 30-6-2010 12 2" xfId="21054"/>
    <cellStyle name="Dziesietny [0]_Invoices2001Slovakia_01_Nha so 1_Dien_Book1_ke hoach dau thau 30-6-2010 13" xfId="874"/>
    <cellStyle name="Dziesiętny [0]_Invoices2001Slovakia_01_Nha so 1_Dien_Book1_ke hoach dau thau 30-6-2010 13" xfId="875"/>
    <cellStyle name="Dziesietny [0]_Invoices2001Slovakia_01_Nha so 1_Dien_Book1_ke hoach dau thau 30-6-2010 13 2" xfId="21055"/>
    <cellStyle name="Dziesiętny [0]_Invoices2001Slovakia_01_Nha so 1_Dien_Book1_ke hoach dau thau 30-6-2010 13 2" xfId="21056"/>
    <cellStyle name="Dziesietny [0]_Invoices2001Slovakia_01_Nha so 1_Dien_Book1_ke hoach dau thau 30-6-2010 14" xfId="876"/>
    <cellStyle name="Dziesiętny [0]_Invoices2001Slovakia_01_Nha so 1_Dien_Book1_ke hoach dau thau 30-6-2010 14" xfId="877"/>
    <cellStyle name="Dziesietny [0]_Invoices2001Slovakia_01_Nha so 1_Dien_Book1_ke hoach dau thau 30-6-2010 14 2" xfId="21057"/>
    <cellStyle name="Dziesiętny [0]_Invoices2001Slovakia_01_Nha so 1_Dien_Book1_ke hoach dau thau 30-6-2010 14 2" xfId="21058"/>
    <cellStyle name="Dziesietny [0]_Invoices2001Slovakia_01_Nha so 1_Dien_Book1_ke hoach dau thau 30-6-2010 15" xfId="878"/>
    <cellStyle name="Dziesiętny [0]_Invoices2001Slovakia_01_Nha so 1_Dien_Book1_ke hoach dau thau 30-6-2010 15" xfId="879"/>
    <cellStyle name="Dziesietny [0]_Invoices2001Slovakia_01_Nha so 1_Dien_Book1_ke hoach dau thau 30-6-2010 15 2" xfId="21059"/>
    <cellStyle name="Dziesiętny [0]_Invoices2001Slovakia_01_Nha so 1_Dien_Book1_ke hoach dau thau 30-6-2010 15 2" xfId="21060"/>
    <cellStyle name="Dziesietny [0]_Invoices2001Slovakia_01_Nha so 1_Dien_Book1_ke hoach dau thau 30-6-2010 16" xfId="880"/>
    <cellStyle name="Dziesiętny [0]_Invoices2001Slovakia_01_Nha so 1_Dien_Book1_ke hoach dau thau 30-6-2010 16" xfId="881"/>
    <cellStyle name="Dziesietny [0]_Invoices2001Slovakia_01_Nha so 1_Dien_Book1_ke hoach dau thau 30-6-2010 16 2" xfId="21061"/>
    <cellStyle name="Dziesiętny [0]_Invoices2001Slovakia_01_Nha so 1_Dien_Book1_ke hoach dau thau 30-6-2010 16 2" xfId="21062"/>
    <cellStyle name="Dziesietny [0]_Invoices2001Slovakia_01_Nha so 1_Dien_Book1_ke hoach dau thau 30-6-2010 17" xfId="882"/>
    <cellStyle name="Dziesiętny [0]_Invoices2001Slovakia_01_Nha so 1_Dien_Book1_ke hoach dau thau 30-6-2010 17" xfId="883"/>
    <cellStyle name="Dziesietny [0]_Invoices2001Slovakia_01_Nha so 1_Dien_Book1_ke hoach dau thau 30-6-2010 17 2" xfId="21063"/>
    <cellStyle name="Dziesiętny [0]_Invoices2001Slovakia_01_Nha so 1_Dien_Book1_ke hoach dau thau 30-6-2010 17 2" xfId="21064"/>
    <cellStyle name="Dziesietny [0]_Invoices2001Slovakia_01_Nha so 1_Dien_Book1_ke hoach dau thau 30-6-2010 18" xfId="884"/>
    <cellStyle name="Dziesiętny [0]_Invoices2001Slovakia_01_Nha so 1_Dien_Book1_ke hoach dau thau 30-6-2010 18" xfId="885"/>
    <cellStyle name="Dziesietny [0]_Invoices2001Slovakia_01_Nha so 1_Dien_Book1_ke hoach dau thau 30-6-2010 18 2" xfId="21065"/>
    <cellStyle name="Dziesiętny [0]_Invoices2001Slovakia_01_Nha so 1_Dien_Book1_ke hoach dau thau 30-6-2010 18 2" xfId="21066"/>
    <cellStyle name="Dziesietny [0]_Invoices2001Slovakia_01_Nha so 1_Dien_Book1_ke hoach dau thau 30-6-2010 19" xfId="886"/>
    <cellStyle name="Dziesiętny [0]_Invoices2001Slovakia_01_Nha so 1_Dien_Book1_ke hoach dau thau 30-6-2010 19" xfId="887"/>
    <cellStyle name="Dziesietny [0]_Invoices2001Slovakia_01_Nha so 1_Dien_Book1_ke hoach dau thau 30-6-2010 19 2" xfId="21067"/>
    <cellStyle name="Dziesiętny [0]_Invoices2001Slovakia_01_Nha so 1_Dien_Book1_ke hoach dau thau 30-6-2010 19 2" xfId="21068"/>
    <cellStyle name="Dziesietny [0]_Invoices2001Slovakia_01_Nha so 1_Dien_Book1_ke hoach dau thau 30-6-2010 2" xfId="888"/>
    <cellStyle name="Dziesiętny [0]_Invoices2001Slovakia_01_Nha so 1_Dien_Book1_ke hoach dau thau 30-6-2010 2" xfId="889"/>
    <cellStyle name="Dziesietny [0]_Invoices2001Slovakia_01_Nha so 1_Dien_Book1_ke hoach dau thau 30-6-2010 2 2" xfId="14339"/>
    <cellStyle name="Dziesiętny [0]_Invoices2001Slovakia_01_Nha so 1_Dien_Book1_ke hoach dau thau 30-6-2010 2 2" xfId="14340"/>
    <cellStyle name="Dziesietny [0]_Invoices2001Slovakia_01_Nha so 1_Dien_Book1_ke hoach dau thau 30-6-2010 2 3" xfId="14337"/>
    <cellStyle name="Dziesiętny [0]_Invoices2001Slovakia_01_Nha so 1_Dien_Book1_ke hoach dau thau 30-6-2010 2 3" xfId="14338"/>
    <cellStyle name="Dziesietny [0]_Invoices2001Slovakia_01_Nha so 1_Dien_Book1_ke hoach dau thau 30-6-2010 2 4" xfId="21069"/>
    <cellStyle name="Dziesiętny [0]_Invoices2001Slovakia_01_Nha so 1_Dien_Book1_ke hoach dau thau 30-6-2010 2 4" xfId="21070"/>
    <cellStyle name="Dziesietny [0]_Invoices2001Slovakia_01_Nha so 1_Dien_Book1_ke hoach dau thau 30-6-2010 20" xfId="890"/>
    <cellStyle name="Dziesiętny [0]_Invoices2001Slovakia_01_Nha so 1_Dien_Book1_ke hoach dau thau 30-6-2010 20" xfId="891"/>
    <cellStyle name="Dziesietny [0]_Invoices2001Slovakia_01_Nha so 1_Dien_Book1_ke hoach dau thau 30-6-2010 20 2" xfId="21071"/>
    <cellStyle name="Dziesiętny [0]_Invoices2001Slovakia_01_Nha so 1_Dien_Book1_ke hoach dau thau 30-6-2010 20 2" xfId="21072"/>
    <cellStyle name="Dziesietny [0]_Invoices2001Slovakia_01_Nha so 1_Dien_Book1_ke hoach dau thau 30-6-2010 21" xfId="892"/>
    <cellStyle name="Dziesiętny [0]_Invoices2001Slovakia_01_Nha so 1_Dien_Book1_ke hoach dau thau 30-6-2010 21" xfId="893"/>
    <cellStyle name="Dziesietny [0]_Invoices2001Slovakia_01_Nha so 1_Dien_Book1_ke hoach dau thau 30-6-2010 21 2" xfId="21073"/>
    <cellStyle name="Dziesiętny [0]_Invoices2001Slovakia_01_Nha so 1_Dien_Book1_ke hoach dau thau 30-6-2010 21 2" xfId="21074"/>
    <cellStyle name="Dziesietny [0]_Invoices2001Slovakia_01_Nha so 1_Dien_Book1_ke hoach dau thau 30-6-2010 22" xfId="894"/>
    <cellStyle name="Dziesiętny [0]_Invoices2001Slovakia_01_Nha so 1_Dien_Book1_ke hoach dau thau 30-6-2010 22" xfId="895"/>
    <cellStyle name="Dziesietny [0]_Invoices2001Slovakia_01_Nha so 1_Dien_Book1_ke hoach dau thau 30-6-2010 22 2" xfId="21075"/>
    <cellStyle name="Dziesiętny [0]_Invoices2001Slovakia_01_Nha so 1_Dien_Book1_ke hoach dau thau 30-6-2010 22 2" xfId="21076"/>
    <cellStyle name="Dziesietny [0]_Invoices2001Slovakia_01_Nha so 1_Dien_Book1_ke hoach dau thau 30-6-2010 23" xfId="896"/>
    <cellStyle name="Dziesiętny [0]_Invoices2001Slovakia_01_Nha so 1_Dien_Book1_ke hoach dau thau 30-6-2010 23" xfId="897"/>
    <cellStyle name="Dziesietny [0]_Invoices2001Slovakia_01_Nha so 1_Dien_Book1_ke hoach dau thau 30-6-2010 23 2" xfId="21077"/>
    <cellStyle name="Dziesiętny [0]_Invoices2001Slovakia_01_Nha so 1_Dien_Book1_ke hoach dau thau 30-6-2010 23 2" xfId="21078"/>
    <cellStyle name="Dziesietny [0]_Invoices2001Slovakia_01_Nha so 1_Dien_Book1_ke hoach dau thau 30-6-2010 24" xfId="898"/>
    <cellStyle name="Dziesiętny [0]_Invoices2001Slovakia_01_Nha so 1_Dien_Book1_ke hoach dau thau 30-6-2010 24" xfId="899"/>
    <cellStyle name="Dziesietny [0]_Invoices2001Slovakia_01_Nha so 1_Dien_Book1_ke hoach dau thau 30-6-2010 24 2" xfId="21079"/>
    <cellStyle name="Dziesiętny [0]_Invoices2001Slovakia_01_Nha so 1_Dien_Book1_ke hoach dau thau 30-6-2010 24 2" xfId="21080"/>
    <cellStyle name="Dziesietny [0]_Invoices2001Slovakia_01_Nha so 1_Dien_Book1_ke hoach dau thau 30-6-2010 25" xfId="900"/>
    <cellStyle name="Dziesiętny [0]_Invoices2001Slovakia_01_Nha so 1_Dien_Book1_ke hoach dau thau 30-6-2010 25" xfId="901"/>
    <cellStyle name="Dziesietny [0]_Invoices2001Slovakia_01_Nha so 1_Dien_Book1_ke hoach dau thau 30-6-2010 25 2" xfId="21081"/>
    <cellStyle name="Dziesiętny [0]_Invoices2001Slovakia_01_Nha so 1_Dien_Book1_ke hoach dau thau 30-6-2010 25 2" xfId="21082"/>
    <cellStyle name="Dziesietny [0]_Invoices2001Slovakia_01_Nha so 1_Dien_Book1_ke hoach dau thau 30-6-2010 26" xfId="902"/>
    <cellStyle name="Dziesiętny [0]_Invoices2001Slovakia_01_Nha so 1_Dien_Book1_ke hoach dau thau 30-6-2010 26" xfId="903"/>
    <cellStyle name="Dziesietny [0]_Invoices2001Slovakia_01_Nha so 1_Dien_Book1_ke hoach dau thau 30-6-2010 26 2" xfId="21083"/>
    <cellStyle name="Dziesiętny [0]_Invoices2001Slovakia_01_Nha so 1_Dien_Book1_ke hoach dau thau 30-6-2010 26 2" xfId="21084"/>
    <cellStyle name="Dziesietny [0]_Invoices2001Slovakia_01_Nha so 1_Dien_Book1_ke hoach dau thau 30-6-2010 3" xfId="904"/>
    <cellStyle name="Dziesiętny [0]_Invoices2001Slovakia_01_Nha so 1_Dien_Book1_ke hoach dau thau 30-6-2010 3" xfId="905"/>
    <cellStyle name="Dziesietny [0]_Invoices2001Slovakia_01_Nha so 1_Dien_Book1_ke hoach dau thau 30-6-2010 3 2" xfId="14343"/>
    <cellStyle name="Dziesiętny [0]_Invoices2001Slovakia_01_Nha so 1_Dien_Book1_ke hoach dau thau 30-6-2010 3 2" xfId="14344"/>
    <cellStyle name="Dziesietny [0]_Invoices2001Slovakia_01_Nha so 1_Dien_Book1_ke hoach dau thau 30-6-2010 3 3" xfId="14341"/>
    <cellStyle name="Dziesiętny [0]_Invoices2001Slovakia_01_Nha so 1_Dien_Book1_ke hoach dau thau 30-6-2010 3 3" xfId="14342"/>
    <cellStyle name="Dziesietny [0]_Invoices2001Slovakia_01_Nha so 1_Dien_Book1_ke hoach dau thau 30-6-2010 3 4" xfId="21085"/>
    <cellStyle name="Dziesiętny [0]_Invoices2001Slovakia_01_Nha so 1_Dien_Book1_ke hoach dau thau 30-6-2010 3 4" xfId="21086"/>
    <cellStyle name="Dziesietny [0]_Invoices2001Slovakia_01_Nha so 1_Dien_Book1_ke hoach dau thau 30-6-2010 4" xfId="906"/>
    <cellStyle name="Dziesiętny [0]_Invoices2001Slovakia_01_Nha so 1_Dien_Book1_ke hoach dau thau 30-6-2010 4" xfId="907"/>
    <cellStyle name="Dziesietny [0]_Invoices2001Slovakia_01_Nha so 1_Dien_Book1_ke hoach dau thau 30-6-2010 4 2" xfId="21087"/>
    <cellStyle name="Dziesiętny [0]_Invoices2001Slovakia_01_Nha so 1_Dien_Book1_ke hoach dau thau 30-6-2010 4 2" xfId="21088"/>
    <cellStyle name="Dziesietny [0]_Invoices2001Slovakia_01_Nha so 1_Dien_Book1_ke hoach dau thau 30-6-2010 5" xfId="908"/>
    <cellStyle name="Dziesiętny [0]_Invoices2001Slovakia_01_Nha so 1_Dien_Book1_ke hoach dau thau 30-6-2010 5" xfId="909"/>
    <cellStyle name="Dziesietny [0]_Invoices2001Slovakia_01_Nha so 1_Dien_Book1_ke hoach dau thau 30-6-2010 5 2" xfId="21089"/>
    <cellStyle name="Dziesiętny [0]_Invoices2001Slovakia_01_Nha so 1_Dien_Book1_ke hoach dau thau 30-6-2010 5 2" xfId="21090"/>
    <cellStyle name="Dziesietny [0]_Invoices2001Slovakia_01_Nha so 1_Dien_Book1_ke hoach dau thau 30-6-2010 6" xfId="910"/>
    <cellStyle name="Dziesiętny [0]_Invoices2001Slovakia_01_Nha so 1_Dien_Book1_ke hoach dau thau 30-6-2010 6" xfId="911"/>
    <cellStyle name="Dziesietny [0]_Invoices2001Slovakia_01_Nha so 1_Dien_Book1_ke hoach dau thau 30-6-2010 6 2" xfId="21091"/>
    <cellStyle name="Dziesiętny [0]_Invoices2001Slovakia_01_Nha so 1_Dien_Book1_ke hoach dau thau 30-6-2010 6 2" xfId="21092"/>
    <cellStyle name="Dziesietny [0]_Invoices2001Slovakia_01_Nha so 1_Dien_Book1_ke hoach dau thau 30-6-2010 7" xfId="912"/>
    <cellStyle name="Dziesiętny [0]_Invoices2001Slovakia_01_Nha so 1_Dien_Book1_ke hoach dau thau 30-6-2010 7" xfId="913"/>
    <cellStyle name="Dziesietny [0]_Invoices2001Slovakia_01_Nha so 1_Dien_Book1_ke hoach dau thau 30-6-2010 7 2" xfId="21093"/>
    <cellStyle name="Dziesiętny [0]_Invoices2001Slovakia_01_Nha so 1_Dien_Book1_ke hoach dau thau 30-6-2010 7 2" xfId="21094"/>
    <cellStyle name="Dziesietny [0]_Invoices2001Slovakia_01_Nha so 1_Dien_Book1_ke hoach dau thau 30-6-2010 8" xfId="914"/>
    <cellStyle name="Dziesiętny [0]_Invoices2001Slovakia_01_Nha so 1_Dien_Book1_ke hoach dau thau 30-6-2010 8" xfId="915"/>
    <cellStyle name="Dziesietny [0]_Invoices2001Slovakia_01_Nha so 1_Dien_Book1_ke hoach dau thau 30-6-2010 8 2" xfId="21095"/>
    <cellStyle name="Dziesiętny [0]_Invoices2001Slovakia_01_Nha so 1_Dien_Book1_ke hoach dau thau 30-6-2010 8 2" xfId="21096"/>
    <cellStyle name="Dziesietny [0]_Invoices2001Slovakia_01_Nha so 1_Dien_Book1_ke hoach dau thau 30-6-2010 9" xfId="916"/>
    <cellStyle name="Dziesiętny [0]_Invoices2001Slovakia_01_Nha so 1_Dien_Book1_ke hoach dau thau 30-6-2010 9" xfId="917"/>
    <cellStyle name="Dziesietny [0]_Invoices2001Slovakia_01_Nha so 1_Dien_Book1_ke hoach dau thau 30-6-2010 9 2" xfId="21097"/>
    <cellStyle name="Dziesiętny [0]_Invoices2001Slovakia_01_Nha so 1_Dien_Book1_ke hoach dau thau 30-6-2010 9 2" xfId="21098"/>
    <cellStyle name="Dziesietny [0]_Invoices2001Slovakia_01_Nha so 1_Dien_Book1_ke hoach dau thau 30-6-2010_BIEU KE HOACH  2015 (KTN 6.11 sua)" xfId="14345"/>
    <cellStyle name="Dziesiętny [0]_Invoices2001Slovakia_01_Nha so 1_Dien_Book1_ke hoach dau thau 30-6-2010_BIEU KE HOACH  2015 (KTN 6.11 sua)" xfId="14346"/>
    <cellStyle name="Dziesietny [0]_Invoices2001Slovakia_01_Nha so 1_Dien_Copy of KH PHAN BO VON ĐỐI ỨNG NAM 2011 (30 TY phuong án gop WB)" xfId="918"/>
    <cellStyle name="Dziesiętny [0]_Invoices2001Slovakia_01_Nha so 1_Dien_Copy of KH PHAN BO VON ĐỐI ỨNG NAM 2011 (30 TY phuong án gop WB)" xfId="919"/>
    <cellStyle name="Dziesietny [0]_Invoices2001Slovakia_01_Nha so 1_Dien_Copy of KH PHAN BO VON ĐỐI ỨNG NAM 2011 (30 TY phuong án gop WB) 10" xfId="920"/>
    <cellStyle name="Dziesiętny [0]_Invoices2001Slovakia_01_Nha so 1_Dien_Copy of KH PHAN BO VON ĐỐI ỨNG NAM 2011 (30 TY phuong án gop WB) 10" xfId="921"/>
    <cellStyle name="Dziesietny [0]_Invoices2001Slovakia_01_Nha so 1_Dien_Copy of KH PHAN BO VON ĐỐI ỨNG NAM 2011 (30 TY phuong án gop WB) 10 2" xfId="21099"/>
    <cellStyle name="Dziesiętny [0]_Invoices2001Slovakia_01_Nha so 1_Dien_Copy of KH PHAN BO VON ĐỐI ỨNG NAM 2011 (30 TY phuong án gop WB) 10 2" xfId="21100"/>
    <cellStyle name="Dziesietny [0]_Invoices2001Slovakia_01_Nha so 1_Dien_Copy of KH PHAN BO VON ĐỐI ỨNG NAM 2011 (30 TY phuong án gop WB) 11" xfId="922"/>
    <cellStyle name="Dziesiętny [0]_Invoices2001Slovakia_01_Nha so 1_Dien_Copy of KH PHAN BO VON ĐỐI ỨNG NAM 2011 (30 TY phuong án gop WB) 11" xfId="923"/>
    <cellStyle name="Dziesietny [0]_Invoices2001Slovakia_01_Nha so 1_Dien_Copy of KH PHAN BO VON ĐỐI ỨNG NAM 2011 (30 TY phuong án gop WB) 11 2" xfId="21101"/>
    <cellStyle name="Dziesiętny [0]_Invoices2001Slovakia_01_Nha so 1_Dien_Copy of KH PHAN BO VON ĐỐI ỨNG NAM 2011 (30 TY phuong án gop WB) 11 2" xfId="21102"/>
    <cellStyle name="Dziesietny [0]_Invoices2001Slovakia_01_Nha so 1_Dien_Copy of KH PHAN BO VON ĐỐI ỨNG NAM 2011 (30 TY phuong án gop WB) 12" xfId="924"/>
    <cellStyle name="Dziesiętny [0]_Invoices2001Slovakia_01_Nha so 1_Dien_Copy of KH PHAN BO VON ĐỐI ỨNG NAM 2011 (30 TY phuong án gop WB) 12" xfId="925"/>
    <cellStyle name="Dziesietny [0]_Invoices2001Slovakia_01_Nha so 1_Dien_Copy of KH PHAN BO VON ĐỐI ỨNG NAM 2011 (30 TY phuong án gop WB) 12 2" xfId="21103"/>
    <cellStyle name="Dziesiętny [0]_Invoices2001Slovakia_01_Nha so 1_Dien_Copy of KH PHAN BO VON ĐỐI ỨNG NAM 2011 (30 TY phuong án gop WB) 12 2" xfId="21104"/>
    <cellStyle name="Dziesietny [0]_Invoices2001Slovakia_01_Nha so 1_Dien_Copy of KH PHAN BO VON ĐỐI ỨNG NAM 2011 (30 TY phuong án gop WB) 13" xfId="926"/>
    <cellStyle name="Dziesiętny [0]_Invoices2001Slovakia_01_Nha so 1_Dien_Copy of KH PHAN BO VON ĐỐI ỨNG NAM 2011 (30 TY phuong án gop WB) 13" xfId="927"/>
    <cellStyle name="Dziesietny [0]_Invoices2001Slovakia_01_Nha so 1_Dien_Copy of KH PHAN BO VON ĐỐI ỨNG NAM 2011 (30 TY phuong án gop WB) 13 2" xfId="21105"/>
    <cellStyle name="Dziesiętny [0]_Invoices2001Slovakia_01_Nha so 1_Dien_Copy of KH PHAN BO VON ĐỐI ỨNG NAM 2011 (30 TY phuong án gop WB) 13 2" xfId="21106"/>
    <cellStyle name="Dziesietny [0]_Invoices2001Slovakia_01_Nha so 1_Dien_Copy of KH PHAN BO VON ĐỐI ỨNG NAM 2011 (30 TY phuong án gop WB) 14" xfId="928"/>
    <cellStyle name="Dziesiętny [0]_Invoices2001Slovakia_01_Nha so 1_Dien_Copy of KH PHAN BO VON ĐỐI ỨNG NAM 2011 (30 TY phuong án gop WB) 14" xfId="929"/>
    <cellStyle name="Dziesietny [0]_Invoices2001Slovakia_01_Nha so 1_Dien_Copy of KH PHAN BO VON ĐỐI ỨNG NAM 2011 (30 TY phuong án gop WB) 14 2" xfId="21107"/>
    <cellStyle name="Dziesiętny [0]_Invoices2001Slovakia_01_Nha so 1_Dien_Copy of KH PHAN BO VON ĐỐI ỨNG NAM 2011 (30 TY phuong án gop WB) 14 2" xfId="21108"/>
    <cellStyle name="Dziesietny [0]_Invoices2001Slovakia_01_Nha so 1_Dien_Copy of KH PHAN BO VON ĐỐI ỨNG NAM 2011 (30 TY phuong án gop WB) 15" xfId="930"/>
    <cellStyle name="Dziesiętny [0]_Invoices2001Slovakia_01_Nha so 1_Dien_Copy of KH PHAN BO VON ĐỐI ỨNG NAM 2011 (30 TY phuong án gop WB) 15" xfId="931"/>
    <cellStyle name="Dziesietny [0]_Invoices2001Slovakia_01_Nha so 1_Dien_Copy of KH PHAN BO VON ĐỐI ỨNG NAM 2011 (30 TY phuong án gop WB) 15 2" xfId="21109"/>
    <cellStyle name="Dziesiętny [0]_Invoices2001Slovakia_01_Nha so 1_Dien_Copy of KH PHAN BO VON ĐỐI ỨNG NAM 2011 (30 TY phuong án gop WB) 15 2" xfId="21110"/>
    <cellStyle name="Dziesietny [0]_Invoices2001Slovakia_01_Nha so 1_Dien_Copy of KH PHAN BO VON ĐỐI ỨNG NAM 2011 (30 TY phuong án gop WB) 16" xfId="932"/>
    <cellStyle name="Dziesiętny [0]_Invoices2001Slovakia_01_Nha so 1_Dien_Copy of KH PHAN BO VON ĐỐI ỨNG NAM 2011 (30 TY phuong án gop WB) 16" xfId="933"/>
    <cellStyle name="Dziesietny [0]_Invoices2001Slovakia_01_Nha so 1_Dien_Copy of KH PHAN BO VON ĐỐI ỨNG NAM 2011 (30 TY phuong án gop WB) 16 2" xfId="21111"/>
    <cellStyle name="Dziesiętny [0]_Invoices2001Slovakia_01_Nha so 1_Dien_Copy of KH PHAN BO VON ĐỐI ỨNG NAM 2011 (30 TY phuong án gop WB) 16 2" xfId="21112"/>
    <cellStyle name="Dziesietny [0]_Invoices2001Slovakia_01_Nha so 1_Dien_Copy of KH PHAN BO VON ĐỐI ỨNG NAM 2011 (30 TY phuong án gop WB) 17" xfId="934"/>
    <cellStyle name="Dziesiętny [0]_Invoices2001Slovakia_01_Nha so 1_Dien_Copy of KH PHAN BO VON ĐỐI ỨNG NAM 2011 (30 TY phuong án gop WB) 17" xfId="935"/>
    <cellStyle name="Dziesietny [0]_Invoices2001Slovakia_01_Nha so 1_Dien_Copy of KH PHAN BO VON ĐỐI ỨNG NAM 2011 (30 TY phuong án gop WB) 17 2" xfId="21113"/>
    <cellStyle name="Dziesiętny [0]_Invoices2001Slovakia_01_Nha so 1_Dien_Copy of KH PHAN BO VON ĐỐI ỨNG NAM 2011 (30 TY phuong án gop WB) 17 2" xfId="21114"/>
    <cellStyle name="Dziesietny [0]_Invoices2001Slovakia_01_Nha so 1_Dien_Copy of KH PHAN BO VON ĐỐI ỨNG NAM 2011 (30 TY phuong án gop WB) 18" xfId="936"/>
    <cellStyle name="Dziesiętny [0]_Invoices2001Slovakia_01_Nha so 1_Dien_Copy of KH PHAN BO VON ĐỐI ỨNG NAM 2011 (30 TY phuong án gop WB) 18" xfId="937"/>
    <cellStyle name="Dziesietny [0]_Invoices2001Slovakia_01_Nha so 1_Dien_Copy of KH PHAN BO VON ĐỐI ỨNG NAM 2011 (30 TY phuong án gop WB) 18 2" xfId="21115"/>
    <cellStyle name="Dziesiętny [0]_Invoices2001Slovakia_01_Nha so 1_Dien_Copy of KH PHAN BO VON ĐỐI ỨNG NAM 2011 (30 TY phuong án gop WB) 18 2" xfId="21116"/>
    <cellStyle name="Dziesietny [0]_Invoices2001Slovakia_01_Nha so 1_Dien_Copy of KH PHAN BO VON ĐỐI ỨNG NAM 2011 (30 TY phuong án gop WB) 19" xfId="938"/>
    <cellStyle name="Dziesiętny [0]_Invoices2001Slovakia_01_Nha so 1_Dien_Copy of KH PHAN BO VON ĐỐI ỨNG NAM 2011 (30 TY phuong án gop WB) 19" xfId="939"/>
    <cellStyle name="Dziesietny [0]_Invoices2001Slovakia_01_Nha so 1_Dien_Copy of KH PHAN BO VON ĐỐI ỨNG NAM 2011 (30 TY phuong án gop WB) 19 2" xfId="21117"/>
    <cellStyle name="Dziesiętny [0]_Invoices2001Slovakia_01_Nha so 1_Dien_Copy of KH PHAN BO VON ĐỐI ỨNG NAM 2011 (30 TY phuong án gop WB) 19 2" xfId="21118"/>
    <cellStyle name="Dziesietny [0]_Invoices2001Slovakia_01_Nha so 1_Dien_Copy of KH PHAN BO VON ĐỐI ỨNG NAM 2011 (30 TY phuong án gop WB) 2" xfId="940"/>
    <cellStyle name="Dziesiętny [0]_Invoices2001Slovakia_01_Nha so 1_Dien_Copy of KH PHAN BO VON ĐỐI ỨNG NAM 2011 (30 TY phuong án gop WB) 2" xfId="941"/>
    <cellStyle name="Dziesietny [0]_Invoices2001Slovakia_01_Nha so 1_Dien_Copy of KH PHAN BO VON ĐỐI ỨNG NAM 2011 (30 TY phuong án gop WB) 2 2" xfId="14349"/>
    <cellStyle name="Dziesiętny [0]_Invoices2001Slovakia_01_Nha so 1_Dien_Copy of KH PHAN BO VON ĐỐI ỨNG NAM 2011 (30 TY phuong án gop WB) 2 2" xfId="14350"/>
    <cellStyle name="Dziesietny [0]_Invoices2001Slovakia_01_Nha so 1_Dien_Copy of KH PHAN BO VON ĐỐI ỨNG NAM 2011 (30 TY phuong án gop WB) 2 3" xfId="14347"/>
    <cellStyle name="Dziesiętny [0]_Invoices2001Slovakia_01_Nha so 1_Dien_Copy of KH PHAN BO VON ĐỐI ỨNG NAM 2011 (30 TY phuong án gop WB) 2 3" xfId="14348"/>
    <cellStyle name="Dziesietny [0]_Invoices2001Slovakia_01_Nha so 1_Dien_Copy of KH PHAN BO VON ĐỐI ỨNG NAM 2011 (30 TY phuong án gop WB) 2 4" xfId="21119"/>
    <cellStyle name="Dziesiętny [0]_Invoices2001Slovakia_01_Nha so 1_Dien_Copy of KH PHAN BO VON ĐỐI ỨNG NAM 2011 (30 TY phuong án gop WB) 2 4" xfId="21120"/>
    <cellStyle name="Dziesietny [0]_Invoices2001Slovakia_01_Nha so 1_Dien_Copy of KH PHAN BO VON ĐỐI ỨNG NAM 2011 (30 TY phuong án gop WB) 20" xfId="942"/>
    <cellStyle name="Dziesiętny [0]_Invoices2001Slovakia_01_Nha so 1_Dien_Copy of KH PHAN BO VON ĐỐI ỨNG NAM 2011 (30 TY phuong án gop WB) 20" xfId="943"/>
    <cellStyle name="Dziesietny [0]_Invoices2001Slovakia_01_Nha so 1_Dien_Copy of KH PHAN BO VON ĐỐI ỨNG NAM 2011 (30 TY phuong án gop WB) 20 2" xfId="21121"/>
    <cellStyle name="Dziesiętny [0]_Invoices2001Slovakia_01_Nha so 1_Dien_Copy of KH PHAN BO VON ĐỐI ỨNG NAM 2011 (30 TY phuong án gop WB) 20 2" xfId="21122"/>
    <cellStyle name="Dziesietny [0]_Invoices2001Slovakia_01_Nha so 1_Dien_Copy of KH PHAN BO VON ĐỐI ỨNG NAM 2011 (30 TY phuong án gop WB) 21" xfId="944"/>
    <cellStyle name="Dziesiętny [0]_Invoices2001Slovakia_01_Nha so 1_Dien_Copy of KH PHAN BO VON ĐỐI ỨNG NAM 2011 (30 TY phuong án gop WB) 21" xfId="945"/>
    <cellStyle name="Dziesietny [0]_Invoices2001Slovakia_01_Nha so 1_Dien_Copy of KH PHAN BO VON ĐỐI ỨNG NAM 2011 (30 TY phuong án gop WB) 21 2" xfId="21123"/>
    <cellStyle name="Dziesiętny [0]_Invoices2001Slovakia_01_Nha so 1_Dien_Copy of KH PHAN BO VON ĐỐI ỨNG NAM 2011 (30 TY phuong án gop WB) 21 2" xfId="21124"/>
    <cellStyle name="Dziesietny [0]_Invoices2001Slovakia_01_Nha so 1_Dien_Copy of KH PHAN BO VON ĐỐI ỨNG NAM 2011 (30 TY phuong án gop WB) 22" xfId="946"/>
    <cellStyle name="Dziesiętny [0]_Invoices2001Slovakia_01_Nha so 1_Dien_Copy of KH PHAN BO VON ĐỐI ỨNG NAM 2011 (30 TY phuong án gop WB) 22" xfId="947"/>
    <cellStyle name="Dziesietny [0]_Invoices2001Slovakia_01_Nha so 1_Dien_Copy of KH PHAN BO VON ĐỐI ỨNG NAM 2011 (30 TY phuong án gop WB) 22 2" xfId="21125"/>
    <cellStyle name="Dziesiętny [0]_Invoices2001Slovakia_01_Nha so 1_Dien_Copy of KH PHAN BO VON ĐỐI ỨNG NAM 2011 (30 TY phuong án gop WB) 22 2" xfId="21126"/>
    <cellStyle name="Dziesietny [0]_Invoices2001Slovakia_01_Nha so 1_Dien_Copy of KH PHAN BO VON ĐỐI ỨNG NAM 2011 (30 TY phuong án gop WB) 23" xfId="948"/>
    <cellStyle name="Dziesiętny [0]_Invoices2001Slovakia_01_Nha so 1_Dien_Copy of KH PHAN BO VON ĐỐI ỨNG NAM 2011 (30 TY phuong án gop WB) 23" xfId="949"/>
    <cellStyle name="Dziesietny [0]_Invoices2001Slovakia_01_Nha so 1_Dien_Copy of KH PHAN BO VON ĐỐI ỨNG NAM 2011 (30 TY phuong án gop WB) 23 2" xfId="21127"/>
    <cellStyle name="Dziesiętny [0]_Invoices2001Slovakia_01_Nha so 1_Dien_Copy of KH PHAN BO VON ĐỐI ỨNG NAM 2011 (30 TY phuong án gop WB) 23 2" xfId="21128"/>
    <cellStyle name="Dziesietny [0]_Invoices2001Slovakia_01_Nha so 1_Dien_Copy of KH PHAN BO VON ĐỐI ỨNG NAM 2011 (30 TY phuong án gop WB) 24" xfId="950"/>
    <cellStyle name="Dziesiętny [0]_Invoices2001Slovakia_01_Nha so 1_Dien_Copy of KH PHAN BO VON ĐỐI ỨNG NAM 2011 (30 TY phuong án gop WB) 24" xfId="951"/>
    <cellStyle name="Dziesietny [0]_Invoices2001Slovakia_01_Nha so 1_Dien_Copy of KH PHAN BO VON ĐỐI ỨNG NAM 2011 (30 TY phuong án gop WB) 24 2" xfId="21129"/>
    <cellStyle name="Dziesiętny [0]_Invoices2001Slovakia_01_Nha so 1_Dien_Copy of KH PHAN BO VON ĐỐI ỨNG NAM 2011 (30 TY phuong án gop WB) 24 2" xfId="21130"/>
    <cellStyle name="Dziesietny [0]_Invoices2001Slovakia_01_Nha so 1_Dien_Copy of KH PHAN BO VON ĐỐI ỨNG NAM 2011 (30 TY phuong án gop WB) 25" xfId="952"/>
    <cellStyle name="Dziesiętny [0]_Invoices2001Slovakia_01_Nha so 1_Dien_Copy of KH PHAN BO VON ĐỐI ỨNG NAM 2011 (30 TY phuong án gop WB) 25" xfId="953"/>
    <cellStyle name="Dziesietny [0]_Invoices2001Slovakia_01_Nha so 1_Dien_Copy of KH PHAN BO VON ĐỐI ỨNG NAM 2011 (30 TY phuong án gop WB) 25 2" xfId="21131"/>
    <cellStyle name="Dziesiętny [0]_Invoices2001Slovakia_01_Nha so 1_Dien_Copy of KH PHAN BO VON ĐỐI ỨNG NAM 2011 (30 TY phuong án gop WB) 25 2" xfId="21132"/>
    <cellStyle name="Dziesietny [0]_Invoices2001Slovakia_01_Nha so 1_Dien_Copy of KH PHAN BO VON ĐỐI ỨNG NAM 2011 (30 TY phuong án gop WB) 26" xfId="954"/>
    <cellStyle name="Dziesiętny [0]_Invoices2001Slovakia_01_Nha so 1_Dien_Copy of KH PHAN BO VON ĐỐI ỨNG NAM 2011 (30 TY phuong án gop WB) 26" xfId="955"/>
    <cellStyle name="Dziesietny [0]_Invoices2001Slovakia_01_Nha so 1_Dien_Copy of KH PHAN BO VON ĐỐI ỨNG NAM 2011 (30 TY phuong án gop WB) 26 2" xfId="21133"/>
    <cellStyle name="Dziesiętny [0]_Invoices2001Slovakia_01_Nha so 1_Dien_Copy of KH PHAN BO VON ĐỐI ỨNG NAM 2011 (30 TY phuong án gop WB) 26 2" xfId="21134"/>
    <cellStyle name="Dziesietny [0]_Invoices2001Slovakia_01_Nha so 1_Dien_Copy of KH PHAN BO VON ĐỐI ỨNG NAM 2011 (30 TY phuong án gop WB) 3" xfId="956"/>
    <cellStyle name="Dziesiętny [0]_Invoices2001Slovakia_01_Nha so 1_Dien_Copy of KH PHAN BO VON ĐỐI ỨNG NAM 2011 (30 TY phuong án gop WB) 3" xfId="957"/>
    <cellStyle name="Dziesietny [0]_Invoices2001Slovakia_01_Nha so 1_Dien_Copy of KH PHAN BO VON ĐỐI ỨNG NAM 2011 (30 TY phuong án gop WB) 3 2" xfId="14353"/>
    <cellStyle name="Dziesiętny [0]_Invoices2001Slovakia_01_Nha so 1_Dien_Copy of KH PHAN BO VON ĐỐI ỨNG NAM 2011 (30 TY phuong án gop WB) 3 2" xfId="14354"/>
    <cellStyle name="Dziesietny [0]_Invoices2001Slovakia_01_Nha so 1_Dien_Copy of KH PHAN BO VON ĐỐI ỨNG NAM 2011 (30 TY phuong án gop WB) 3 3" xfId="14351"/>
    <cellStyle name="Dziesiętny [0]_Invoices2001Slovakia_01_Nha so 1_Dien_Copy of KH PHAN BO VON ĐỐI ỨNG NAM 2011 (30 TY phuong án gop WB) 3 3" xfId="14352"/>
    <cellStyle name="Dziesietny [0]_Invoices2001Slovakia_01_Nha so 1_Dien_Copy of KH PHAN BO VON ĐỐI ỨNG NAM 2011 (30 TY phuong án gop WB) 3 4" xfId="21135"/>
    <cellStyle name="Dziesiętny [0]_Invoices2001Slovakia_01_Nha so 1_Dien_Copy of KH PHAN BO VON ĐỐI ỨNG NAM 2011 (30 TY phuong án gop WB) 3 4" xfId="21136"/>
    <cellStyle name="Dziesietny [0]_Invoices2001Slovakia_01_Nha so 1_Dien_Copy of KH PHAN BO VON ĐỐI ỨNG NAM 2011 (30 TY phuong án gop WB) 4" xfId="958"/>
    <cellStyle name="Dziesiętny [0]_Invoices2001Slovakia_01_Nha so 1_Dien_Copy of KH PHAN BO VON ĐỐI ỨNG NAM 2011 (30 TY phuong án gop WB) 4" xfId="959"/>
    <cellStyle name="Dziesietny [0]_Invoices2001Slovakia_01_Nha so 1_Dien_Copy of KH PHAN BO VON ĐỐI ỨNG NAM 2011 (30 TY phuong án gop WB) 4 2" xfId="21137"/>
    <cellStyle name="Dziesiętny [0]_Invoices2001Slovakia_01_Nha so 1_Dien_Copy of KH PHAN BO VON ĐỐI ỨNG NAM 2011 (30 TY phuong án gop WB) 4 2" xfId="21138"/>
    <cellStyle name="Dziesietny [0]_Invoices2001Slovakia_01_Nha so 1_Dien_Copy of KH PHAN BO VON ĐỐI ỨNG NAM 2011 (30 TY phuong án gop WB) 5" xfId="960"/>
    <cellStyle name="Dziesiętny [0]_Invoices2001Slovakia_01_Nha so 1_Dien_Copy of KH PHAN BO VON ĐỐI ỨNG NAM 2011 (30 TY phuong án gop WB) 5" xfId="961"/>
    <cellStyle name="Dziesietny [0]_Invoices2001Slovakia_01_Nha so 1_Dien_Copy of KH PHAN BO VON ĐỐI ỨNG NAM 2011 (30 TY phuong án gop WB) 5 2" xfId="21139"/>
    <cellStyle name="Dziesiętny [0]_Invoices2001Slovakia_01_Nha so 1_Dien_Copy of KH PHAN BO VON ĐỐI ỨNG NAM 2011 (30 TY phuong án gop WB) 5 2" xfId="21140"/>
    <cellStyle name="Dziesietny [0]_Invoices2001Slovakia_01_Nha so 1_Dien_Copy of KH PHAN BO VON ĐỐI ỨNG NAM 2011 (30 TY phuong án gop WB) 6" xfId="962"/>
    <cellStyle name="Dziesiętny [0]_Invoices2001Slovakia_01_Nha so 1_Dien_Copy of KH PHAN BO VON ĐỐI ỨNG NAM 2011 (30 TY phuong án gop WB) 6" xfId="963"/>
    <cellStyle name="Dziesietny [0]_Invoices2001Slovakia_01_Nha so 1_Dien_Copy of KH PHAN BO VON ĐỐI ỨNG NAM 2011 (30 TY phuong án gop WB) 6 2" xfId="21141"/>
    <cellStyle name="Dziesiętny [0]_Invoices2001Slovakia_01_Nha so 1_Dien_Copy of KH PHAN BO VON ĐỐI ỨNG NAM 2011 (30 TY phuong án gop WB) 6 2" xfId="21142"/>
    <cellStyle name="Dziesietny [0]_Invoices2001Slovakia_01_Nha so 1_Dien_Copy of KH PHAN BO VON ĐỐI ỨNG NAM 2011 (30 TY phuong án gop WB) 7" xfId="964"/>
    <cellStyle name="Dziesiętny [0]_Invoices2001Slovakia_01_Nha so 1_Dien_Copy of KH PHAN BO VON ĐỐI ỨNG NAM 2011 (30 TY phuong án gop WB) 7" xfId="965"/>
    <cellStyle name="Dziesietny [0]_Invoices2001Slovakia_01_Nha so 1_Dien_Copy of KH PHAN BO VON ĐỐI ỨNG NAM 2011 (30 TY phuong án gop WB) 7 2" xfId="21143"/>
    <cellStyle name="Dziesiętny [0]_Invoices2001Slovakia_01_Nha so 1_Dien_Copy of KH PHAN BO VON ĐỐI ỨNG NAM 2011 (30 TY phuong án gop WB) 7 2" xfId="21144"/>
    <cellStyle name="Dziesietny [0]_Invoices2001Slovakia_01_Nha so 1_Dien_Copy of KH PHAN BO VON ĐỐI ỨNG NAM 2011 (30 TY phuong án gop WB) 8" xfId="966"/>
    <cellStyle name="Dziesiętny [0]_Invoices2001Slovakia_01_Nha so 1_Dien_Copy of KH PHAN BO VON ĐỐI ỨNG NAM 2011 (30 TY phuong án gop WB) 8" xfId="967"/>
    <cellStyle name="Dziesietny [0]_Invoices2001Slovakia_01_Nha so 1_Dien_Copy of KH PHAN BO VON ĐỐI ỨNG NAM 2011 (30 TY phuong án gop WB) 8 2" xfId="21145"/>
    <cellStyle name="Dziesiętny [0]_Invoices2001Slovakia_01_Nha so 1_Dien_Copy of KH PHAN BO VON ĐỐI ỨNG NAM 2011 (30 TY phuong án gop WB) 8 2" xfId="21146"/>
    <cellStyle name="Dziesietny [0]_Invoices2001Slovakia_01_Nha so 1_Dien_Copy of KH PHAN BO VON ĐỐI ỨNG NAM 2011 (30 TY phuong án gop WB) 9" xfId="968"/>
    <cellStyle name="Dziesiętny [0]_Invoices2001Slovakia_01_Nha so 1_Dien_Copy of KH PHAN BO VON ĐỐI ỨNG NAM 2011 (30 TY phuong án gop WB) 9" xfId="969"/>
    <cellStyle name="Dziesietny [0]_Invoices2001Slovakia_01_Nha so 1_Dien_Copy of KH PHAN BO VON ĐỐI ỨNG NAM 2011 (30 TY phuong án gop WB) 9 2" xfId="21147"/>
    <cellStyle name="Dziesiętny [0]_Invoices2001Slovakia_01_Nha so 1_Dien_Copy of KH PHAN BO VON ĐỐI ỨNG NAM 2011 (30 TY phuong án gop WB) 9 2" xfId="21148"/>
    <cellStyle name="Dziesietny [0]_Invoices2001Slovakia_01_Nha so 1_Dien_Copy of KH PHAN BO VON ĐỐI ỨNG NAM 2011 (30 TY phuong án gop WB)_BIEU KE HOACH  2015 (KTN 6.11 sua)" xfId="14355"/>
    <cellStyle name="Dziesiętny [0]_Invoices2001Slovakia_01_Nha so 1_Dien_Copy of KH PHAN BO VON ĐỐI ỨNG NAM 2011 (30 TY phuong án gop WB)_BIEU KE HOACH  2015 (KTN 6.11 sua)" xfId="14356"/>
    <cellStyle name="Dziesietny [0]_Invoices2001Slovakia_01_Nha so 1_Dien_DTTD chieng chan Tham lai 29-9-2009" xfId="970"/>
    <cellStyle name="Dziesiętny [0]_Invoices2001Slovakia_01_Nha so 1_Dien_DTTD chieng chan Tham lai 29-9-2009" xfId="971"/>
    <cellStyle name="Dziesietny [0]_Invoices2001Slovakia_01_Nha so 1_Dien_DTTD chieng chan Tham lai 29-9-2009 10" xfId="972"/>
    <cellStyle name="Dziesiętny [0]_Invoices2001Slovakia_01_Nha so 1_Dien_DTTD chieng chan Tham lai 29-9-2009 10" xfId="973"/>
    <cellStyle name="Dziesietny [0]_Invoices2001Slovakia_01_Nha so 1_Dien_DTTD chieng chan Tham lai 29-9-2009 10 2" xfId="21149"/>
    <cellStyle name="Dziesiętny [0]_Invoices2001Slovakia_01_Nha so 1_Dien_DTTD chieng chan Tham lai 29-9-2009 10 2" xfId="21150"/>
    <cellStyle name="Dziesietny [0]_Invoices2001Slovakia_01_Nha so 1_Dien_DTTD chieng chan Tham lai 29-9-2009 11" xfId="974"/>
    <cellStyle name="Dziesiętny [0]_Invoices2001Slovakia_01_Nha so 1_Dien_DTTD chieng chan Tham lai 29-9-2009 11" xfId="975"/>
    <cellStyle name="Dziesietny [0]_Invoices2001Slovakia_01_Nha so 1_Dien_DTTD chieng chan Tham lai 29-9-2009 11 2" xfId="21151"/>
    <cellStyle name="Dziesiętny [0]_Invoices2001Slovakia_01_Nha so 1_Dien_DTTD chieng chan Tham lai 29-9-2009 11 2" xfId="21152"/>
    <cellStyle name="Dziesietny [0]_Invoices2001Slovakia_01_Nha so 1_Dien_DTTD chieng chan Tham lai 29-9-2009 12" xfId="976"/>
    <cellStyle name="Dziesiętny [0]_Invoices2001Slovakia_01_Nha so 1_Dien_DTTD chieng chan Tham lai 29-9-2009 12" xfId="977"/>
    <cellStyle name="Dziesietny [0]_Invoices2001Slovakia_01_Nha so 1_Dien_DTTD chieng chan Tham lai 29-9-2009 12 2" xfId="21153"/>
    <cellStyle name="Dziesiętny [0]_Invoices2001Slovakia_01_Nha so 1_Dien_DTTD chieng chan Tham lai 29-9-2009 12 2" xfId="21154"/>
    <cellStyle name="Dziesietny [0]_Invoices2001Slovakia_01_Nha so 1_Dien_DTTD chieng chan Tham lai 29-9-2009 13" xfId="978"/>
    <cellStyle name="Dziesiętny [0]_Invoices2001Slovakia_01_Nha so 1_Dien_DTTD chieng chan Tham lai 29-9-2009 13" xfId="979"/>
    <cellStyle name="Dziesietny [0]_Invoices2001Slovakia_01_Nha so 1_Dien_DTTD chieng chan Tham lai 29-9-2009 13 2" xfId="21155"/>
    <cellStyle name="Dziesiętny [0]_Invoices2001Slovakia_01_Nha so 1_Dien_DTTD chieng chan Tham lai 29-9-2009 13 2" xfId="21156"/>
    <cellStyle name="Dziesietny [0]_Invoices2001Slovakia_01_Nha so 1_Dien_DTTD chieng chan Tham lai 29-9-2009 14" xfId="980"/>
    <cellStyle name="Dziesiętny [0]_Invoices2001Slovakia_01_Nha so 1_Dien_DTTD chieng chan Tham lai 29-9-2009 14" xfId="981"/>
    <cellStyle name="Dziesietny [0]_Invoices2001Slovakia_01_Nha so 1_Dien_DTTD chieng chan Tham lai 29-9-2009 14 2" xfId="21157"/>
    <cellStyle name="Dziesiętny [0]_Invoices2001Slovakia_01_Nha so 1_Dien_DTTD chieng chan Tham lai 29-9-2009 14 2" xfId="21158"/>
    <cellStyle name="Dziesietny [0]_Invoices2001Slovakia_01_Nha so 1_Dien_DTTD chieng chan Tham lai 29-9-2009 15" xfId="982"/>
    <cellStyle name="Dziesiętny [0]_Invoices2001Slovakia_01_Nha so 1_Dien_DTTD chieng chan Tham lai 29-9-2009 15" xfId="983"/>
    <cellStyle name="Dziesietny [0]_Invoices2001Slovakia_01_Nha so 1_Dien_DTTD chieng chan Tham lai 29-9-2009 15 2" xfId="21159"/>
    <cellStyle name="Dziesiętny [0]_Invoices2001Slovakia_01_Nha so 1_Dien_DTTD chieng chan Tham lai 29-9-2009 15 2" xfId="21160"/>
    <cellStyle name="Dziesietny [0]_Invoices2001Slovakia_01_Nha so 1_Dien_DTTD chieng chan Tham lai 29-9-2009 16" xfId="984"/>
    <cellStyle name="Dziesiętny [0]_Invoices2001Slovakia_01_Nha so 1_Dien_DTTD chieng chan Tham lai 29-9-2009 16" xfId="985"/>
    <cellStyle name="Dziesietny [0]_Invoices2001Slovakia_01_Nha so 1_Dien_DTTD chieng chan Tham lai 29-9-2009 16 2" xfId="21161"/>
    <cellStyle name="Dziesiętny [0]_Invoices2001Slovakia_01_Nha so 1_Dien_DTTD chieng chan Tham lai 29-9-2009 16 2" xfId="21162"/>
    <cellStyle name="Dziesietny [0]_Invoices2001Slovakia_01_Nha so 1_Dien_DTTD chieng chan Tham lai 29-9-2009 17" xfId="986"/>
    <cellStyle name="Dziesiętny [0]_Invoices2001Slovakia_01_Nha so 1_Dien_DTTD chieng chan Tham lai 29-9-2009 17" xfId="987"/>
    <cellStyle name="Dziesietny [0]_Invoices2001Slovakia_01_Nha so 1_Dien_DTTD chieng chan Tham lai 29-9-2009 17 2" xfId="21163"/>
    <cellStyle name="Dziesiętny [0]_Invoices2001Slovakia_01_Nha so 1_Dien_DTTD chieng chan Tham lai 29-9-2009 17 2" xfId="21164"/>
    <cellStyle name="Dziesietny [0]_Invoices2001Slovakia_01_Nha so 1_Dien_DTTD chieng chan Tham lai 29-9-2009 18" xfId="988"/>
    <cellStyle name="Dziesiętny [0]_Invoices2001Slovakia_01_Nha so 1_Dien_DTTD chieng chan Tham lai 29-9-2009 18" xfId="989"/>
    <cellStyle name="Dziesietny [0]_Invoices2001Slovakia_01_Nha so 1_Dien_DTTD chieng chan Tham lai 29-9-2009 18 2" xfId="21165"/>
    <cellStyle name="Dziesiętny [0]_Invoices2001Slovakia_01_Nha so 1_Dien_DTTD chieng chan Tham lai 29-9-2009 18 2" xfId="21166"/>
    <cellStyle name="Dziesietny [0]_Invoices2001Slovakia_01_Nha so 1_Dien_DTTD chieng chan Tham lai 29-9-2009 19" xfId="990"/>
    <cellStyle name="Dziesiętny [0]_Invoices2001Slovakia_01_Nha so 1_Dien_DTTD chieng chan Tham lai 29-9-2009 19" xfId="991"/>
    <cellStyle name="Dziesietny [0]_Invoices2001Slovakia_01_Nha so 1_Dien_DTTD chieng chan Tham lai 29-9-2009 19 2" xfId="21167"/>
    <cellStyle name="Dziesiętny [0]_Invoices2001Slovakia_01_Nha so 1_Dien_DTTD chieng chan Tham lai 29-9-2009 19 2" xfId="21168"/>
    <cellStyle name="Dziesietny [0]_Invoices2001Slovakia_01_Nha so 1_Dien_DTTD chieng chan Tham lai 29-9-2009 2" xfId="992"/>
    <cellStyle name="Dziesiętny [0]_Invoices2001Slovakia_01_Nha so 1_Dien_DTTD chieng chan Tham lai 29-9-2009 2" xfId="993"/>
    <cellStyle name="Dziesietny [0]_Invoices2001Slovakia_01_Nha so 1_Dien_DTTD chieng chan Tham lai 29-9-2009 2 2" xfId="14359"/>
    <cellStyle name="Dziesiętny [0]_Invoices2001Slovakia_01_Nha so 1_Dien_DTTD chieng chan Tham lai 29-9-2009 2 2" xfId="14360"/>
    <cellStyle name="Dziesietny [0]_Invoices2001Slovakia_01_Nha so 1_Dien_DTTD chieng chan Tham lai 29-9-2009 2 3" xfId="14357"/>
    <cellStyle name="Dziesiętny [0]_Invoices2001Slovakia_01_Nha so 1_Dien_DTTD chieng chan Tham lai 29-9-2009 2 3" xfId="14358"/>
    <cellStyle name="Dziesietny [0]_Invoices2001Slovakia_01_Nha so 1_Dien_DTTD chieng chan Tham lai 29-9-2009 2 4" xfId="21169"/>
    <cellStyle name="Dziesiętny [0]_Invoices2001Slovakia_01_Nha so 1_Dien_DTTD chieng chan Tham lai 29-9-2009 2 4" xfId="21170"/>
    <cellStyle name="Dziesietny [0]_Invoices2001Slovakia_01_Nha so 1_Dien_DTTD chieng chan Tham lai 29-9-2009 20" xfId="994"/>
    <cellStyle name="Dziesiętny [0]_Invoices2001Slovakia_01_Nha so 1_Dien_DTTD chieng chan Tham lai 29-9-2009 20" xfId="995"/>
    <cellStyle name="Dziesietny [0]_Invoices2001Slovakia_01_Nha so 1_Dien_DTTD chieng chan Tham lai 29-9-2009 20 2" xfId="21171"/>
    <cellStyle name="Dziesiętny [0]_Invoices2001Slovakia_01_Nha so 1_Dien_DTTD chieng chan Tham lai 29-9-2009 20 2" xfId="21172"/>
    <cellStyle name="Dziesietny [0]_Invoices2001Slovakia_01_Nha so 1_Dien_DTTD chieng chan Tham lai 29-9-2009 21" xfId="996"/>
    <cellStyle name="Dziesiętny [0]_Invoices2001Slovakia_01_Nha so 1_Dien_DTTD chieng chan Tham lai 29-9-2009 21" xfId="997"/>
    <cellStyle name="Dziesietny [0]_Invoices2001Slovakia_01_Nha so 1_Dien_DTTD chieng chan Tham lai 29-9-2009 21 2" xfId="21173"/>
    <cellStyle name="Dziesiętny [0]_Invoices2001Slovakia_01_Nha so 1_Dien_DTTD chieng chan Tham lai 29-9-2009 21 2" xfId="21174"/>
    <cellStyle name="Dziesietny [0]_Invoices2001Slovakia_01_Nha so 1_Dien_DTTD chieng chan Tham lai 29-9-2009 22" xfId="998"/>
    <cellStyle name="Dziesiętny [0]_Invoices2001Slovakia_01_Nha so 1_Dien_DTTD chieng chan Tham lai 29-9-2009 22" xfId="999"/>
    <cellStyle name="Dziesietny [0]_Invoices2001Slovakia_01_Nha so 1_Dien_DTTD chieng chan Tham lai 29-9-2009 22 2" xfId="21175"/>
    <cellStyle name="Dziesiętny [0]_Invoices2001Slovakia_01_Nha so 1_Dien_DTTD chieng chan Tham lai 29-9-2009 22 2" xfId="21176"/>
    <cellStyle name="Dziesietny [0]_Invoices2001Slovakia_01_Nha so 1_Dien_DTTD chieng chan Tham lai 29-9-2009 23" xfId="1000"/>
    <cellStyle name="Dziesiętny [0]_Invoices2001Slovakia_01_Nha so 1_Dien_DTTD chieng chan Tham lai 29-9-2009 23" xfId="1001"/>
    <cellStyle name="Dziesietny [0]_Invoices2001Slovakia_01_Nha so 1_Dien_DTTD chieng chan Tham lai 29-9-2009 23 2" xfId="21177"/>
    <cellStyle name="Dziesiętny [0]_Invoices2001Slovakia_01_Nha so 1_Dien_DTTD chieng chan Tham lai 29-9-2009 23 2" xfId="21178"/>
    <cellStyle name="Dziesietny [0]_Invoices2001Slovakia_01_Nha so 1_Dien_DTTD chieng chan Tham lai 29-9-2009 24" xfId="1002"/>
    <cellStyle name="Dziesiętny [0]_Invoices2001Slovakia_01_Nha so 1_Dien_DTTD chieng chan Tham lai 29-9-2009 24" xfId="1003"/>
    <cellStyle name="Dziesietny [0]_Invoices2001Slovakia_01_Nha so 1_Dien_DTTD chieng chan Tham lai 29-9-2009 24 2" xfId="21179"/>
    <cellStyle name="Dziesiętny [0]_Invoices2001Slovakia_01_Nha so 1_Dien_DTTD chieng chan Tham lai 29-9-2009 24 2" xfId="21180"/>
    <cellStyle name="Dziesietny [0]_Invoices2001Slovakia_01_Nha so 1_Dien_DTTD chieng chan Tham lai 29-9-2009 25" xfId="1004"/>
    <cellStyle name="Dziesiętny [0]_Invoices2001Slovakia_01_Nha so 1_Dien_DTTD chieng chan Tham lai 29-9-2009 25" xfId="1005"/>
    <cellStyle name="Dziesietny [0]_Invoices2001Slovakia_01_Nha so 1_Dien_DTTD chieng chan Tham lai 29-9-2009 25 2" xfId="21181"/>
    <cellStyle name="Dziesiętny [0]_Invoices2001Slovakia_01_Nha so 1_Dien_DTTD chieng chan Tham lai 29-9-2009 25 2" xfId="21182"/>
    <cellStyle name="Dziesietny [0]_Invoices2001Slovakia_01_Nha so 1_Dien_DTTD chieng chan Tham lai 29-9-2009 26" xfId="1006"/>
    <cellStyle name="Dziesiętny [0]_Invoices2001Slovakia_01_Nha so 1_Dien_DTTD chieng chan Tham lai 29-9-2009 26" xfId="1007"/>
    <cellStyle name="Dziesietny [0]_Invoices2001Slovakia_01_Nha so 1_Dien_DTTD chieng chan Tham lai 29-9-2009 26 2" xfId="21183"/>
    <cellStyle name="Dziesiętny [0]_Invoices2001Slovakia_01_Nha so 1_Dien_DTTD chieng chan Tham lai 29-9-2009 26 2" xfId="21184"/>
    <cellStyle name="Dziesietny [0]_Invoices2001Slovakia_01_Nha so 1_Dien_DTTD chieng chan Tham lai 29-9-2009 3" xfId="1008"/>
    <cellStyle name="Dziesiętny [0]_Invoices2001Slovakia_01_Nha so 1_Dien_DTTD chieng chan Tham lai 29-9-2009 3" xfId="1009"/>
    <cellStyle name="Dziesietny [0]_Invoices2001Slovakia_01_Nha so 1_Dien_DTTD chieng chan Tham lai 29-9-2009 3 2" xfId="14363"/>
    <cellStyle name="Dziesiętny [0]_Invoices2001Slovakia_01_Nha so 1_Dien_DTTD chieng chan Tham lai 29-9-2009 3 2" xfId="14364"/>
    <cellStyle name="Dziesietny [0]_Invoices2001Slovakia_01_Nha so 1_Dien_DTTD chieng chan Tham lai 29-9-2009 3 3" xfId="14361"/>
    <cellStyle name="Dziesiętny [0]_Invoices2001Slovakia_01_Nha so 1_Dien_DTTD chieng chan Tham lai 29-9-2009 3 3" xfId="14362"/>
    <cellStyle name="Dziesietny [0]_Invoices2001Slovakia_01_Nha so 1_Dien_DTTD chieng chan Tham lai 29-9-2009 3 4" xfId="21185"/>
    <cellStyle name="Dziesiętny [0]_Invoices2001Slovakia_01_Nha so 1_Dien_DTTD chieng chan Tham lai 29-9-2009 3 4" xfId="21186"/>
    <cellStyle name="Dziesietny [0]_Invoices2001Slovakia_01_Nha so 1_Dien_DTTD chieng chan Tham lai 29-9-2009 4" xfId="1010"/>
    <cellStyle name="Dziesiętny [0]_Invoices2001Slovakia_01_Nha so 1_Dien_DTTD chieng chan Tham lai 29-9-2009 4" xfId="1011"/>
    <cellStyle name="Dziesietny [0]_Invoices2001Slovakia_01_Nha so 1_Dien_DTTD chieng chan Tham lai 29-9-2009 4 2" xfId="21187"/>
    <cellStyle name="Dziesiętny [0]_Invoices2001Slovakia_01_Nha so 1_Dien_DTTD chieng chan Tham lai 29-9-2009 4 2" xfId="21188"/>
    <cellStyle name="Dziesietny [0]_Invoices2001Slovakia_01_Nha so 1_Dien_DTTD chieng chan Tham lai 29-9-2009 5" xfId="1012"/>
    <cellStyle name="Dziesiętny [0]_Invoices2001Slovakia_01_Nha so 1_Dien_DTTD chieng chan Tham lai 29-9-2009 5" xfId="1013"/>
    <cellStyle name="Dziesietny [0]_Invoices2001Slovakia_01_Nha so 1_Dien_DTTD chieng chan Tham lai 29-9-2009 5 2" xfId="21189"/>
    <cellStyle name="Dziesiętny [0]_Invoices2001Slovakia_01_Nha so 1_Dien_DTTD chieng chan Tham lai 29-9-2009 5 2" xfId="21190"/>
    <cellStyle name="Dziesietny [0]_Invoices2001Slovakia_01_Nha so 1_Dien_DTTD chieng chan Tham lai 29-9-2009 6" xfId="1014"/>
    <cellStyle name="Dziesiętny [0]_Invoices2001Slovakia_01_Nha so 1_Dien_DTTD chieng chan Tham lai 29-9-2009 6" xfId="1015"/>
    <cellStyle name="Dziesietny [0]_Invoices2001Slovakia_01_Nha so 1_Dien_DTTD chieng chan Tham lai 29-9-2009 6 2" xfId="21191"/>
    <cellStyle name="Dziesiętny [0]_Invoices2001Slovakia_01_Nha so 1_Dien_DTTD chieng chan Tham lai 29-9-2009 6 2" xfId="21192"/>
    <cellStyle name="Dziesietny [0]_Invoices2001Slovakia_01_Nha so 1_Dien_DTTD chieng chan Tham lai 29-9-2009 7" xfId="1016"/>
    <cellStyle name="Dziesiętny [0]_Invoices2001Slovakia_01_Nha so 1_Dien_DTTD chieng chan Tham lai 29-9-2009 7" xfId="1017"/>
    <cellStyle name="Dziesietny [0]_Invoices2001Slovakia_01_Nha so 1_Dien_DTTD chieng chan Tham lai 29-9-2009 7 2" xfId="21193"/>
    <cellStyle name="Dziesiętny [0]_Invoices2001Slovakia_01_Nha so 1_Dien_DTTD chieng chan Tham lai 29-9-2009 7 2" xfId="21194"/>
    <cellStyle name="Dziesietny [0]_Invoices2001Slovakia_01_Nha so 1_Dien_DTTD chieng chan Tham lai 29-9-2009 8" xfId="1018"/>
    <cellStyle name="Dziesiętny [0]_Invoices2001Slovakia_01_Nha so 1_Dien_DTTD chieng chan Tham lai 29-9-2009 8" xfId="1019"/>
    <cellStyle name="Dziesietny [0]_Invoices2001Slovakia_01_Nha so 1_Dien_DTTD chieng chan Tham lai 29-9-2009 8 2" xfId="21195"/>
    <cellStyle name="Dziesiętny [0]_Invoices2001Slovakia_01_Nha so 1_Dien_DTTD chieng chan Tham lai 29-9-2009 8 2" xfId="21196"/>
    <cellStyle name="Dziesietny [0]_Invoices2001Slovakia_01_Nha so 1_Dien_DTTD chieng chan Tham lai 29-9-2009 9" xfId="1020"/>
    <cellStyle name="Dziesiętny [0]_Invoices2001Slovakia_01_Nha so 1_Dien_DTTD chieng chan Tham lai 29-9-2009 9" xfId="1021"/>
    <cellStyle name="Dziesietny [0]_Invoices2001Slovakia_01_Nha so 1_Dien_DTTD chieng chan Tham lai 29-9-2009 9 2" xfId="21197"/>
    <cellStyle name="Dziesiętny [0]_Invoices2001Slovakia_01_Nha so 1_Dien_DTTD chieng chan Tham lai 29-9-2009 9 2" xfId="21198"/>
    <cellStyle name="Dziesietny [0]_Invoices2001Slovakia_01_Nha so 1_Dien_DTTD chieng chan Tham lai 29-9-2009_BIEU KE HOACH  2015 (KTN 6.11 sua)" xfId="14365"/>
    <cellStyle name="Dziesiętny [0]_Invoices2001Slovakia_01_Nha so 1_Dien_DTTD chieng chan Tham lai 29-9-2009_BIEU KE HOACH  2015 (KTN 6.11 sua)" xfId="14366"/>
    <cellStyle name="Dziesietny [0]_Invoices2001Slovakia_01_Nha so 1_Dien_Du toan nuoc San Thang (GD2)" xfId="1022"/>
    <cellStyle name="Dziesiętny [0]_Invoices2001Slovakia_01_Nha so 1_Dien_Du toan nuoc San Thang (GD2)" xfId="1023"/>
    <cellStyle name="Dziesietny [0]_Invoices2001Slovakia_01_Nha so 1_Dien_Du toan nuoc San Thang (GD2) 10" xfId="1024"/>
    <cellStyle name="Dziesiętny [0]_Invoices2001Slovakia_01_Nha so 1_Dien_Du toan nuoc San Thang (GD2) 10" xfId="1025"/>
    <cellStyle name="Dziesietny [0]_Invoices2001Slovakia_01_Nha so 1_Dien_Du toan nuoc San Thang (GD2) 11" xfId="1026"/>
    <cellStyle name="Dziesiętny [0]_Invoices2001Slovakia_01_Nha so 1_Dien_Du toan nuoc San Thang (GD2) 11" xfId="1027"/>
    <cellStyle name="Dziesietny [0]_Invoices2001Slovakia_01_Nha so 1_Dien_Du toan nuoc San Thang (GD2) 12" xfId="1028"/>
    <cellStyle name="Dziesiętny [0]_Invoices2001Slovakia_01_Nha so 1_Dien_Du toan nuoc San Thang (GD2) 12" xfId="1029"/>
    <cellStyle name="Dziesietny [0]_Invoices2001Slovakia_01_Nha so 1_Dien_Du toan nuoc San Thang (GD2) 13" xfId="1030"/>
    <cellStyle name="Dziesiętny [0]_Invoices2001Slovakia_01_Nha so 1_Dien_Du toan nuoc San Thang (GD2) 13" xfId="1031"/>
    <cellStyle name="Dziesietny [0]_Invoices2001Slovakia_01_Nha so 1_Dien_Du toan nuoc San Thang (GD2) 14" xfId="1032"/>
    <cellStyle name="Dziesiętny [0]_Invoices2001Slovakia_01_Nha so 1_Dien_Du toan nuoc San Thang (GD2) 14" xfId="1033"/>
    <cellStyle name="Dziesietny [0]_Invoices2001Slovakia_01_Nha so 1_Dien_Du toan nuoc San Thang (GD2) 15" xfId="1034"/>
    <cellStyle name="Dziesiętny [0]_Invoices2001Slovakia_01_Nha so 1_Dien_Du toan nuoc San Thang (GD2) 15" xfId="1035"/>
    <cellStyle name="Dziesietny [0]_Invoices2001Slovakia_01_Nha so 1_Dien_Du toan nuoc San Thang (GD2) 16" xfId="1036"/>
    <cellStyle name="Dziesiętny [0]_Invoices2001Slovakia_01_Nha so 1_Dien_Du toan nuoc San Thang (GD2) 16" xfId="1037"/>
    <cellStyle name="Dziesietny [0]_Invoices2001Slovakia_01_Nha so 1_Dien_Du toan nuoc San Thang (GD2) 17" xfId="1038"/>
    <cellStyle name="Dziesiętny [0]_Invoices2001Slovakia_01_Nha so 1_Dien_Du toan nuoc San Thang (GD2) 17" xfId="1039"/>
    <cellStyle name="Dziesietny [0]_Invoices2001Slovakia_01_Nha so 1_Dien_Du toan nuoc San Thang (GD2) 18" xfId="1040"/>
    <cellStyle name="Dziesiętny [0]_Invoices2001Slovakia_01_Nha so 1_Dien_Du toan nuoc San Thang (GD2) 18" xfId="1041"/>
    <cellStyle name="Dziesietny [0]_Invoices2001Slovakia_01_Nha so 1_Dien_Du toan nuoc San Thang (GD2) 19" xfId="1042"/>
    <cellStyle name="Dziesiętny [0]_Invoices2001Slovakia_01_Nha so 1_Dien_Du toan nuoc San Thang (GD2) 19" xfId="1043"/>
    <cellStyle name="Dziesietny [0]_Invoices2001Slovakia_01_Nha so 1_Dien_Du toan nuoc San Thang (GD2) 2" xfId="1044"/>
    <cellStyle name="Dziesiętny [0]_Invoices2001Slovakia_01_Nha so 1_Dien_Du toan nuoc San Thang (GD2) 2" xfId="1045"/>
    <cellStyle name="Dziesietny [0]_Invoices2001Slovakia_01_Nha so 1_Dien_Du toan nuoc San Thang (GD2) 2 2" xfId="14369"/>
    <cellStyle name="Dziesiętny [0]_Invoices2001Slovakia_01_Nha so 1_Dien_Du toan nuoc San Thang (GD2) 2 2" xfId="14370"/>
    <cellStyle name="Dziesietny [0]_Invoices2001Slovakia_01_Nha so 1_Dien_Du toan nuoc San Thang (GD2) 20" xfId="1046"/>
    <cellStyle name="Dziesiętny [0]_Invoices2001Slovakia_01_Nha so 1_Dien_Du toan nuoc San Thang (GD2) 20" xfId="1047"/>
    <cellStyle name="Dziesietny [0]_Invoices2001Slovakia_01_Nha so 1_Dien_Du toan nuoc San Thang (GD2) 21" xfId="1048"/>
    <cellStyle name="Dziesiętny [0]_Invoices2001Slovakia_01_Nha so 1_Dien_Du toan nuoc San Thang (GD2) 21" xfId="1049"/>
    <cellStyle name="Dziesietny [0]_Invoices2001Slovakia_01_Nha so 1_Dien_Du toan nuoc San Thang (GD2) 22" xfId="1050"/>
    <cellStyle name="Dziesiętny [0]_Invoices2001Slovakia_01_Nha so 1_Dien_Du toan nuoc San Thang (GD2) 22" xfId="1051"/>
    <cellStyle name="Dziesietny [0]_Invoices2001Slovakia_01_Nha so 1_Dien_Du toan nuoc San Thang (GD2) 23" xfId="1052"/>
    <cellStyle name="Dziesiętny [0]_Invoices2001Slovakia_01_Nha so 1_Dien_Du toan nuoc San Thang (GD2) 23" xfId="1053"/>
    <cellStyle name="Dziesietny [0]_Invoices2001Slovakia_01_Nha so 1_Dien_Du toan nuoc San Thang (GD2) 24" xfId="1054"/>
    <cellStyle name="Dziesiętny [0]_Invoices2001Slovakia_01_Nha so 1_Dien_Du toan nuoc San Thang (GD2) 24" xfId="1055"/>
    <cellStyle name="Dziesietny [0]_Invoices2001Slovakia_01_Nha so 1_Dien_Du toan nuoc San Thang (GD2) 25" xfId="1056"/>
    <cellStyle name="Dziesiętny [0]_Invoices2001Slovakia_01_Nha so 1_Dien_Du toan nuoc San Thang (GD2) 25" xfId="1057"/>
    <cellStyle name="Dziesietny [0]_Invoices2001Slovakia_01_Nha so 1_Dien_Du toan nuoc San Thang (GD2) 26" xfId="1058"/>
    <cellStyle name="Dziesiętny [0]_Invoices2001Slovakia_01_Nha so 1_Dien_Du toan nuoc San Thang (GD2) 26" xfId="1059"/>
    <cellStyle name="Dziesietny [0]_Invoices2001Slovakia_01_Nha so 1_Dien_Du toan nuoc San Thang (GD2) 27" xfId="14367"/>
    <cellStyle name="Dziesiętny [0]_Invoices2001Slovakia_01_Nha so 1_Dien_Du toan nuoc San Thang (GD2) 27" xfId="14368"/>
    <cellStyle name="Dziesietny [0]_Invoices2001Slovakia_01_Nha so 1_Dien_Du toan nuoc San Thang (GD2) 28" xfId="21199"/>
    <cellStyle name="Dziesiętny [0]_Invoices2001Slovakia_01_Nha so 1_Dien_Du toan nuoc San Thang (GD2) 28" xfId="21200"/>
    <cellStyle name="Dziesietny [0]_Invoices2001Slovakia_01_Nha so 1_Dien_Du toan nuoc San Thang (GD2) 3" xfId="1060"/>
    <cellStyle name="Dziesiętny [0]_Invoices2001Slovakia_01_Nha so 1_Dien_Du toan nuoc San Thang (GD2) 3" xfId="1061"/>
    <cellStyle name="Dziesietny [0]_Invoices2001Slovakia_01_Nha so 1_Dien_Du toan nuoc San Thang (GD2) 3 2" xfId="14371"/>
    <cellStyle name="Dziesiętny [0]_Invoices2001Slovakia_01_Nha so 1_Dien_Du toan nuoc San Thang (GD2) 3 2" xfId="14372"/>
    <cellStyle name="Dziesietny [0]_Invoices2001Slovakia_01_Nha so 1_Dien_Du toan nuoc San Thang (GD2) 4" xfId="1062"/>
    <cellStyle name="Dziesiętny [0]_Invoices2001Slovakia_01_Nha so 1_Dien_Du toan nuoc San Thang (GD2) 4" xfId="1063"/>
    <cellStyle name="Dziesietny [0]_Invoices2001Slovakia_01_Nha so 1_Dien_Du toan nuoc San Thang (GD2) 5" xfId="1064"/>
    <cellStyle name="Dziesiętny [0]_Invoices2001Slovakia_01_Nha so 1_Dien_Du toan nuoc San Thang (GD2) 5" xfId="1065"/>
    <cellStyle name="Dziesietny [0]_Invoices2001Slovakia_01_Nha so 1_Dien_Du toan nuoc San Thang (GD2) 6" xfId="1066"/>
    <cellStyle name="Dziesiętny [0]_Invoices2001Slovakia_01_Nha so 1_Dien_Du toan nuoc San Thang (GD2) 6" xfId="1067"/>
    <cellStyle name="Dziesietny [0]_Invoices2001Slovakia_01_Nha so 1_Dien_Du toan nuoc San Thang (GD2) 7" xfId="1068"/>
    <cellStyle name="Dziesiętny [0]_Invoices2001Slovakia_01_Nha so 1_Dien_Du toan nuoc San Thang (GD2) 7" xfId="1069"/>
    <cellStyle name="Dziesietny [0]_Invoices2001Slovakia_01_Nha so 1_Dien_Du toan nuoc San Thang (GD2) 8" xfId="1070"/>
    <cellStyle name="Dziesiętny [0]_Invoices2001Slovakia_01_Nha so 1_Dien_Du toan nuoc San Thang (GD2) 8" xfId="1071"/>
    <cellStyle name="Dziesietny [0]_Invoices2001Slovakia_01_Nha so 1_Dien_Du toan nuoc San Thang (GD2) 9" xfId="1072"/>
    <cellStyle name="Dziesiętny [0]_Invoices2001Slovakia_01_Nha so 1_Dien_Du toan nuoc San Thang (GD2) 9" xfId="1073"/>
    <cellStyle name="Dziesietny [0]_Invoices2001Slovakia_01_Nha so 1_Dien_Ke hoach 2010 (theo doi 11-8-2010)" xfId="1074"/>
    <cellStyle name="Dziesiętny [0]_Invoices2001Slovakia_01_Nha so 1_Dien_Ke hoach 2010 (theo doi 11-8-2010)" xfId="1075"/>
    <cellStyle name="Dziesietny [0]_Invoices2001Slovakia_01_Nha so 1_Dien_Ke hoach 2010 (theo doi 11-8-2010) 10" xfId="1076"/>
    <cellStyle name="Dziesiętny [0]_Invoices2001Slovakia_01_Nha so 1_Dien_Ke hoach 2010 (theo doi 11-8-2010) 10" xfId="1077"/>
    <cellStyle name="Dziesietny [0]_Invoices2001Slovakia_01_Nha so 1_Dien_Ke hoach 2010 (theo doi 11-8-2010) 11" xfId="1078"/>
    <cellStyle name="Dziesiętny [0]_Invoices2001Slovakia_01_Nha so 1_Dien_Ke hoach 2010 (theo doi 11-8-2010) 11" xfId="1079"/>
    <cellStyle name="Dziesietny [0]_Invoices2001Slovakia_01_Nha so 1_Dien_Ke hoach 2010 (theo doi 11-8-2010) 12" xfId="1080"/>
    <cellStyle name="Dziesiętny [0]_Invoices2001Slovakia_01_Nha so 1_Dien_Ke hoach 2010 (theo doi 11-8-2010) 12" xfId="1081"/>
    <cellStyle name="Dziesietny [0]_Invoices2001Slovakia_01_Nha so 1_Dien_Ke hoach 2010 (theo doi 11-8-2010) 13" xfId="1082"/>
    <cellStyle name="Dziesiętny [0]_Invoices2001Slovakia_01_Nha so 1_Dien_Ke hoach 2010 (theo doi 11-8-2010) 13" xfId="1083"/>
    <cellStyle name="Dziesietny [0]_Invoices2001Slovakia_01_Nha so 1_Dien_Ke hoach 2010 (theo doi 11-8-2010) 14" xfId="1084"/>
    <cellStyle name="Dziesiętny [0]_Invoices2001Slovakia_01_Nha so 1_Dien_Ke hoach 2010 (theo doi 11-8-2010) 14" xfId="1085"/>
    <cellStyle name="Dziesietny [0]_Invoices2001Slovakia_01_Nha so 1_Dien_Ke hoach 2010 (theo doi 11-8-2010) 15" xfId="1086"/>
    <cellStyle name="Dziesiętny [0]_Invoices2001Slovakia_01_Nha so 1_Dien_Ke hoach 2010 (theo doi 11-8-2010) 15" xfId="1087"/>
    <cellStyle name="Dziesietny [0]_Invoices2001Slovakia_01_Nha so 1_Dien_Ke hoach 2010 (theo doi 11-8-2010) 16" xfId="1088"/>
    <cellStyle name="Dziesiętny [0]_Invoices2001Slovakia_01_Nha so 1_Dien_Ke hoach 2010 (theo doi 11-8-2010) 16" xfId="1089"/>
    <cellStyle name="Dziesietny [0]_Invoices2001Slovakia_01_Nha so 1_Dien_Ke hoach 2010 (theo doi 11-8-2010) 17" xfId="1090"/>
    <cellStyle name="Dziesiętny [0]_Invoices2001Slovakia_01_Nha so 1_Dien_Ke hoach 2010 (theo doi 11-8-2010) 17" xfId="1091"/>
    <cellStyle name="Dziesietny [0]_Invoices2001Slovakia_01_Nha so 1_Dien_Ke hoach 2010 (theo doi 11-8-2010) 18" xfId="1092"/>
    <cellStyle name="Dziesiętny [0]_Invoices2001Slovakia_01_Nha so 1_Dien_Ke hoach 2010 (theo doi 11-8-2010) 18" xfId="1093"/>
    <cellStyle name="Dziesietny [0]_Invoices2001Slovakia_01_Nha so 1_Dien_Ke hoach 2010 (theo doi 11-8-2010) 19" xfId="1094"/>
    <cellStyle name="Dziesiętny [0]_Invoices2001Slovakia_01_Nha so 1_Dien_Ke hoach 2010 (theo doi 11-8-2010) 19" xfId="1095"/>
    <cellStyle name="Dziesietny [0]_Invoices2001Slovakia_01_Nha so 1_Dien_Ke hoach 2010 (theo doi 11-8-2010) 2" xfId="1096"/>
    <cellStyle name="Dziesiętny [0]_Invoices2001Slovakia_01_Nha so 1_Dien_Ke hoach 2010 (theo doi 11-8-2010) 2" xfId="1097"/>
    <cellStyle name="Dziesietny [0]_Invoices2001Slovakia_01_Nha so 1_Dien_Ke hoach 2010 (theo doi 11-8-2010) 2 2" xfId="14375"/>
    <cellStyle name="Dziesiętny [0]_Invoices2001Slovakia_01_Nha so 1_Dien_Ke hoach 2010 (theo doi 11-8-2010) 2 2" xfId="14376"/>
    <cellStyle name="Dziesietny [0]_Invoices2001Slovakia_01_Nha so 1_Dien_Ke hoach 2010 (theo doi 11-8-2010) 20" xfId="1098"/>
    <cellStyle name="Dziesiętny [0]_Invoices2001Slovakia_01_Nha so 1_Dien_Ke hoach 2010 (theo doi 11-8-2010) 20" xfId="1099"/>
    <cellStyle name="Dziesietny [0]_Invoices2001Slovakia_01_Nha so 1_Dien_Ke hoach 2010 (theo doi 11-8-2010) 21" xfId="1100"/>
    <cellStyle name="Dziesiętny [0]_Invoices2001Slovakia_01_Nha so 1_Dien_Ke hoach 2010 (theo doi 11-8-2010) 21" xfId="1101"/>
    <cellStyle name="Dziesietny [0]_Invoices2001Slovakia_01_Nha so 1_Dien_Ke hoach 2010 (theo doi 11-8-2010) 22" xfId="1102"/>
    <cellStyle name="Dziesiętny [0]_Invoices2001Slovakia_01_Nha so 1_Dien_Ke hoach 2010 (theo doi 11-8-2010) 22" xfId="1103"/>
    <cellStyle name="Dziesietny [0]_Invoices2001Slovakia_01_Nha so 1_Dien_Ke hoach 2010 (theo doi 11-8-2010) 23" xfId="1104"/>
    <cellStyle name="Dziesiętny [0]_Invoices2001Slovakia_01_Nha so 1_Dien_Ke hoach 2010 (theo doi 11-8-2010) 23" xfId="1105"/>
    <cellStyle name="Dziesietny [0]_Invoices2001Slovakia_01_Nha so 1_Dien_Ke hoach 2010 (theo doi 11-8-2010) 24" xfId="1106"/>
    <cellStyle name="Dziesiętny [0]_Invoices2001Slovakia_01_Nha so 1_Dien_Ke hoach 2010 (theo doi 11-8-2010) 24" xfId="1107"/>
    <cellStyle name="Dziesietny [0]_Invoices2001Slovakia_01_Nha so 1_Dien_Ke hoach 2010 (theo doi 11-8-2010) 25" xfId="1108"/>
    <cellStyle name="Dziesiętny [0]_Invoices2001Slovakia_01_Nha so 1_Dien_Ke hoach 2010 (theo doi 11-8-2010) 25" xfId="1109"/>
    <cellStyle name="Dziesietny [0]_Invoices2001Slovakia_01_Nha so 1_Dien_Ke hoach 2010 (theo doi 11-8-2010) 26" xfId="1110"/>
    <cellStyle name="Dziesiętny [0]_Invoices2001Slovakia_01_Nha so 1_Dien_Ke hoach 2010 (theo doi 11-8-2010) 26" xfId="1111"/>
    <cellStyle name="Dziesietny [0]_Invoices2001Slovakia_01_Nha so 1_Dien_Ke hoach 2010 (theo doi 11-8-2010) 27" xfId="14373"/>
    <cellStyle name="Dziesiętny [0]_Invoices2001Slovakia_01_Nha so 1_Dien_Ke hoach 2010 (theo doi 11-8-2010) 27" xfId="14374"/>
    <cellStyle name="Dziesietny [0]_Invoices2001Slovakia_01_Nha so 1_Dien_Ke hoach 2010 (theo doi 11-8-2010) 28" xfId="21201"/>
    <cellStyle name="Dziesiętny [0]_Invoices2001Slovakia_01_Nha so 1_Dien_Ke hoach 2010 (theo doi 11-8-2010) 28" xfId="21202"/>
    <cellStyle name="Dziesietny [0]_Invoices2001Slovakia_01_Nha so 1_Dien_Ke hoach 2010 (theo doi 11-8-2010) 3" xfId="1112"/>
    <cellStyle name="Dziesiętny [0]_Invoices2001Slovakia_01_Nha so 1_Dien_Ke hoach 2010 (theo doi 11-8-2010) 3" xfId="1113"/>
    <cellStyle name="Dziesietny [0]_Invoices2001Slovakia_01_Nha so 1_Dien_Ke hoach 2010 (theo doi 11-8-2010) 3 2" xfId="14377"/>
    <cellStyle name="Dziesiętny [0]_Invoices2001Slovakia_01_Nha so 1_Dien_Ke hoach 2010 (theo doi 11-8-2010) 3 2" xfId="14378"/>
    <cellStyle name="Dziesietny [0]_Invoices2001Slovakia_01_Nha so 1_Dien_Ke hoach 2010 (theo doi 11-8-2010) 4" xfId="1114"/>
    <cellStyle name="Dziesiętny [0]_Invoices2001Slovakia_01_Nha so 1_Dien_Ke hoach 2010 (theo doi 11-8-2010) 4" xfId="1115"/>
    <cellStyle name="Dziesietny [0]_Invoices2001Slovakia_01_Nha so 1_Dien_Ke hoach 2010 (theo doi 11-8-2010) 5" xfId="1116"/>
    <cellStyle name="Dziesiętny [0]_Invoices2001Slovakia_01_Nha so 1_Dien_Ke hoach 2010 (theo doi 11-8-2010) 5" xfId="1117"/>
    <cellStyle name="Dziesietny [0]_Invoices2001Slovakia_01_Nha so 1_Dien_Ke hoach 2010 (theo doi 11-8-2010) 6" xfId="1118"/>
    <cellStyle name="Dziesiętny [0]_Invoices2001Slovakia_01_Nha so 1_Dien_Ke hoach 2010 (theo doi 11-8-2010) 6" xfId="1119"/>
    <cellStyle name="Dziesietny [0]_Invoices2001Slovakia_01_Nha so 1_Dien_Ke hoach 2010 (theo doi 11-8-2010) 7" xfId="1120"/>
    <cellStyle name="Dziesiętny [0]_Invoices2001Slovakia_01_Nha so 1_Dien_Ke hoach 2010 (theo doi 11-8-2010) 7" xfId="1121"/>
    <cellStyle name="Dziesietny [0]_Invoices2001Slovakia_01_Nha so 1_Dien_Ke hoach 2010 (theo doi 11-8-2010) 8" xfId="1122"/>
    <cellStyle name="Dziesiętny [0]_Invoices2001Slovakia_01_Nha so 1_Dien_Ke hoach 2010 (theo doi 11-8-2010) 8" xfId="1123"/>
    <cellStyle name="Dziesietny [0]_Invoices2001Slovakia_01_Nha so 1_Dien_Ke hoach 2010 (theo doi 11-8-2010) 9" xfId="1124"/>
    <cellStyle name="Dziesiętny [0]_Invoices2001Slovakia_01_Nha so 1_Dien_Ke hoach 2010 (theo doi 11-8-2010) 9" xfId="1125"/>
    <cellStyle name="Dziesietny [0]_Invoices2001Slovakia_01_Nha so 1_Dien_ke hoach dau thau 30-6-2010" xfId="1126"/>
    <cellStyle name="Dziesiętny [0]_Invoices2001Slovakia_01_Nha so 1_Dien_ke hoach dau thau 30-6-2010" xfId="1127"/>
    <cellStyle name="Dziesietny [0]_Invoices2001Slovakia_01_Nha so 1_Dien_ke hoach dau thau 30-6-2010 10" xfId="1128"/>
    <cellStyle name="Dziesiętny [0]_Invoices2001Slovakia_01_Nha so 1_Dien_ke hoach dau thau 30-6-2010 10" xfId="1129"/>
    <cellStyle name="Dziesietny [0]_Invoices2001Slovakia_01_Nha so 1_Dien_ke hoach dau thau 30-6-2010 11" xfId="1130"/>
    <cellStyle name="Dziesiętny [0]_Invoices2001Slovakia_01_Nha so 1_Dien_ke hoach dau thau 30-6-2010 11" xfId="1131"/>
    <cellStyle name="Dziesietny [0]_Invoices2001Slovakia_01_Nha so 1_Dien_ke hoach dau thau 30-6-2010 12" xfId="1132"/>
    <cellStyle name="Dziesiętny [0]_Invoices2001Slovakia_01_Nha so 1_Dien_ke hoach dau thau 30-6-2010 12" xfId="1133"/>
    <cellStyle name="Dziesietny [0]_Invoices2001Slovakia_01_Nha so 1_Dien_ke hoach dau thau 30-6-2010 13" xfId="1134"/>
    <cellStyle name="Dziesiętny [0]_Invoices2001Slovakia_01_Nha so 1_Dien_ke hoach dau thau 30-6-2010 13" xfId="1135"/>
    <cellStyle name="Dziesietny [0]_Invoices2001Slovakia_01_Nha so 1_Dien_ke hoach dau thau 30-6-2010 14" xfId="1136"/>
    <cellStyle name="Dziesiętny [0]_Invoices2001Slovakia_01_Nha so 1_Dien_ke hoach dau thau 30-6-2010 14" xfId="1137"/>
    <cellStyle name="Dziesietny [0]_Invoices2001Slovakia_01_Nha so 1_Dien_ke hoach dau thau 30-6-2010 15" xfId="1138"/>
    <cellStyle name="Dziesiętny [0]_Invoices2001Slovakia_01_Nha so 1_Dien_ke hoach dau thau 30-6-2010 15" xfId="1139"/>
    <cellStyle name="Dziesietny [0]_Invoices2001Slovakia_01_Nha so 1_Dien_ke hoach dau thau 30-6-2010 16" xfId="1140"/>
    <cellStyle name="Dziesiętny [0]_Invoices2001Slovakia_01_Nha so 1_Dien_ke hoach dau thau 30-6-2010 16" xfId="1141"/>
    <cellStyle name="Dziesietny [0]_Invoices2001Slovakia_01_Nha so 1_Dien_ke hoach dau thau 30-6-2010 17" xfId="1142"/>
    <cellStyle name="Dziesiętny [0]_Invoices2001Slovakia_01_Nha so 1_Dien_ke hoach dau thau 30-6-2010 17" xfId="1143"/>
    <cellStyle name="Dziesietny [0]_Invoices2001Slovakia_01_Nha so 1_Dien_ke hoach dau thau 30-6-2010 18" xfId="1144"/>
    <cellStyle name="Dziesiętny [0]_Invoices2001Slovakia_01_Nha so 1_Dien_ke hoach dau thau 30-6-2010 18" xfId="1145"/>
    <cellStyle name="Dziesietny [0]_Invoices2001Slovakia_01_Nha so 1_Dien_ke hoach dau thau 30-6-2010 19" xfId="1146"/>
    <cellStyle name="Dziesiętny [0]_Invoices2001Slovakia_01_Nha so 1_Dien_ke hoach dau thau 30-6-2010 19" xfId="1147"/>
    <cellStyle name="Dziesietny [0]_Invoices2001Slovakia_01_Nha so 1_Dien_ke hoach dau thau 30-6-2010 2" xfId="1148"/>
    <cellStyle name="Dziesiętny [0]_Invoices2001Slovakia_01_Nha so 1_Dien_ke hoach dau thau 30-6-2010 2" xfId="1149"/>
    <cellStyle name="Dziesietny [0]_Invoices2001Slovakia_01_Nha so 1_Dien_ke hoach dau thau 30-6-2010 2 2" xfId="14381"/>
    <cellStyle name="Dziesiętny [0]_Invoices2001Slovakia_01_Nha so 1_Dien_ke hoach dau thau 30-6-2010 2 2" xfId="14382"/>
    <cellStyle name="Dziesietny [0]_Invoices2001Slovakia_01_Nha so 1_Dien_ke hoach dau thau 30-6-2010 20" xfId="1150"/>
    <cellStyle name="Dziesiętny [0]_Invoices2001Slovakia_01_Nha so 1_Dien_ke hoach dau thau 30-6-2010 20" xfId="1151"/>
    <cellStyle name="Dziesietny [0]_Invoices2001Slovakia_01_Nha so 1_Dien_ke hoach dau thau 30-6-2010 21" xfId="1152"/>
    <cellStyle name="Dziesiętny [0]_Invoices2001Slovakia_01_Nha so 1_Dien_ke hoach dau thau 30-6-2010 21" xfId="1153"/>
    <cellStyle name="Dziesietny [0]_Invoices2001Slovakia_01_Nha so 1_Dien_ke hoach dau thau 30-6-2010 22" xfId="1154"/>
    <cellStyle name="Dziesiętny [0]_Invoices2001Slovakia_01_Nha so 1_Dien_ke hoach dau thau 30-6-2010 22" xfId="1155"/>
    <cellStyle name="Dziesietny [0]_Invoices2001Slovakia_01_Nha so 1_Dien_ke hoach dau thau 30-6-2010 23" xfId="1156"/>
    <cellStyle name="Dziesiętny [0]_Invoices2001Slovakia_01_Nha so 1_Dien_ke hoach dau thau 30-6-2010 23" xfId="1157"/>
    <cellStyle name="Dziesietny [0]_Invoices2001Slovakia_01_Nha so 1_Dien_ke hoach dau thau 30-6-2010 24" xfId="1158"/>
    <cellStyle name="Dziesiętny [0]_Invoices2001Slovakia_01_Nha so 1_Dien_ke hoach dau thau 30-6-2010 24" xfId="1159"/>
    <cellStyle name="Dziesietny [0]_Invoices2001Slovakia_01_Nha so 1_Dien_ke hoach dau thau 30-6-2010 25" xfId="1160"/>
    <cellStyle name="Dziesiętny [0]_Invoices2001Slovakia_01_Nha so 1_Dien_ke hoach dau thau 30-6-2010 25" xfId="1161"/>
    <cellStyle name="Dziesietny [0]_Invoices2001Slovakia_01_Nha so 1_Dien_ke hoach dau thau 30-6-2010 26" xfId="1162"/>
    <cellStyle name="Dziesiętny [0]_Invoices2001Slovakia_01_Nha so 1_Dien_ke hoach dau thau 30-6-2010 26" xfId="1163"/>
    <cellStyle name="Dziesietny [0]_Invoices2001Slovakia_01_Nha so 1_Dien_ke hoach dau thau 30-6-2010 27" xfId="14379"/>
    <cellStyle name="Dziesiętny [0]_Invoices2001Slovakia_01_Nha so 1_Dien_ke hoach dau thau 30-6-2010 27" xfId="14380"/>
    <cellStyle name="Dziesietny [0]_Invoices2001Slovakia_01_Nha so 1_Dien_ke hoach dau thau 30-6-2010 28" xfId="21203"/>
    <cellStyle name="Dziesiętny [0]_Invoices2001Slovakia_01_Nha so 1_Dien_ke hoach dau thau 30-6-2010 28" xfId="21204"/>
    <cellStyle name="Dziesietny [0]_Invoices2001Slovakia_01_Nha so 1_Dien_ke hoach dau thau 30-6-2010 3" xfId="1164"/>
    <cellStyle name="Dziesiętny [0]_Invoices2001Slovakia_01_Nha so 1_Dien_ke hoach dau thau 30-6-2010 3" xfId="1165"/>
    <cellStyle name="Dziesietny [0]_Invoices2001Slovakia_01_Nha so 1_Dien_ke hoach dau thau 30-6-2010 3 2" xfId="14383"/>
    <cellStyle name="Dziesiętny [0]_Invoices2001Slovakia_01_Nha so 1_Dien_ke hoach dau thau 30-6-2010 3 2" xfId="14384"/>
    <cellStyle name="Dziesietny [0]_Invoices2001Slovakia_01_Nha so 1_Dien_ke hoach dau thau 30-6-2010 4" xfId="1166"/>
    <cellStyle name="Dziesiętny [0]_Invoices2001Slovakia_01_Nha so 1_Dien_ke hoach dau thau 30-6-2010 4" xfId="1167"/>
    <cellStyle name="Dziesietny [0]_Invoices2001Slovakia_01_Nha so 1_Dien_ke hoach dau thau 30-6-2010 5" xfId="1168"/>
    <cellStyle name="Dziesiętny [0]_Invoices2001Slovakia_01_Nha so 1_Dien_ke hoach dau thau 30-6-2010 5" xfId="1169"/>
    <cellStyle name="Dziesietny [0]_Invoices2001Slovakia_01_Nha so 1_Dien_ke hoach dau thau 30-6-2010 6" xfId="1170"/>
    <cellStyle name="Dziesiętny [0]_Invoices2001Slovakia_01_Nha so 1_Dien_ke hoach dau thau 30-6-2010 6" xfId="1171"/>
    <cellStyle name="Dziesietny [0]_Invoices2001Slovakia_01_Nha so 1_Dien_ke hoach dau thau 30-6-2010 7" xfId="1172"/>
    <cellStyle name="Dziesiętny [0]_Invoices2001Slovakia_01_Nha so 1_Dien_ke hoach dau thau 30-6-2010 7" xfId="1173"/>
    <cellStyle name="Dziesietny [0]_Invoices2001Slovakia_01_Nha so 1_Dien_ke hoach dau thau 30-6-2010 8" xfId="1174"/>
    <cellStyle name="Dziesiętny [0]_Invoices2001Slovakia_01_Nha so 1_Dien_ke hoach dau thau 30-6-2010 8" xfId="1175"/>
    <cellStyle name="Dziesietny [0]_Invoices2001Slovakia_01_Nha so 1_Dien_ke hoach dau thau 30-6-2010 9" xfId="1176"/>
    <cellStyle name="Dziesiętny [0]_Invoices2001Slovakia_01_Nha so 1_Dien_ke hoach dau thau 30-6-2010 9" xfId="1177"/>
    <cellStyle name="Dziesietny [0]_Invoices2001Slovakia_01_Nha so 1_Dien_KH Von 2012 gui BKH 1" xfId="1178"/>
    <cellStyle name="Dziesiętny [0]_Invoices2001Slovakia_01_Nha so 1_Dien_KH Von 2012 gui BKH 1" xfId="1179"/>
    <cellStyle name="Dziesietny [0]_Invoices2001Slovakia_01_Nha so 1_Dien_KH Von 2012 gui BKH 1 10" xfId="1180"/>
    <cellStyle name="Dziesiętny [0]_Invoices2001Slovakia_01_Nha so 1_Dien_KH Von 2012 gui BKH 1 10" xfId="1181"/>
    <cellStyle name="Dziesietny [0]_Invoices2001Slovakia_01_Nha so 1_Dien_KH Von 2012 gui BKH 1 10 2" xfId="21205"/>
    <cellStyle name="Dziesiętny [0]_Invoices2001Slovakia_01_Nha so 1_Dien_KH Von 2012 gui BKH 1 10 2" xfId="21206"/>
    <cellStyle name="Dziesietny [0]_Invoices2001Slovakia_01_Nha so 1_Dien_KH Von 2012 gui BKH 1 11" xfId="1182"/>
    <cellStyle name="Dziesiętny [0]_Invoices2001Slovakia_01_Nha so 1_Dien_KH Von 2012 gui BKH 1 11" xfId="1183"/>
    <cellStyle name="Dziesietny [0]_Invoices2001Slovakia_01_Nha so 1_Dien_KH Von 2012 gui BKH 1 11 2" xfId="21207"/>
    <cellStyle name="Dziesiętny [0]_Invoices2001Slovakia_01_Nha so 1_Dien_KH Von 2012 gui BKH 1 11 2" xfId="21208"/>
    <cellStyle name="Dziesietny [0]_Invoices2001Slovakia_01_Nha so 1_Dien_KH Von 2012 gui BKH 1 12" xfId="1184"/>
    <cellStyle name="Dziesiętny [0]_Invoices2001Slovakia_01_Nha so 1_Dien_KH Von 2012 gui BKH 1 12" xfId="1185"/>
    <cellStyle name="Dziesietny [0]_Invoices2001Slovakia_01_Nha so 1_Dien_KH Von 2012 gui BKH 1 12 2" xfId="21209"/>
    <cellStyle name="Dziesiętny [0]_Invoices2001Slovakia_01_Nha so 1_Dien_KH Von 2012 gui BKH 1 12 2" xfId="21210"/>
    <cellStyle name="Dziesietny [0]_Invoices2001Slovakia_01_Nha so 1_Dien_KH Von 2012 gui BKH 1 13" xfId="1186"/>
    <cellStyle name="Dziesiętny [0]_Invoices2001Slovakia_01_Nha so 1_Dien_KH Von 2012 gui BKH 1 13" xfId="1187"/>
    <cellStyle name="Dziesietny [0]_Invoices2001Slovakia_01_Nha so 1_Dien_KH Von 2012 gui BKH 1 13 2" xfId="21211"/>
    <cellStyle name="Dziesiętny [0]_Invoices2001Slovakia_01_Nha so 1_Dien_KH Von 2012 gui BKH 1 13 2" xfId="21212"/>
    <cellStyle name="Dziesietny [0]_Invoices2001Slovakia_01_Nha so 1_Dien_KH Von 2012 gui BKH 1 14" xfId="1188"/>
    <cellStyle name="Dziesiętny [0]_Invoices2001Slovakia_01_Nha so 1_Dien_KH Von 2012 gui BKH 1 14" xfId="1189"/>
    <cellStyle name="Dziesietny [0]_Invoices2001Slovakia_01_Nha so 1_Dien_KH Von 2012 gui BKH 1 14 2" xfId="21213"/>
    <cellStyle name="Dziesiętny [0]_Invoices2001Slovakia_01_Nha so 1_Dien_KH Von 2012 gui BKH 1 14 2" xfId="21214"/>
    <cellStyle name="Dziesietny [0]_Invoices2001Slovakia_01_Nha so 1_Dien_KH Von 2012 gui BKH 1 15" xfId="1190"/>
    <cellStyle name="Dziesiętny [0]_Invoices2001Slovakia_01_Nha so 1_Dien_KH Von 2012 gui BKH 1 15" xfId="1191"/>
    <cellStyle name="Dziesietny [0]_Invoices2001Slovakia_01_Nha so 1_Dien_KH Von 2012 gui BKH 1 15 2" xfId="21215"/>
    <cellStyle name="Dziesiętny [0]_Invoices2001Slovakia_01_Nha so 1_Dien_KH Von 2012 gui BKH 1 15 2" xfId="21216"/>
    <cellStyle name="Dziesietny [0]_Invoices2001Slovakia_01_Nha so 1_Dien_KH Von 2012 gui BKH 1 16" xfId="1192"/>
    <cellStyle name="Dziesiętny [0]_Invoices2001Slovakia_01_Nha so 1_Dien_KH Von 2012 gui BKH 1 16" xfId="1193"/>
    <cellStyle name="Dziesietny [0]_Invoices2001Slovakia_01_Nha so 1_Dien_KH Von 2012 gui BKH 1 16 2" xfId="21217"/>
    <cellStyle name="Dziesiętny [0]_Invoices2001Slovakia_01_Nha so 1_Dien_KH Von 2012 gui BKH 1 16 2" xfId="21218"/>
    <cellStyle name="Dziesietny [0]_Invoices2001Slovakia_01_Nha so 1_Dien_KH Von 2012 gui BKH 1 17" xfId="1194"/>
    <cellStyle name="Dziesiętny [0]_Invoices2001Slovakia_01_Nha so 1_Dien_KH Von 2012 gui BKH 1 17" xfId="1195"/>
    <cellStyle name="Dziesietny [0]_Invoices2001Slovakia_01_Nha so 1_Dien_KH Von 2012 gui BKH 1 17 2" xfId="21219"/>
    <cellStyle name="Dziesiętny [0]_Invoices2001Slovakia_01_Nha so 1_Dien_KH Von 2012 gui BKH 1 17 2" xfId="21220"/>
    <cellStyle name="Dziesietny [0]_Invoices2001Slovakia_01_Nha so 1_Dien_KH Von 2012 gui BKH 1 18" xfId="1196"/>
    <cellStyle name="Dziesiętny [0]_Invoices2001Slovakia_01_Nha so 1_Dien_KH Von 2012 gui BKH 1 18" xfId="1197"/>
    <cellStyle name="Dziesietny [0]_Invoices2001Slovakia_01_Nha so 1_Dien_KH Von 2012 gui BKH 1 18 2" xfId="21221"/>
    <cellStyle name="Dziesiętny [0]_Invoices2001Slovakia_01_Nha so 1_Dien_KH Von 2012 gui BKH 1 18 2" xfId="21222"/>
    <cellStyle name="Dziesietny [0]_Invoices2001Slovakia_01_Nha so 1_Dien_KH Von 2012 gui BKH 1 19" xfId="1198"/>
    <cellStyle name="Dziesiętny [0]_Invoices2001Slovakia_01_Nha so 1_Dien_KH Von 2012 gui BKH 1 19" xfId="1199"/>
    <cellStyle name="Dziesietny [0]_Invoices2001Slovakia_01_Nha so 1_Dien_KH Von 2012 gui BKH 1 19 2" xfId="21223"/>
    <cellStyle name="Dziesiętny [0]_Invoices2001Slovakia_01_Nha so 1_Dien_KH Von 2012 gui BKH 1 19 2" xfId="21224"/>
    <cellStyle name="Dziesietny [0]_Invoices2001Slovakia_01_Nha so 1_Dien_KH Von 2012 gui BKH 1 2" xfId="1200"/>
    <cellStyle name="Dziesiętny [0]_Invoices2001Slovakia_01_Nha so 1_Dien_KH Von 2012 gui BKH 1 2" xfId="1201"/>
    <cellStyle name="Dziesietny [0]_Invoices2001Slovakia_01_Nha so 1_Dien_KH Von 2012 gui BKH 1 2 2" xfId="14387"/>
    <cellStyle name="Dziesiętny [0]_Invoices2001Slovakia_01_Nha so 1_Dien_KH Von 2012 gui BKH 1 2 2" xfId="14388"/>
    <cellStyle name="Dziesietny [0]_Invoices2001Slovakia_01_Nha so 1_Dien_KH Von 2012 gui BKH 1 2 3" xfId="14385"/>
    <cellStyle name="Dziesiętny [0]_Invoices2001Slovakia_01_Nha so 1_Dien_KH Von 2012 gui BKH 1 2 3" xfId="14386"/>
    <cellStyle name="Dziesietny [0]_Invoices2001Slovakia_01_Nha so 1_Dien_KH Von 2012 gui BKH 1 2 4" xfId="21225"/>
    <cellStyle name="Dziesiętny [0]_Invoices2001Slovakia_01_Nha so 1_Dien_KH Von 2012 gui BKH 1 2 4" xfId="21226"/>
    <cellStyle name="Dziesietny [0]_Invoices2001Slovakia_01_Nha so 1_Dien_KH Von 2012 gui BKH 1 20" xfId="1202"/>
    <cellStyle name="Dziesiętny [0]_Invoices2001Slovakia_01_Nha so 1_Dien_KH Von 2012 gui BKH 1 20" xfId="1203"/>
    <cellStyle name="Dziesietny [0]_Invoices2001Slovakia_01_Nha so 1_Dien_KH Von 2012 gui BKH 1 20 2" xfId="21227"/>
    <cellStyle name="Dziesiętny [0]_Invoices2001Slovakia_01_Nha so 1_Dien_KH Von 2012 gui BKH 1 20 2" xfId="21228"/>
    <cellStyle name="Dziesietny [0]_Invoices2001Slovakia_01_Nha so 1_Dien_KH Von 2012 gui BKH 1 21" xfId="1204"/>
    <cellStyle name="Dziesiętny [0]_Invoices2001Slovakia_01_Nha so 1_Dien_KH Von 2012 gui BKH 1 21" xfId="1205"/>
    <cellStyle name="Dziesietny [0]_Invoices2001Slovakia_01_Nha so 1_Dien_KH Von 2012 gui BKH 1 21 2" xfId="21229"/>
    <cellStyle name="Dziesiętny [0]_Invoices2001Slovakia_01_Nha so 1_Dien_KH Von 2012 gui BKH 1 21 2" xfId="21230"/>
    <cellStyle name="Dziesietny [0]_Invoices2001Slovakia_01_Nha so 1_Dien_KH Von 2012 gui BKH 1 22" xfId="1206"/>
    <cellStyle name="Dziesiętny [0]_Invoices2001Slovakia_01_Nha so 1_Dien_KH Von 2012 gui BKH 1 22" xfId="1207"/>
    <cellStyle name="Dziesietny [0]_Invoices2001Slovakia_01_Nha so 1_Dien_KH Von 2012 gui BKH 1 22 2" xfId="21231"/>
    <cellStyle name="Dziesiętny [0]_Invoices2001Slovakia_01_Nha so 1_Dien_KH Von 2012 gui BKH 1 22 2" xfId="21232"/>
    <cellStyle name="Dziesietny [0]_Invoices2001Slovakia_01_Nha so 1_Dien_KH Von 2012 gui BKH 1 23" xfId="1208"/>
    <cellStyle name="Dziesiętny [0]_Invoices2001Slovakia_01_Nha so 1_Dien_KH Von 2012 gui BKH 1 23" xfId="1209"/>
    <cellStyle name="Dziesietny [0]_Invoices2001Slovakia_01_Nha so 1_Dien_KH Von 2012 gui BKH 1 23 2" xfId="21233"/>
    <cellStyle name="Dziesiętny [0]_Invoices2001Slovakia_01_Nha so 1_Dien_KH Von 2012 gui BKH 1 23 2" xfId="21234"/>
    <cellStyle name="Dziesietny [0]_Invoices2001Slovakia_01_Nha so 1_Dien_KH Von 2012 gui BKH 1 24" xfId="1210"/>
    <cellStyle name="Dziesiętny [0]_Invoices2001Slovakia_01_Nha so 1_Dien_KH Von 2012 gui BKH 1 24" xfId="1211"/>
    <cellStyle name="Dziesietny [0]_Invoices2001Slovakia_01_Nha so 1_Dien_KH Von 2012 gui BKH 1 24 2" xfId="21235"/>
    <cellStyle name="Dziesiętny [0]_Invoices2001Slovakia_01_Nha so 1_Dien_KH Von 2012 gui BKH 1 24 2" xfId="21236"/>
    <cellStyle name="Dziesietny [0]_Invoices2001Slovakia_01_Nha so 1_Dien_KH Von 2012 gui BKH 1 25" xfId="1212"/>
    <cellStyle name="Dziesiętny [0]_Invoices2001Slovakia_01_Nha so 1_Dien_KH Von 2012 gui BKH 1 25" xfId="1213"/>
    <cellStyle name="Dziesietny [0]_Invoices2001Slovakia_01_Nha so 1_Dien_KH Von 2012 gui BKH 1 25 2" xfId="21237"/>
    <cellStyle name="Dziesiętny [0]_Invoices2001Slovakia_01_Nha so 1_Dien_KH Von 2012 gui BKH 1 25 2" xfId="21238"/>
    <cellStyle name="Dziesietny [0]_Invoices2001Slovakia_01_Nha so 1_Dien_KH Von 2012 gui BKH 1 26" xfId="1214"/>
    <cellStyle name="Dziesiętny [0]_Invoices2001Slovakia_01_Nha so 1_Dien_KH Von 2012 gui BKH 1 26" xfId="1215"/>
    <cellStyle name="Dziesietny [0]_Invoices2001Slovakia_01_Nha so 1_Dien_KH Von 2012 gui BKH 1 26 2" xfId="21239"/>
    <cellStyle name="Dziesiętny [0]_Invoices2001Slovakia_01_Nha so 1_Dien_KH Von 2012 gui BKH 1 26 2" xfId="21240"/>
    <cellStyle name="Dziesietny [0]_Invoices2001Slovakia_01_Nha so 1_Dien_KH Von 2012 gui BKH 1 3" xfId="1216"/>
    <cellStyle name="Dziesiętny [0]_Invoices2001Slovakia_01_Nha so 1_Dien_KH Von 2012 gui BKH 1 3" xfId="1217"/>
    <cellStyle name="Dziesietny [0]_Invoices2001Slovakia_01_Nha so 1_Dien_KH Von 2012 gui BKH 1 3 2" xfId="14391"/>
    <cellStyle name="Dziesiętny [0]_Invoices2001Slovakia_01_Nha so 1_Dien_KH Von 2012 gui BKH 1 3 2" xfId="14392"/>
    <cellStyle name="Dziesietny [0]_Invoices2001Slovakia_01_Nha so 1_Dien_KH Von 2012 gui BKH 1 3 3" xfId="14389"/>
    <cellStyle name="Dziesiętny [0]_Invoices2001Slovakia_01_Nha so 1_Dien_KH Von 2012 gui BKH 1 3 3" xfId="14390"/>
    <cellStyle name="Dziesietny [0]_Invoices2001Slovakia_01_Nha so 1_Dien_KH Von 2012 gui BKH 1 3 4" xfId="21241"/>
    <cellStyle name="Dziesiętny [0]_Invoices2001Slovakia_01_Nha so 1_Dien_KH Von 2012 gui BKH 1 3 4" xfId="21242"/>
    <cellStyle name="Dziesietny [0]_Invoices2001Slovakia_01_Nha so 1_Dien_KH Von 2012 gui BKH 1 4" xfId="1218"/>
    <cellStyle name="Dziesiętny [0]_Invoices2001Slovakia_01_Nha so 1_Dien_KH Von 2012 gui BKH 1 4" xfId="1219"/>
    <cellStyle name="Dziesietny [0]_Invoices2001Slovakia_01_Nha so 1_Dien_KH Von 2012 gui BKH 1 4 2" xfId="21243"/>
    <cellStyle name="Dziesiętny [0]_Invoices2001Slovakia_01_Nha so 1_Dien_KH Von 2012 gui BKH 1 4 2" xfId="21244"/>
    <cellStyle name="Dziesietny [0]_Invoices2001Slovakia_01_Nha so 1_Dien_KH Von 2012 gui BKH 1 5" xfId="1220"/>
    <cellStyle name="Dziesiętny [0]_Invoices2001Slovakia_01_Nha so 1_Dien_KH Von 2012 gui BKH 1 5" xfId="1221"/>
    <cellStyle name="Dziesietny [0]_Invoices2001Slovakia_01_Nha so 1_Dien_KH Von 2012 gui BKH 1 5 2" xfId="21245"/>
    <cellStyle name="Dziesiętny [0]_Invoices2001Slovakia_01_Nha so 1_Dien_KH Von 2012 gui BKH 1 5 2" xfId="21246"/>
    <cellStyle name="Dziesietny [0]_Invoices2001Slovakia_01_Nha so 1_Dien_KH Von 2012 gui BKH 1 6" xfId="1222"/>
    <cellStyle name="Dziesiętny [0]_Invoices2001Slovakia_01_Nha so 1_Dien_KH Von 2012 gui BKH 1 6" xfId="1223"/>
    <cellStyle name="Dziesietny [0]_Invoices2001Slovakia_01_Nha so 1_Dien_KH Von 2012 gui BKH 1 6 2" xfId="21247"/>
    <cellStyle name="Dziesiętny [0]_Invoices2001Slovakia_01_Nha so 1_Dien_KH Von 2012 gui BKH 1 6 2" xfId="21248"/>
    <cellStyle name="Dziesietny [0]_Invoices2001Slovakia_01_Nha so 1_Dien_KH Von 2012 gui BKH 1 7" xfId="1224"/>
    <cellStyle name="Dziesiętny [0]_Invoices2001Slovakia_01_Nha so 1_Dien_KH Von 2012 gui BKH 1 7" xfId="1225"/>
    <cellStyle name="Dziesietny [0]_Invoices2001Slovakia_01_Nha so 1_Dien_KH Von 2012 gui BKH 1 7 2" xfId="21249"/>
    <cellStyle name="Dziesiętny [0]_Invoices2001Slovakia_01_Nha so 1_Dien_KH Von 2012 gui BKH 1 7 2" xfId="21250"/>
    <cellStyle name="Dziesietny [0]_Invoices2001Slovakia_01_Nha so 1_Dien_KH Von 2012 gui BKH 1 8" xfId="1226"/>
    <cellStyle name="Dziesiętny [0]_Invoices2001Slovakia_01_Nha so 1_Dien_KH Von 2012 gui BKH 1 8" xfId="1227"/>
    <cellStyle name="Dziesietny [0]_Invoices2001Slovakia_01_Nha so 1_Dien_KH Von 2012 gui BKH 1 8 2" xfId="21251"/>
    <cellStyle name="Dziesiętny [0]_Invoices2001Slovakia_01_Nha so 1_Dien_KH Von 2012 gui BKH 1 8 2" xfId="21252"/>
    <cellStyle name="Dziesietny [0]_Invoices2001Slovakia_01_Nha so 1_Dien_KH Von 2012 gui BKH 1 9" xfId="1228"/>
    <cellStyle name="Dziesiętny [0]_Invoices2001Slovakia_01_Nha so 1_Dien_KH Von 2012 gui BKH 1 9" xfId="1229"/>
    <cellStyle name="Dziesietny [0]_Invoices2001Slovakia_01_Nha so 1_Dien_KH Von 2012 gui BKH 1 9 2" xfId="21253"/>
    <cellStyle name="Dziesiętny [0]_Invoices2001Slovakia_01_Nha so 1_Dien_KH Von 2012 gui BKH 1 9 2" xfId="21254"/>
    <cellStyle name="Dziesietny [0]_Invoices2001Slovakia_01_Nha so 1_Dien_KH Von 2012 gui BKH 1_BIEU KE HOACH  2015 (KTN 6.11 sua)" xfId="14393"/>
    <cellStyle name="Dziesiętny [0]_Invoices2001Slovakia_01_Nha so 1_Dien_KH Von 2012 gui BKH 1_BIEU KE HOACH  2015 (KTN 6.11 sua)" xfId="14394"/>
    <cellStyle name="Dziesietny [0]_Invoices2001Slovakia_01_Nha so 1_Dien_QD ke hoach dau thau" xfId="1230"/>
    <cellStyle name="Dziesiętny [0]_Invoices2001Slovakia_01_Nha so 1_Dien_QD ke hoach dau thau" xfId="1231"/>
    <cellStyle name="Dziesietny [0]_Invoices2001Slovakia_01_Nha so 1_Dien_QD ke hoach dau thau 10" xfId="1232"/>
    <cellStyle name="Dziesiętny [0]_Invoices2001Slovakia_01_Nha so 1_Dien_QD ke hoach dau thau 10" xfId="1233"/>
    <cellStyle name="Dziesietny [0]_Invoices2001Slovakia_01_Nha so 1_Dien_QD ke hoach dau thau 11" xfId="1234"/>
    <cellStyle name="Dziesiętny [0]_Invoices2001Slovakia_01_Nha so 1_Dien_QD ke hoach dau thau 11" xfId="1235"/>
    <cellStyle name="Dziesietny [0]_Invoices2001Slovakia_01_Nha so 1_Dien_QD ke hoach dau thau 12" xfId="1236"/>
    <cellStyle name="Dziesiętny [0]_Invoices2001Slovakia_01_Nha so 1_Dien_QD ke hoach dau thau 12" xfId="1237"/>
    <cellStyle name="Dziesietny [0]_Invoices2001Slovakia_01_Nha so 1_Dien_QD ke hoach dau thau 13" xfId="1238"/>
    <cellStyle name="Dziesiętny [0]_Invoices2001Slovakia_01_Nha so 1_Dien_QD ke hoach dau thau 13" xfId="1239"/>
    <cellStyle name="Dziesietny [0]_Invoices2001Slovakia_01_Nha so 1_Dien_QD ke hoach dau thau 14" xfId="1240"/>
    <cellStyle name="Dziesiętny [0]_Invoices2001Slovakia_01_Nha so 1_Dien_QD ke hoach dau thau 14" xfId="1241"/>
    <cellStyle name="Dziesietny [0]_Invoices2001Slovakia_01_Nha so 1_Dien_QD ke hoach dau thau 15" xfId="1242"/>
    <cellStyle name="Dziesiętny [0]_Invoices2001Slovakia_01_Nha so 1_Dien_QD ke hoach dau thau 15" xfId="1243"/>
    <cellStyle name="Dziesietny [0]_Invoices2001Slovakia_01_Nha so 1_Dien_QD ke hoach dau thau 16" xfId="1244"/>
    <cellStyle name="Dziesiętny [0]_Invoices2001Slovakia_01_Nha so 1_Dien_QD ke hoach dau thau 16" xfId="1245"/>
    <cellStyle name="Dziesietny [0]_Invoices2001Slovakia_01_Nha so 1_Dien_QD ke hoach dau thau 17" xfId="1246"/>
    <cellStyle name="Dziesiętny [0]_Invoices2001Slovakia_01_Nha so 1_Dien_QD ke hoach dau thau 17" xfId="1247"/>
    <cellStyle name="Dziesietny [0]_Invoices2001Slovakia_01_Nha so 1_Dien_QD ke hoach dau thau 18" xfId="1248"/>
    <cellStyle name="Dziesiętny [0]_Invoices2001Slovakia_01_Nha so 1_Dien_QD ke hoach dau thau 18" xfId="1249"/>
    <cellStyle name="Dziesietny [0]_Invoices2001Slovakia_01_Nha so 1_Dien_QD ke hoach dau thau 19" xfId="1250"/>
    <cellStyle name="Dziesiętny [0]_Invoices2001Slovakia_01_Nha so 1_Dien_QD ke hoach dau thau 19" xfId="1251"/>
    <cellStyle name="Dziesietny [0]_Invoices2001Slovakia_01_Nha so 1_Dien_QD ke hoach dau thau 2" xfId="1252"/>
    <cellStyle name="Dziesiętny [0]_Invoices2001Slovakia_01_Nha so 1_Dien_QD ke hoach dau thau 2" xfId="1253"/>
    <cellStyle name="Dziesietny [0]_Invoices2001Slovakia_01_Nha so 1_Dien_QD ke hoach dau thau 2 2" xfId="14397"/>
    <cellStyle name="Dziesiętny [0]_Invoices2001Slovakia_01_Nha so 1_Dien_QD ke hoach dau thau 2 2" xfId="14398"/>
    <cellStyle name="Dziesietny [0]_Invoices2001Slovakia_01_Nha so 1_Dien_QD ke hoach dau thau 20" xfId="1254"/>
    <cellStyle name="Dziesiętny [0]_Invoices2001Slovakia_01_Nha so 1_Dien_QD ke hoach dau thau 20" xfId="1255"/>
    <cellStyle name="Dziesietny [0]_Invoices2001Slovakia_01_Nha so 1_Dien_QD ke hoach dau thau 21" xfId="1256"/>
    <cellStyle name="Dziesiętny [0]_Invoices2001Slovakia_01_Nha so 1_Dien_QD ke hoach dau thau 21" xfId="1257"/>
    <cellStyle name="Dziesietny [0]_Invoices2001Slovakia_01_Nha so 1_Dien_QD ke hoach dau thau 22" xfId="1258"/>
    <cellStyle name="Dziesiętny [0]_Invoices2001Slovakia_01_Nha so 1_Dien_QD ke hoach dau thau 22" xfId="1259"/>
    <cellStyle name="Dziesietny [0]_Invoices2001Slovakia_01_Nha so 1_Dien_QD ke hoach dau thau 23" xfId="1260"/>
    <cellStyle name="Dziesiętny [0]_Invoices2001Slovakia_01_Nha so 1_Dien_QD ke hoach dau thau 23" xfId="1261"/>
    <cellStyle name="Dziesietny [0]_Invoices2001Slovakia_01_Nha so 1_Dien_QD ke hoach dau thau 24" xfId="1262"/>
    <cellStyle name="Dziesiętny [0]_Invoices2001Slovakia_01_Nha so 1_Dien_QD ke hoach dau thau 24" xfId="1263"/>
    <cellStyle name="Dziesietny [0]_Invoices2001Slovakia_01_Nha so 1_Dien_QD ke hoach dau thau 25" xfId="1264"/>
    <cellStyle name="Dziesiętny [0]_Invoices2001Slovakia_01_Nha so 1_Dien_QD ke hoach dau thau 25" xfId="1265"/>
    <cellStyle name="Dziesietny [0]_Invoices2001Slovakia_01_Nha so 1_Dien_QD ke hoach dau thau 26" xfId="1266"/>
    <cellStyle name="Dziesiętny [0]_Invoices2001Slovakia_01_Nha so 1_Dien_QD ke hoach dau thau 26" xfId="1267"/>
    <cellStyle name="Dziesietny [0]_Invoices2001Slovakia_01_Nha so 1_Dien_QD ke hoach dau thau 27" xfId="14395"/>
    <cellStyle name="Dziesiętny [0]_Invoices2001Slovakia_01_Nha so 1_Dien_QD ke hoach dau thau 27" xfId="14396"/>
    <cellStyle name="Dziesietny [0]_Invoices2001Slovakia_01_Nha so 1_Dien_QD ke hoach dau thau 28" xfId="21255"/>
    <cellStyle name="Dziesiętny [0]_Invoices2001Slovakia_01_Nha so 1_Dien_QD ke hoach dau thau 28" xfId="21256"/>
    <cellStyle name="Dziesietny [0]_Invoices2001Slovakia_01_Nha so 1_Dien_QD ke hoach dau thau 3" xfId="1268"/>
    <cellStyle name="Dziesiętny [0]_Invoices2001Slovakia_01_Nha so 1_Dien_QD ke hoach dau thau 3" xfId="1269"/>
    <cellStyle name="Dziesietny [0]_Invoices2001Slovakia_01_Nha so 1_Dien_QD ke hoach dau thau 3 2" xfId="14399"/>
    <cellStyle name="Dziesiętny [0]_Invoices2001Slovakia_01_Nha so 1_Dien_QD ke hoach dau thau 3 2" xfId="14400"/>
    <cellStyle name="Dziesietny [0]_Invoices2001Slovakia_01_Nha so 1_Dien_QD ke hoach dau thau 4" xfId="1270"/>
    <cellStyle name="Dziesiętny [0]_Invoices2001Slovakia_01_Nha so 1_Dien_QD ke hoach dau thau 4" xfId="1271"/>
    <cellStyle name="Dziesietny [0]_Invoices2001Slovakia_01_Nha so 1_Dien_QD ke hoach dau thau 5" xfId="1272"/>
    <cellStyle name="Dziesiętny [0]_Invoices2001Slovakia_01_Nha so 1_Dien_QD ke hoach dau thau 5" xfId="1273"/>
    <cellStyle name="Dziesietny [0]_Invoices2001Slovakia_01_Nha so 1_Dien_QD ke hoach dau thau 6" xfId="1274"/>
    <cellStyle name="Dziesiętny [0]_Invoices2001Slovakia_01_Nha so 1_Dien_QD ke hoach dau thau 6" xfId="1275"/>
    <cellStyle name="Dziesietny [0]_Invoices2001Slovakia_01_Nha so 1_Dien_QD ke hoach dau thau 7" xfId="1276"/>
    <cellStyle name="Dziesiętny [0]_Invoices2001Slovakia_01_Nha so 1_Dien_QD ke hoach dau thau 7" xfId="1277"/>
    <cellStyle name="Dziesietny [0]_Invoices2001Slovakia_01_Nha so 1_Dien_QD ke hoach dau thau 8" xfId="1278"/>
    <cellStyle name="Dziesiętny [0]_Invoices2001Slovakia_01_Nha so 1_Dien_QD ke hoach dau thau 8" xfId="1279"/>
    <cellStyle name="Dziesietny [0]_Invoices2001Slovakia_01_Nha so 1_Dien_QD ke hoach dau thau 9" xfId="1280"/>
    <cellStyle name="Dziesiętny [0]_Invoices2001Slovakia_01_Nha so 1_Dien_QD ke hoach dau thau 9" xfId="1281"/>
    <cellStyle name="Dziesietny [0]_Invoices2001Slovakia_01_Nha so 1_Dien_tinh toan hoang ha" xfId="1282"/>
    <cellStyle name="Dziesiętny [0]_Invoices2001Slovakia_01_Nha so 1_Dien_tinh toan hoang ha" xfId="1283"/>
    <cellStyle name="Dziesietny [0]_Invoices2001Slovakia_01_Nha so 1_Dien_tinh toan hoang ha 10" xfId="1284"/>
    <cellStyle name="Dziesiętny [0]_Invoices2001Slovakia_01_Nha so 1_Dien_tinh toan hoang ha 10" xfId="1285"/>
    <cellStyle name="Dziesietny [0]_Invoices2001Slovakia_01_Nha so 1_Dien_tinh toan hoang ha 11" xfId="1286"/>
    <cellStyle name="Dziesiętny [0]_Invoices2001Slovakia_01_Nha so 1_Dien_tinh toan hoang ha 11" xfId="1287"/>
    <cellStyle name="Dziesietny [0]_Invoices2001Slovakia_01_Nha so 1_Dien_tinh toan hoang ha 12" xfId="1288"/>
    <cellStyle name="Dziesiętny [0]_Invoices2001Slovakia_01_Nha so 1_Dien_tinh toan hoang ha 12" xfId="1289"/>
    <cellStyle name="Dziesietny [0]_Invoices2001Slovakia_01_Nha so 1_Dien_tinh toan hoang ha 13" xfId="1290"/>
    <cellStyle name="Dziesiętny [0]_Invoices2001Slovakia_01_Nha so 1_Dien_tinh toan hoang ha 13" xfId="1291"/>
    <cellStyle name="Dziesietny [0]_Invoices2001Slovakia_01_Nha so 1_Dien_tinh toan hoang ha 14" xfId="1292"/>
    <cellStyle name="Dziesiętny [0]_Invoices2001Slovakia_01_Nha so 1_Dien_tinh toan hoang ha 14" xfId="1293"/>
    <cellStyle name="Dziesietny [0]_Invoices2001Slovakia_01_Nha so 1_Dien_tinh toan hoang ha 15" xfId="1294"/>
    <cellStyle name="Dziesiętny [0]_Invoices2001Slovakia_01_Nha so 1_Dien_tinh toan hoang ha 15" xfId="1295"/>
    <cellStyle name="Dziesietny [0]_Invoices2001Slovakia_01_Nha so 1_Dien_tinh toan hoang ha 16" xfId="1296"/>
    <cellStyle name="Dziesiętny [0]_Invoices2001Slovakia_01_Nha so 1_Dien_tinh toan hoang ha 16" xfId="1297"/>
    <cellStyle name="Dziesietny [0]_Invoices2001Slovakia_01_Nha so 1_Dien_tinh toan hoang ha 17" xfId="1298"/>
    <cellStyle name="Dziesiętny [0]_Invoices2001Slovakia_01_Nha so 1_Dien_tinh toan hoang ha 17" xfId="1299"/>
    <cellStyle name="Dziesietny [0]_Invoices2001Slovakia_01_Nha so 1_Dien_tinh toan hoang ha 18" xfId="1300"/>
    <cellStyle name="Dziesiętny [0]_Invoices2001Slovakia_01_Nha so 1_Dien_tinh toan hoang ha 18" xfId="1301"/>
    <cellStyle name="Dziesietny [0]_Invoices2001Slovakia_01_Nha so 1_Dien_tinh toan hoang ha 19" xfId="1302"/>
    <cellStyle name="Dziesiętny [0]_Invoices2001Slovakia_01_Nha so 1_Dien_tinh toan hoang ha 19" xfId="1303"/>
    <cellStyle name="Dziesietny [0]_Invoices2001Slovakia_01_Nha so 1_Dien_tinh toan hoang ha 2" xfId="1304"/>
    <cellStyle name="Dziesiętny [0]_Invoices2001Slovakia_01_Nha so 1_Dien_tinh toan hoang ha 2" xfId="1305"/>
    <cellStyle name="Dziesietny [0]_Invoices2001Slovakia_01_Nha so 1_Dien_tinh toan hoang ha 2 2" xfId="14403"/>
    <cellStyle name="Dziesiętny [0]_Invoices2001Slovakia_01_Nha so 1_Dien_tinh toan hoang ha 2 2" xfId="14404"/>
    <cellStyle name="Dziesietny [0]_Invoices2001Slovakia_01_Nha so 1_Dien_tinh toan hoang ha 20" xfId="1306"/>
    <cellStyle name="Dziesiętny [0]_Invoices2001Slovakia_01_Nha so 1_Dien_tinh toan hoang ha 20" xfId="1307"/>
    <cellStyle name="Dziesietny [0]_Invoices2001Slovakia_01_Nha so 1_Dien_tinh toan hoang ha 21" xfId="1308"/>
    <cellStyle name="Dziesiętny [0]_Invoices2001Slovakia_01_Nha so 1_Dien_tinh toan hoang ha 21" xfId="1309"/>
    <cellStyle name="Dziesietny [0]_Invoices2001Slovakia_01_Nha so 1_Dien_tinh toan hoang ha 22" xfId="1310"/>
    <cellStyle name="Dziesiętny [0]_Invoices2001Slovakia_01_Nha so 1_Dien_tinh toan hoang ha 22" xfId="1311"/>
    <cellStyle name="Dziesietny [0]_Invoices2001Slovakia_01_Nha so 1_Dien_tinh toan hoang ha 23" xfId="1312"/>
    <cellStyle name="Dziesiętny [0]_Invoices2001Slovakia_01_Nha so 1_Dien_tinh toan hoang ha 23" xfId="1313"/>
    <cellStyle name="Dziesietny [0]_Invoices2001Slovakia_01_Nha so 1_Dien_tinh toan hoang ha 24" xfId="1314"/>
    <cellStyle name="Dziesiętny [0]_Invoices2001Slovakia_01_Nha so 1_Dien_tinh toan hoang ha 24" xfId="1315"/>
    <cellStyle name="Dziesietny [0]_Invoices2001Slovakia_01_Nha so 1_Dien_tinh toan hoang ha 25" xfId="1316"/>
    <cellStyle name="Dziesiętny [0]_Invoices2001Slovakia_01_Nha so 1_Dien_tinh toan hoang ha 25" xfId="1317"/>
    <cellStyle name="Dziesietny [0]_Invoices2001Slovakia_01_Nha so 1_Dien_tinh toan hoang ha 26" xfId="1318"/>
    <cellStyle name="Dziesiętny [0]_Invoices2001Slovakia_01_Nha so 1_Dien_tinh toan hoang ha 26" xfId="1319"/>
    <cellStyle name="Dziesietny [0]_Invoices2001Slovakia_01_Nha so 1_Dien_tinh toan hoang ha 27" xfId="14401"/>
    <cellStyle name="Dziesiętny [0]_Invoices2001Slovakia_01_Nha so 1_Dien_tinh toan hoang ha 27" xfId="14402"/>
    <cellStyle name="Dziesietny [0]_Invoices2001Slovakia_01_Nha so 1_Dien_tinh toan hoang ha 28" xfId="21257"/>
    <cellStyle name="Dziesiętny [0]_Invoices2001Slovakia_01_Nha so 1_Dien_tinh toan hoang ha 28" xfId="21258"/>
    <cellStyle name="Dziesietny [0]_Invoices2001Slovakia_01_Nha so 1_Dien_tinh toan hoang ha 3" xfId="1320"/>
    <cellStyle name="Dziesiętny [0]_Invoices2001Slovakia_01_Nha so 1_Dien_tinh toan hoang ha 3" xfId="1321"/>
    <cellStyle name="Dziesietny [0]_Invoices2001Slovakia_01_Nha so 1_Dien_tinh toan hoang ha 3 2" xfId="14405"/>
    <cellStyle name="Dziesiętny [0]_Invoices2001Slovakia_01_Nha so 1_Dien_tinh toan hoang ha 3 2" xfId="14406"/>
    <cellStyle name="Dziesietny [0]_Invoices2001Slovakia_01_Nha so 1_Dien_tinh toan hoang ha 4" xfId="1322"/>
    <cellStyle name="Dziesiętny [0]_Invoices2001Slovakia_01_Nha so 1_Dien_tinh toan hoang ha 4" xfId="1323"/>
    <cellStyle name="Dziesietny [0]_Invoices2001Slovakia_01_Nha so 1_Dien_tinh toan hoang ha 5" xfId="1324"/>
    <cellStyle name="Dziesiętny [0]_Invoices2001Slovakia_01_Nha so 1_Dien_tinh toan hoang ha 5" xfId="1325"/>
    <cellStyle name="Dziesietny [0]_Invoices2001Slovakia_01_Nha so 1_Dien_tinh toan hoang ha 6" xfId="1326"/>
    <cellStyle name="Dziesiętny [0]_Invoices2001Slovakia_01_Nha so 1_Dien_tinh toan hoang ha 6" xfId="1327"/>
    <cellStyle name="Dziesietny [0]_Invoices2001Slovakia_01_Nha so 1_Dien_tinh toan hoang ha 7" xfId="1328"/>
    <cellStyle name="Dziesiętny [0]_Invoices2001Slovakia_01_Nha so 1_Dien_tinh toan hoang ha 7" xfId="1329"/>
    <cellStyle name="Dziesietny [0]_Invoices2001Slovakia_01_Nha so 1_Dien_tinh toan hoang ha 8" xfId="1330"/>
    <cellStyle name="Dziesiętny [0]_Invoices2001Slovakia_01_Nha so 1_Dien_tinh toan hoang ha 8" xfId="1331"/>
    <cellStyle name="Dziesietny [0]_Invoices2001Slovakia_01_Nha so 1_Dien_tinh toan hoang ha 9" xfId="1332"/>
    <cellStyle name="Dziesiętny [0]_Invoices2001Slovakia_01_Nha so 1_Dien_tinh toan hoang ha 9" xfId="1333"/>
    <cellStyle name="Dziesietny [0]_Invoices2001Slovakia_01_Nha so 1_Dien_Tong von ĐTPT" xfId="1334"/>
    <cellStyle name="Dziesiętny [0]_Invoices2001Slovakia_01_Nha so 1_Dien_Tong von ĐTPT" xfId="1335"/>
    <cellStyle name="Dziesietny [0]_Invoices2001Slovakia_01_Nha so 1_Dien_Tong von ĐTPT 10" xfId="1336"/>
    <cellStyle name="Dziesiętny [0]_Invoices2001Slovakia_01_Nha so 1_Dien_Tong von ĐTPT 10" xfId="1337"/>
    <cellStyle name="Dziesietny [0]_Invoices2001Slovakia_01_Nha so 1_Dien_Tong von ĐTPT 11" xfId="1338"/>
    <cellStyle name="Dziesiętny [0]_Invoices2001Slovakia_01_Nha so 1_Dien_Tong von ĐTPT 11" xfId="1339"/>
    <cellStyle name="Dziesietny [0]_Invoices2001Slovakia_01_Nha so 1_Dien_Tong von ĐTPT 12" xfId="1340"/>
    <cellStyle name="Dziesiętny [0]_Invoices2001Slovakia_01_Nha so 1_Dien_Tong von ĐTPT 12" xfId="1341"/>
    <cellStyle name="Dziesietny [0]_Invoices2001Slovakia_01_Nha so 1_Dien_Tong von ĐTPT 13" xfId="1342"/>
    <cellStyle name="Dziesiętny [0]_Invoices2001Slovakia_01_Nha so 1_Dien_Tong von ĐTPT 13" xfId="1343"/>
    <cellStyle name="Dziesietny [0]_Invoices2001Slovakia_01_Nha so 1_Dien_Tong von ĐTPT 14" xfId="1344"/>
    <cellStyle name="Dziesiętny [0]_Invoices2001Slovakia_01_Nha so 1_Dien_Tong von ĐTPT 14" xfId="1345"/>
    <cellStyle name="Dziesietny [0]_Invoices2001Slovakia_01_Nha so 1_Dien_Tong von ĐTPT 15" xfId="1346"/>
    <cellStyle name="Dziesiętny [0]_Invoices2001Slovakia_01_Nha so 1_Dien_Tong von ĐTPT 15" xfId="1347"/>
    <cellStyle name="Dziesietny [0]_Invoices2001Slovakia_01_Nha so 1_Dien_Tong von ĐTPT 16" xfId="1348"/>
    <cellStyle name="Dziesiętny [0]_Invoices2001Slovakia_01_Nha so 1_Dien_Tong von ĐTPT 16" xfId="1349"/>
    <cellStyle name="Dziesietny [0]_Invoices2001Slovakia_01_Nha so 1_Dien_Tong von ĐTPT 17" xfId="1350"/>
    <cellStyle name="Dziesiętny [0]_Invoices2001Slovakia_01_Nha so 1_Dien_Tong von ĐTPT 17" xfId="1351"/>
    <cellStyle name="Dziesietny [0]_Invoices2001Slovakia_01_Nha so 1_Dien_Tong von ĐTPT 18" xfId="1352"/>
    <cellStyle name="Dziesiętny [0]_Invoices2001Slovakia_01_Nha so 1_Dien_Tong von ĐTPT 18" xfId="1353"/>
    <cellStyle name="Dziesietny [0]_Invoices2001Slovakia_01_Nha so 1_Dien_Tong von ĐTPT 19" xfId="1354"/>
    <cellStyle name="Dziesiętny [0]_Invoices2001Slovakia_01_Nha so 1_Dien_Tong von ĐTPT 19" xfId="1355"/>
    <cellStyle name="Dziesietny [0]_Invoices2001Slovakia_01_Nha so 1_Dien_Tong von ĐTPT 2" xfId="1356"/>
    <cellStyle name="Dziesiętny [0]_Invoices2001Slovakia_01_Nha so 1_Dien_Tong von ĐTPT 2" xfId="1357"/>
    <cellStyle name="Dziesietny [0]_Invoices2001Slovakia_01_Nha so 1_Dien_Tong von ĐTPT 2 2" xfId="14409"/>
    <cellStyle name="Dziesiętny [0]_Invoices2001Slovakia_01_Nha so 1_Dien_Tong von ĐTPT 2 2" xfId="14410"/>
    <cellStyle name="Dziesietny [0]_Invoices2001Slovakia_01_Nha so 1_Dien_Tong von ĐTPT 20" xfId="1358"/>
    <cellStyle name="Dziesiętny [0]_Invoices2001Slovakia_01_Nha so 1_Dien_Tong von ĐTPT 20" xfId="1359"/>
    <cellStyle name="Dziesietny [0]_Invoices2001Slovakia_01_Nha so 1_Dien_Tong von ĐTPT 21" xfId="1360"/>
    <cellStyle name="Dziesiętny [0]_Invoices2001Slovakia_01_Nha so 1_Dien_Tong von ĐTPT 21" xfId="1361"/>
    <cellStyle name="Dziesietny [0]_Invoices2001Slovakia_01_Nha so 1_Dien_Tong von ĐTPT 22" xfId="1362"/>
    <cellStyle name="Dziesiętny [0]_Invoices2001Slovakia_01_Nha so 1_Dien_Tong von ĐTPT 22" xfId="1363"/>
    <cellStyle name="Dziesietny [0]_Invoices2001Slovakia_01_Nha so 1_Dien_Tong von ĐTPT 23" xfId="1364"/>
    <cellStyle name="Dziesiętny [0]_Invoices2001Slovakia_01_Nha so 1_Dien_Tong von ĐTPT 23" xfId="1365"/>
    <cellStyle name="Dziesietny [0]_Invoices2001Slovakia_01_Nha so 1_Dien_Tong von ĐTPT 24" xfId="1366"/>
    <cellStyle name="Dziesiętny [0]_Invoices2001Slovakia_01_Nha so 1_Dien_Tong von ĐTPT 24" xfId="1367"/>
    <cellStyle name="Dziesietny [0]_Invoices2001Slovakia_01_Nha so 1_Dien_Tong von ĐTPT 25" xfId="1368"/>
    <cellStyle name="Dziesiętny [0]_Invoices2001Slovakia_01_Nha so 1_Dien_Tong von ĐTPT 25" xfId="1369"/>
    <cellStyle name="Dziesietny [0]_Invoices2001Slovakia_01_Nha so 1_Dien_Tong von ĐTPT 26" xfId="1370"/>
    <cellStyle name="Dziesiętny [0]_Invoices2001Slovakia_01_Nha so 1_Dien_Tong von ĐTPT 26" xfId="1371"/>
    <cellStyle name="Dziesietny [0]_Invoices2001Slovakia_01_Nha so 1_Dien_Tong von ĐTPT 27" xfId="14407"/>
    <cellStyle name="Dziesiętny [0]_Invoices2001Slovakia_01_Nha so 1_Dien_Tong von ĐTPT 27" xfId="14408"/>
    <cellStyle name="Dziesietny [0]_Invoices2001Slovakia_01_Nha so 1_Dien_Tong von ĐTPT 28" xfId="21259"/>
    <cellStyle name="Dziesiętny [0]_Invoices2001Slovakia_01_Nha so 1_Dien_Tong von ĐTPT 28" xfId="21260"/>
    <cellStyle name="Dziesietny [0]_Invoices2001Slovakia_01_Nha so 1_Dien_Tong von ĐTPT 3" xfId="1372"/>
    <cellStyle name="Dziesiętny [0]_Invoices2001Slovakia_01_Nha so 1_Dien_Tong von ĐTPT 3" xfId="1373"/>
    <cellStyle name="Dziesietny [0]_Invoices2001Slovakia_01_Nha so 1_Dien_Tong von ĐTPT 3 2" xfId="14411"/>
    <cellStyle name="Dziesiętny [0]_Invoices2001Slovakia_01_Nha so 1_Dien_Tong von ĐTPT 3 2" xfId="14412"/>
    <cellStyle name="Dziesietny [0]_Invoices2001Slovakia_01_Nha so 1_Dien_Tong von ĐTPT 4" xfId="1374"/>
    <cellStyle name="Dziesiętny [0]_Invoices2001Slovakia_01_Nha so 1_Dien_Tong von ĐTPT 4" xfId="1375"/>
    <cellStyle name="Dziesietny [0]_Invoices2001Slovakia_01_Nha so 1_Dien_Tong von ĐTPT 5" xfId="1376"/>
    <cellStyle name="Dziesiętny [0]_Invoices2001Slovakia_01_Nha so 1_Dien_Tong von ĐTPT 5" xfId="1377"/>
    <cellStyle name="Dziesietny [0]_Invoices2001Slovakia_01_Nha so 1_Dien_Tong von ĐTPT 6" xfId="1378"/>
    <cellStyle name="Dziesiętny [0]_Invoices2001Slovakia_01_Nha so 1_Dien_Tong von ĐTPT 6" xfId="1379"/>
    <cellStyle name="Dziesietny [0]_Invoices2001Slovakia_01_Nha so 1_Dien_Tong von ĐTPT 7" xfId="1380"/>
    <cellStyle name="Dziesiętny [0]_Invoices2001Slovakia_01_Nha so 1_Dien_Tong von ĐTPT 7" xfId="1381"/>
    <cellStyle name="Dziesietny [0]_Invoices2001Slovakia_01_Nha so 1_Dien_Tong von ĐTPT 8" xfId="1382"/>
    <cellStyle name="Dziesiętny [0]_Invoices2001Slovakia_01_Nha so 1_Dien_Tong von ĐTPT 8" xfId="1383"/>
    <cellStyle name="Dziesietny [0]_Invoices2001Slovakia_01_Nha so 1_Dien_Tong von ĐTPT 9" xfId="1384"/>
    <cellStyle name="Dziesiętny [0]_Invoices2001Slovakia_01_Nha so 1_Dien_Tong von ĐTPT 9" xfId="1385"/>
    <cellStyle name="Dziesietny [0]_Invoices2001Slovakia_10_Nha so 10_Dien1" xfId="1386"/>
    <cellStyle name="Dziesiętny [0]_Invoices2001Slovakia_10_Nha so 10_Dien1" xfId="1387"/>
    <cellStyle name="Dziesietny [0]_Invoices2001Slovakia_10_Nha so 10_Dien1 2" xfId="14413"/>
    <cellStyle name="Dziesiętny [0]_Invoices2001Slovakia_10_Nha so 10_Dien1 2" xfId="14414"/>
    <cellStyle name="Dziesietny [0]_Invoices2001Slovakia_10_Nha so 10_Dien1 3" xfId="14415"/>
    <cellStyle name="Dziesiętny [0]_Invoices2001Slovakia_10_Nha so 10_Dien1 3" xfId="14416"/>
    <cellStyle name="Dziesietny [0]_Invoices2001Slovakia_10_Nha so 10_Dien1 4" xfId="14417"/>
    <cellStyle name="Dziesiętny [0]_Invoices2001Slovakia_10_Nha so 10_Dien1 4" xfId="14418"/>
    <cellStyle name="Dziesietny [0]_Invoices2001Slovakia_10_Nha so 10_Dien1_bieu ke hoach dau thau" xfId="1388"/>
    <cellStyle name="Dziesiętny [0]_Invoices2001Slovakia_10_Nha so 10_Dien1_bieu ke hoach dau thau" xfId="1389"/>
    <cellStyle name="Dziesietny [0]_Invoices2001Slovakia_10_Nha so 10_Dien1_bieu ke hoach dau thau 10" xfId="1390"/>
    <cellStyle name="Dziesiętny [0]_Invoices2001Slovakia_10_Nha so 10_Dien1_bieu ke hoach dau thau 10" xfId="1391"/>
    <cellStyle name="Dziesietny [0]_Invoices2001Slovakia_10_Nha so 10_Dien1_bieu ke hoach dau thau 11" xfId="1392"/>
    <cellStyle name="Dziesiętny [0]_Invoices2001Slovakia_10_Nha so 10_Dien1_bieu ke hoach dau thau 11" xfId="1393"/>
    <cellStyle name="Dziesietny [0]_Invoices2001Slovakia_10_Nha so 10_Dien1_bieu ke hoach dau thau 12" xfId="1394"/>
    <cellStyle name="Dziesiętny [0]_Invoices2001Slovakia_10_Nha so 10_Dien1_bieu ke hoach dau thau 12" xfId="1395"/>
    <cellStyle name="Dziesietny [0]_Invoices2001Slovakia_10_Nha so 10_Dien1_bieu ke hoach dau thau 13" xfId="1396"/>
    <cellStyle name="Dziesiętny [0]_Invoices2001Slovakia_10_Nha so 10_Dien1_bieu ke hoach dau thau 13" xfId="1397"/>
    <cellStyle name="Dziesietny [0]_Invoices2001Slovakia_10_Nha so 10_Dien1_bieu ke hoach dau thau 14" xfId="1398"/>
    <cellStyle name="Dziesiętny [0]_Invoices2001Slovakia_10_Nha so 10_Dien1_bieu ke hoach dau thau 14" xfId="1399"/>
    <cellStyle name="Dziesietny [0]_Invoices2001Slovakia_10_Nha so 10_Dien1_bieu ke hoach dau thau 15" xfId="1400"/>
    <cellStyle name="Dziesiętny [0]_Invoices2001Slovakia_10_Nha so 10_Dien1_bieu ke hoach dau thau 15" xfId="1401"/>
    <cellStyle name="Dziesietny [0]_Invoices2001Slovakia_10_Nha so 10_Dien1_bieu ke hoach dau thau 16" xfId="1402"/>
    <cellStyle name="Dziesiętny [0]_Invoices2001Slovakia_10_Nha so 10_Dien1_bieu ke hoach dau thau 16" xfId="1403"/>
    <cellStyle name="Dziesietny [0]_Invoices2001Slovakia_10_Nha so 10_Dien1_bieu ke hoach dau thau 17" xfId="1404"/>
    <cellStyle name="Dziesiętny [0]_Invoices2001Slovakia_10_Nha so 10_Dien1_bieu ke hoach dau thau 17" xfId="1405"/>
    <cellStyle name="Dziesietny [0]_Invoices2001Slovakia_10_Nha so 10_Dien1_bieu ke hoach dau thau 18" xfId="1406"/>
    <cellStyle name="Dziesiętny [0]_Invoices2001Slovakia_10_Nha so 10_Dien1_bieu ke hoach dau thau 18" xfId="1407"/>
    <cellStyle name="Dziesietny [0]_Invoices2001Slovakia_10_Nha so 10_Dien1_bieu ke hoach dau thau 19" xfId="1408"/>
    <cellStyle name="Dziesiętny [0]_Invoices2001Slovakia_10_Nha so 10_Dien1_bieu ke hoach dau thau 19" xfId="1409"/>
    <cellStyle name="Dziesietny [0]_Invoices2001Slovakia_10_Nha so 10_Dien1_bieu ke hoach dau thau 2" xfId="1410"/>
    <cellStyle name="Dziesiętny [0]_Invoices2001Slovakia_10_Nha so 10_Dien1_bieu ke hoach dau thau 2" xfId="1411"/>
    <cellStyle name="Dziesietny [0]_Invoices2001Slovakia_10_Nha so 10_Dien1_bieu ke hoach dau thau 2 2" xfId="14421"/>
    <cellStyle name="Dziesiętny [0]_Invoices2001Slovakia_10_Nha so 10_Dien1_bieu ke hoach dau thau 2 2" xfId="14422"/>
    <cellStyle name="Dziesietny [0]_Invoices2001Slovakia_10_Nha so 10_Dien1_bieu ke hoach dau thau 20" xfId="1412"/>
    <cellStyle name="Dziesiętny [0]_Invoices2001Slovakia_10_Nha so 10_Dien1_bieu ke hoach dau thau 20" xfId="1413"/>
    <cellStyle name="Dziesietny [0]_Invoices2001Slovakia_10_Nha so 10_Dien1_bieu ke hoach dau thau 21" xfId="1414"/>
    <cellStyle name="Dziesiętny [0]_Invoices2001Slovakia_10_Nha so 10_Dien1_bieu ke hoach dau thau 21" xfId="1415"/>
    <cellStyle name="Dziesietny [0]_Invoices2001Slovakia_10_Nha so 10_Dien1_bieu ke hoach dau thau 22" xfId="1416"/>
    <cellStyle name="Dziesiętny [0]_Invoices2001Slovakia_10_Nha so 10_Dien1_bieu ke hoach dau thau 22" xfId="1417"/>
    <cellStyle name="Dziesietny [0]_Invoices2001Slovakia_10_Nha so 10_Dien1_bieu ke hoach dau thau 23" xfId="1418"/>
    <cellStyle name="Dziesiętny [0]_Invoices2001Slovakia_10_Nha so 10_Dien1_bieu ke hoach dau thau 23" xfId="1419"/>
    <cellStyle name="Dziesietny [0]_Invoices2001Slovakia_10_Nha so 10_Dien1_bieu ke hoach dau thau 24" xfId="1420"/>
    <cellStyle name="Dziesiętny [0]_Invoices2001Slovakia_10_Nha so 10_Dien1_bieu ke hoach dau thau 24" xfId="1421"/>
    <cellStyle name="Dziesietny [0]_Invoices2001Slovakia_10_Nha so 10_Dien1_bieu ke hoach dau thau 25" xfId="1422"/>
    <cellStyle name="Dziesiętny [0]_Invoices2001Slovakia_10_Nha so 10_Dien1_bieu ke hoach dau thau 25" xfId="1423"/>
    <cellStyle name="Dziesietny [0]_Invoices2001Slovakia_10_Nha so 10_Dien1_bieu ke hoach dau thau 26" xfId="1424"/>
    <cellStyle name="Dziesiętny [0]_Invoices2001Slovakia_10_Nha so 10_Dien1_bieu ke hoach dau thau 26" xfId="1425"/>
    <cellStyle name="Dziesietny [0]_Invoices2001Slovakia_10_Nha so 10_Dien1_bieu ke hoach dau thau 27" xfId="14419"/>
    <cellStyle name="Dziesiętny [0]_Invoices2001Slovakia_10_Nha so 10_Dien1_bieu ke hoach dau thau 27" xfId="14420"/>
    <cellStyle name="Dziesietny [0]_Invoices2001Slovakia_10_Nha so 10_Dien1_bieu ke hoach dau thau 28" xfId="21261"/>
    <cellStyle name="Dziesiętny [0]_Invoices2001Slovakia_10_Nha so 10_Dien1_bieu ke hoach dau thau 28" xfId="21262"/>
    <cellStyle name="Dziesietny [0]_Invoices2001Slovakia_10_Nha so 10_Dien1_bieu ke hoach dau thau 3" xfId="1426"/>
    <cellStyle name="Dziesiętny [0]_Invoices2001Slovakia_10_Nha so 10_Dien1_bieu ke hoach dau thau 3" xfId="1427"/>
    <cellStyle name="Dziesietny [0]_Invoices2001Slovakia_10_Nha so 10_Dien1_bieu ke hoach dau thau 3 2" xfId="14423"/>
    <cellStyle name="Dziesiętny [0]_Invoices2001Slovakia_10_Nha so 10_Dien1_bieu ke hoach dau thau 3 2" xfId="14424"/>
    <cellStyle name="Dziesietny [0]_Invoices2001Slovakia_10_Nha so 10_Dien1_bieu ke hoach dau thau 4" xfId="1428"/>
    <cellStyle name="Dziesiętny [0]_Invoices2001Slovakia_10_Nha so 10_Dien1_bieu ke hoach dau thau 4" xfId="1429"/>
    <cellStyle name="Dziesietny [0]_Invoices2001Slovakia_10_Nha so 10_Dien1_bieu ke hoach dau thau 5" xfId="1430"/>
    <cellStyle name="Dziesiętny [0]_Invoices2001Slovakia_10_Nha so 10_Dien1_bieu ke hoach dau thau 5" xfId="1431"/>
    <cellStyle name="Dziesietny [0]_Invoices2001Slovakia_10_Nha so 10_Dien1_bieu ke hoach dau thau 6" xfId="1432"/>
    <cellStyle name="Dziesiętny [0]_Invoices2001Slovakia_10_Nha so 10_Dien1_bieu ke hoach dau thau 6" xfId="1433"/>
    <cellStyle name="Dziesietny [0]_Invoices2001Slovakia_10_Nha so 10_Dien1_bieu ke hoach dau thau 7" xfId="1434"/>
    <cellStyle name="Dziesiętny [0]_Invoices2001Slovakia_10_Nha so 10_Dien1_bieu ke hoach dau thau 7" xfId="1435"/>
    <cellStyle name="Dziesietny [0]_Invoices2001Slovakia_10_Nha so 10_Dien1_bieu ke hoach dau thau 8" xfId="1436"/>
    <cellStyle name="Dziesiętny [0]_Invoices2001Slovakia_10_Nha so 10_Dien1_bieu ke hoach dau thau 8" xfId="1437"/>
    <cellStyle name="Dziesietny [0]_Invoices2001Slovakia_10_Nha so 10_Dien1_bieu ke hoach dau thau 9" xfId="1438"/>
    <cellStyle name="Dziesiętny [0]_Invoices2001Slovakia_10_Nha so 10_Dien1_bieu ke hoach dau thau 9" xfId="1439"/>
    <cellStyle name="Dziesietny [0]_Invoices2001Slovakia_10_Nha so 10_Dien1_bieu ke hoach dau thau truong mam non SKH" xfId="1440"/>
    <cellStyle name="Dziesiętny [0]_Invoices2001Slovakia_10_Nha so 10_Dien1_bieu ke hoach dau thau truong mam non SKH" xfId="1441"/>
    <cellStyle name="Dziesietny [0]_Invoices2001Slovakia_10_Nha so 10_Dien1_bieu ke hoach dau thau truong mam non SKH 10" xfId="1442"/>
    <cellStyle name="Dziesiętny [0]_Invoices2001Slovakia_10_Nha so 10_Dien1_bieu ke hoach dau thau truong mam non SKH 10" xfId="1443"/>
    <cellStyle name="Dziesietny [0]_Invoices2001Slovakia_10_Nha so 10_Dien1_bieu ke hoach dau thau truong mam non SKH 11" xfId="1444"/>
    <cellStyle name="Dziesiętny [0]_Invoices2001Slovakia_10_Nha so 10_Dien1_bieu ke hoach dau thau truong mam non SKH 11" xfId="1445"/>
    <cellStyle name="Dziesietny [0]_Invoices2001Slovakia_10_Nha so 10_Dien1_bieu ke hoach dau thau truong mam non SKH 12" xfId="1446"/>
    <cellStyle name="Dziesiętny [0]_Invoices2001Slovakia_10_Nha so 10_Dien1_bieu ke hoach dau thau truong mam non SKH 12" xfId="1447"/>
    <cellStyle name="Dziesietny [0]_Invoices2001Slovakia_10_Nha so 10_Dien1_bieu ke hoach dau thau truong mam non SKH 13" xfId="1448"/>
    <cellStyle name="Dziesiętny [0]_Invoices2001Slovakia_10_Nha so 10_Dien1_bieu ke hoach dau thau truong mam non SKH 13" xfId="1449"/>
    <cellStyle name="Dziesietny [0]_Invoices2001Slovakia_10_Nha so 10_Dien1_bieu ke hoach dau thau truong mam non SKH 14" xfId="1450"/>
    <cellStyle name="Dziesiętny [0]_Invoices2001Slovakia_10_Nha so 10_Dien1_bieu ke hoach dau thau truong mam non SKH 14" xfId="1451"/>
    <cellStyle name="Dziesietny [0]_Invoices2001Slovakia_10_Nha so 10_Dien1_bieu ke hoach dau thau truong mam non SKH 15" xfId="1452"/>
    <cellStyle name="Dziesiętny [0]_Invoices2001Slovakia_10_Nha so 10_Dien1_bieu ke hoach dau thau truong mam non SKH 15" xfId="1453"/>
    <cellStyle name="Dziesietny [0]_Invoices2001Slovakia_10_Nha so 10_Dien1_bieu ke hoach dau thau truong mam non SKH 16" xfId="1454"/>
    <cellStyle name="Dziesiętny [0]_Invoices2001Slovakia_10_Nha so 10_Dien1_bieu ke hoach dau thau truong mam non SKH 16" xfId="1455"/>
    <cellStyle name="Dziesietny [0]_Invoices2001Slovakia_10_Nha so 10_Dien1_bieu ke hoach dau thau truong mam non SKH 17" xfId="1456"/>
    <cellStyle name="Dziesiętny [0]_Invoices2001Slovakia_10_Nha so 10_Dien1_bieu ke hoach dau thau truong mam non SKH 17" xfId="1457"/>
    <cellStyle name="Dziesietny [0]_Invoices2001Slovakia_10_Nha so 10_Dien1_bieu ke hoach dau thau truong mam non SKH 18" xfId="1458"/>
    <cellStyle name="Dziesiętny [0]_Invoices2001Slovakia_10_Nha so 10_Dien1_bieu ke hoach dau thau truong mam non SKH 18" xfId="1459"/>
    <cellStyle name="Dziesietny [0]_Invoices2001Slovakia_10_Nha so 10_Dien1_bieu ke hoach dau thau truong mam non SKH 19" xfId="1460"/>
    <cellStyle name="Dziesiętny [0]_Invoices2001Slovakia_10_Nha so 10_Dien1_bieu ke hoach dau thau truong mam non SKH 19" xfId="1461"/>
    <cellStyle name="Dziesietny [0]_Invoices2001Slovakia_10_Nha so 10_Dien1_bieu ke hoach dau thau truong mam non SKH 2" xfId="1462"/>
    <cellStyle name="Dziesiętny [0]_Invoices2001Slovakia_10_Nha so 10_Dien1_bieu ke hoach dau thau truong mam non SKH 2" xfId="1463"/>
    <cellStyle name="Dziesietny [0]_Invoices2001Slovakia_10_Nha so 10_Dien1_bieu ke hoach dau thau truong mam non SKH 2 2" xfId="14427"/>
    <cellStyle name="Dziesiętny [0]_Invoices2001Slovakia_10_Nha so 10_Dien1_bieu ke hoach dau thau truong mam non SKH 2 2" xfId="14428"/>
    <cellStyle name="Dziesietny [0]_Invoices2001Slovakia_10_Nha so 10_Dien1_bieu ke hoach dau thau truong mam non SKH 20" xfId="1464"/>
    <cellStyle name="Dziesiętny [0]_Invoices2001Slovakia_10_Nha so 10_Dien1_bieu ke hoach dau thau truong mam non SKH 20" xfId="1465"/>
    <cellStyle name="Dziesietny [0]_Invoices2001Slovakia_10_Nha so 10_Dien1_bieu ke hoach dau thau truong mam non SKH 21" xfId="1466"/>
    <cellStyle name="Dziesiętny [0]_Invoices2001Slovakia_10_Nha so 10_Dien1_bieu ke hoach dau thau truong mam non SKH 21" xfId="1467"/>
    <cellStyle name="Dziesietny [0]_Invoices2001Slovakia_10_Nha so 10_Dien1_bieu ke hoach dau thau truong mam non SKH 22" xfId="1468"/>
    <cellStyle name="Dziesiętny [0]_Invoices2001Slovakia_10_Nha so 10_Dien1_bieu ke hoach dau thau truong mam non SKH 22" xfId="1469"/>
    <cellStyle name="Dziesietny [0]_Invoices2001Slovakia_10_Nha so 10_Dien1_bieu ke hoach dau thau truong mam non SKH 23" xfId="1470"/>
    <cellStyle name="Dziesiętny [0]_Invoices2001Slovakia_10_Nha so 10_Dien1_bieu ke hoach dau thau truong mam non SKH 23" xfId="1471"/>
    <cellStyle name="Dziesietny [0]_Invoices2001Slovakia_10_Nha so 10_Dien1_bieu ke hoach dau thau truong mam non SKH 24" xfId="1472"/>
    <cellStyle name="Dziesiętny [0]_Invoices2001Slovakia_10_Nha so 10_Dien1_bieu ke hoach dau thau truong mam non SKH 24" xfId="1473"/>
    <cellStyle name="Dziesietny [0]_Invoices2001Slovakia_10_Nha so 10_Dien1_bieu ke hoach dau thau truong mam non SKH 25" xfId="1474"/>
    <cellStyle name="Dziesiętny [0]_Invoices2001Slovakia_10_Nha so 10_Dien1_bieu ke hoach dau thau truong mam non SKH 25" xfId="1475"/>
    <cellStyle name="Dziesietny [0]_Invoices2001Slovakia_10_Nha so 10_Dien1_bieu ke hoach dau thau truong mam non SKH 26" xfId="1476"/>
    <cellStyle name="Dziesiętny [0]_Invoices2001Slovakia_10_Nha so 10_Dien1_bieu ke hoach dau thau truong mam non SKH 26" xfId="1477"/>
    <cellStyle name="Dziesietny [0]_Invoices2001Slovakia_10_Nha so 10_Dien1_bieu ke hoach dau thau truong mam non SKH 27" xfId="14425"/>
    <cellStyle name="Dziesiętny [0]_Invoices2001Slovakia_10_Nha so 10_Dien1_bieu ke hoach dau thau truong mam non SKH 27" xfId="14426"/>
    <cellStyle name="Dziesietny [0]_Invoices2001Slovakia_10_Nha so 10_Dien1_bieu ke hoach dau thau truong mam non SKH 28" xfId="21263"/>
    <cellStyle name="Dziesiętny [0]_Invoices2001Slovakia_10_Nha so 10_Dien1_bieu ke hoach dau thau truong mam non SKH 28" xfId="21264"/>
    <cellStyle name="Dziesietny [0]_Invoices2001Slovakia_10_Nha so 10_Dien1_bieu ke hoach dau thau truong mam non SKH 3" xfId="1478"/>
    <cellStyle name="Dziesiętny [0]_Invoices2001Slovakia_10_Nha so 10_Dien1_bieu ke hoach dau thau truong mam non SKH 3" xfId="1479"/>
    <cellStyle name="Dziesietny [0]_Invoices2001Slovakia_10_Nha so 10_Dien1_bieu ke hoach dau thau truong mam non SKH 3 2" xfId="14429"/>
    <cellStyle name="Dziesiętny [0]_Invoices2001Slovakia_10_Nha so 10_Dien1_bieu ke hoach dau thau truong mam non SKH 3 2" xfId="14430"/>
    <cellStyle name="Dziesietny [0]_Invoices2001Slovakia_10_Nha so 10_Dien1_bieu ke hoach dau thau truong mam non SKH 4" xfId="1480"/>
    <cellStyle name="Dziesiętny [0]_Invoices2001Slovakia_10_Nha so 10_Dien1_bieu ke hoach dau thau truong mam non SKH 4" xfId="1481"/>
    <cellStyle name="Dziesietny [0]_Invoices2001Slovakia_10_Nha so 10_Dien1_bieu ke hoach dau thau truong mam non SKH 5" xfId="1482"/>
    <cellStyle name="Dziesiętny [0]_Invoices2001Slovakia_10_Nha so 10_Dien1_bieu ke hoach dau thau truong mam non SKH 5" xfId="1483"/>
    <cellStyle name="Dziesietny [0]_Invoices2001Slovakia_10_Nha so 10_Dien1_bieu ke hoach dau thau truong mam non SKH 6" xfId="1484"/>
    <cellStyle name="Dziesiętny [0]_Invoices2001Slovakia_10_Nha so 10_Dien1_bieu ke hoach dau thau truong mam non SKH 6" xfId="1485"/>
    <cellStyle name="Dziesietny [0]_Invoices2001Slovakia_10_Nha so 10_Dien1_bieu ke hoach dau thau truong mam non SKH 7" xfId="1486"/>
    <cellStyle name="Dziesiętny [0]_Invoices2001Slovakia_10_Nha so 10_Dien1_bieu ke hoach dau thau truong mam non SKH 7" xfId="1487"/>
    <cellStyle name="Dziesietny [0]_Invoices2001Slovakia_10_Nha so 10_Dien1_bieu ke hoach dau thau truong mam non SKH 8" xfId="1488"/>
    <cellStyle name="Dziesiętny [0]_Invoices2001Slovakia_10_Nha so 10_Dien1_bieu ke hoach dau thau truong mam non SKH 8" xfId="1489"/>
    <cellStyle name="Dziesietny [0]_Invoices2001Slovakia_10_Nha so 10_Dien1_bieu ke hoach dau thau truong mam non SKH 9" xfId="1490"/>
    <cellStyle name="Dziesiętny [0]_Invoices2001Slovakia_10_Nha so 10_Dien1_bieu ke hoach dau thau truong mam non SKH 9" xfId="1491"/>
    <cellStyle name="Dziesietny [0]_Invoices2001Slovakia_10_Nha so 10_Dien1_bieu tong hop lai kh von 2011 gui phong TH-KTDN" xfId="1492"/>
    <cellStyle name="Dziesiętny [0]_Invoices2001Slovakia_10_Nha so 10_Dien1_bieu tong hop lai kh von 2011 gui phong TH-KTDN" xfId="1493"/>
    <cellStyle name="Dziesietny [0]_Invoices2001Slovakia_10_Nha so 10_Dien1_bieu tong hop lai kh von 2011 gui phong TH-KTDN 10" xfId="1494"/>
    <cellStyle name="Dziesiętny [0]_Invoices2001Slovakia_10_Nha so 10_Dien1_bieu tong hop lai kh von 2011 gui phong TH-KTDN 10" xfId="1495"/>
    <cellStyle name="Dziesietny [0]_Invoices2001Slovakia_10_Nha so 10_Dien1_bieu tong hop lai kh von 2011 gui phong TH-KTDN 10 2" xfId="21265"/>
    <cellStyle name="Dziesiętny [0]_Invoices2001Slovakia_10_Nha so 10_Dien1_bieu tong hop lai kh von 2011 gui phong TH-KTDN 10 2" xfId="21266"/>
    <cellStyle name="Dziesietny [0]_Invoices2001Slovakia_10_Nha so 10_Dien1_bieu tong hop lai kh von 2011 gui phong TH-KTDN 11" xfId="1496"/>
    <cellStyle name="Dziesiętny [0]_Invoices2001Slovakia_10_Nha so 10_Dien1_bieu tong hop lai kh von 2011 gui phong TH-KTDN 11" xfId="1497"/>
    <cellStyle name="Dziesietny [0]_Invoices2001Slovakia_10_Nha so 10_Dien1_bieu tong hop lai kh von 2011 gui phong TH-KTDN 11 2" xfId="21267"/>
    <cellStyle name="Dziesiętny [0]_Invoices2001Slovakia_10_Nha so 10_Dien1_bieu tong hop lai kh von 2011 gui phong TH-KTDN 11 2" xfId="21268"/>
    <cellStyle name="Dziesietny [0]_Invoices2001Slovakia_10_Nha so 10_Dien1_bieu tong hop lai kh von 2011 gui phong TH-KTDN 12" xfId="1498"/>
    <cellStyle name="Dziesiętny [0]_Invoices2001Slovakia_10_Nha so 10_Dien1_bieu tong hop lai kh von 2011 gui phong TH-KTDN 12" xfId="1499"/>
    <cellStyle name="Dziesietny [0]_Invoices2001Slovakia_10_Nha so 10_Dien1_bieu tong hop lai kh von 2011 gui phong TH-KTDN 12 2" xfId="21269"/>
    <cellStyle name="Dziesiętny [0]_Invoices2001Slovakia_10_Nha so 10_Dien1_bieu tong hop lai kh von 2011 gui phong TH-KTDN 12 2" xfId="21270"/>
    <cellStyle name="Dziesietny [0]_Invoices2001Slovakia_10_Nha so 10_Dien1_bieu tong hop lai kh von 2011 gui phong TH-KTDN 13" xfId="1500"/>
    <cellStyle name="Dziesiętny [0]_Invoices2001Slovakia_10_Nha so 10_Dien1_bieu tong hop lai kh von 2011 gui phong TH-KTDN 13" xfId="1501"/>
    <cellStyle name="Dziesietny [0]_Invoices2001Slovakia_10_Nha so 10_Dien1_bieu tong hop lai kh von 2011 gui phong TH-KTDN 13 2" xfId="21271"/>
    <cellStyle name="Dziesiętny [0]_Invoices2001Slovakia_10_Nha so 10_Dien1_bieu tong hop lai kh von 2011 gui phong TH-KTDN 13 2" xfId="21272"/>
    <cellStyle name="Dziesietny [0]_Invoices2001Slovakia_10_Nha so 10_Dien1_bieu tong hop lai kh von 2011 gui phong TH-KTDN 14" xfId="1502"/>
    <cellStyle name="Dziesiętny [0]_Invoices2001Slovakia_10_Nha so 10_Dien1_bieu tong hop lai kh von 2011 gui phong TH-KTDN 14" xfId="1503"/>
    <cellStyle name="Dziesietny [0]_Invoices2001Slovakia_10_Nha so 10_Dien1_bieu tong hop lai kh von 2011 gui phong TH-KTDN 14 2" xfId="21273"/>
    <cellStyle name="Dziesiętny [0]_Invoices2001Slovakia_10_Nha so 10_Dien1_bieu tong hop lai kh von 2011 gui phong TH-KTDN 14 2" xfId="21274"/>
    <cellStyle name="Dziesietny [0]_Invoices2001Slovakia_10_Nha so 10_Dien1_bieu tong hop lai kh von 2011 gui phong TH-KTDN 15" xfId="1504"/>
    <cellStyle name="Dziesiętny [0]_Invoices2001Slovakia_10_Nha so 10_Dien1_bieu tong hop lai kh von 2011 gui phong TH-KTDN 15" xfId="1505"/>
    <cellStyle name="Dziesietny [0]_Invoices2001Slovakia_10_Nha so 10_Dien1_bieu tong hop lai kh von 2011 gui phong TH-KTDN 15 2" xfId="21275"/>
    <cellStyle name="Dziesiętny [0]_Invoices2001Slovakia_10_Nha so 10_Dien1_bieu tong hop lai kh von 2011 gui phong TH-KTDN 15 2" xfId="21276"/>
    <cellStyle name="Dziesietny [0]_Invoices2001Slovakia_10_Nha so 10_Dien1_bieu tong hop lai kh von 2011 gui phong TH-KTDN 16" xfId="1506"/>
    <cellStyle name="Dziesiętny [0]_Invoices2001Slovakia_10_Nha so 10_Dien1_bieu tong hop lai kh von 2011 gui phong TH-KTDN 16" xfId="1507"/>
    <cellStyle name="Dziesietny [0]_Invoices2001Slovakia_10_Nha so 10_Dien1_bieu tong hop lai kh von 2011 gui phong TH-KTDN 16 2" xfId="21277"/>
    <cellStyle name="Dziesiętny [0]_Invoices2001Slovakia_10_Nha so 10_Dien1_bieu tong hop lai kh von 2011 gui phong TH-KTDN 16 2" xfId="21278"/>
    <cellStyle name="Dziesietny [0]_Invoices2001Slovakia_10_Nha so 10_Dien1_bieu tong hop lai kh von 2011 gui phong TH-KTDN 17" xfId="1508"/>
    <cellStyle name="Dziesiętny [0]_Invoices2001Slovakia_10_Nha so 10_Dien1_bieu tong hop lai kh von 2011 gui phong TH-KTDN 17" xfId="1509"/>
    <cellStyle name="Dziesietny [0]_Invoices2001Slovakia_10_Nha so 10_Dien1_bieu tong hop lai kh von 2011 gui phong TH-KTDN 17 2" xfId="21279"/>
    <cellStyle name="Dziesiętny [0]_Invoices2001Slovakia_10_Nha so 10_Dien1_bieu tong hop lai kh von 2011 gui phong TH-KTDN 17 2" xfId="21280"/>
    <cellStyle name="Dziesietny [0]_Invoices2001Slovakia_10_Nha so 10_Dien1_bieu tong hop lai kh von 2011 gui phong TH-KTDN 18" xfId="1510"/>
    <cellStyle name="Dziesiętny [0]_Invoices2001Slovakia_10_Nha so 10_Dien1_bieu tong hop lai kh von 2011 gui phong TH-KTDN 18" xfId="1511"/>
    <cellStyle name="Dziesietny [0]_Invoices2001Slovakia_10_Nha so 10_Dien1_bieu tong hop lai kh von 2011 gui phong TH-KTDN 18 2" xfId="21281"/>
    <cellStyle name="Dziesiętny [0]_Invoices2001Slovakia_10_Nha so 10_Dien1_bieu tong hop lai kh von 2011 gui phong TH-KTDN 18 2" xfId="21282"/>
    <cellStyle name="Dziesietny [0]_Invoices2001Slovakia_10_Nha so 10_Dien1_bieu tong hop lai kh von 2011 gui phong TH-KTDN 19" xfId="1512"/>
    <cellStyle name="Dziesiętny [0]_Invoices2001Slovakia_10_Nha so 10_Dien1_bieu tong hop lai kh von 2011 gui phong TH-KTDN 19" xfId="1513"/>
    <cellStyle name="Dziesietny [0]_Invoices2001Slovakia_10_Nha so 10_Dien1_bieu tong hop lai kh von 2011 gui phong TH-KTDN 19 2" xfId="21283"/>
    <cellStyle name="Dziesiętny [0]_Invoices2001Slovakia_10_Nha so 10_Dien1_bieu tong hop lai kh von 2011 gui phong TH-KTDN 19 2" xfId="21284"/>
    <cellStyle name="Dziesietny [0]_Invoices2001Slovakia_10_Nha so 10_Dien1_bieu tong hop lai kh von 2011 gui phong TH-KTDN 2" xfId="1514"/>
    <cellStyle name="Dziesiętny [0]_Invoices2001Slovakia_10_Nha so 10_Dien1_bieu tong hop lai kh von 2011 gui phong TH-KTDN 2" xfId="1515"/>
    <cellStyle name="Dziesietny [0]_Invoices2001Slovakia_10_Nha so 10_Dien1_bieu tong hop lai kh von 2011 gui phong TH-KTDN 2 2" xfId="14433"/>
    <cellStyle name="Dziesiętny [0]_Invoices2001Slovakia_10_Nha so 10_Dien1_bieu tong hop lai kh von 2011 gui phong TH-KTDN 2 2" xfId="14434"/>
    <cellStyle name="Dziesietny [0]_Invoices2001Slovakia_10_Nha so 10_Dien1_bieu tong hop lai kh von 2011 gui phong TH-KTDN 2 3" xfId="14431"/>
    <cellStyle name="Dziesiętny [0]_Invoices2001Slovakia_10_Nha so 10_Dien1_bieu tong hop lai kh von 2011 gui phong TH-KTDN 2 3" xfId="14432"/>
    <cellStyle name="Dziesietny [0]_Invoices2001Slovakia_10_Nha so 10_Dien1_bieu tong hop lai kh von 2011 gui phong TH-KTDN 2 4" xfId="21285"/>
    <cellStyle name="Dziesiętny [0]_Invoices2001Slovakia_10_Nha so 10_Dien1_bieu tong hop lai kh von 2011 gui phong TH-KTDN 2 4" xfId="21286"/>
    <cellStyle name="Dziesietny [0]_Invoices2001Slovakia_10_Nha so 10_Dien1_bieu tong hop lai kh von 2011 gui phong TH-KTDN 20" xfId="1516"/>
    <cellStyle name="Dziesiętny [0]_Invoices2001Slovakia_10_Nha so 10_Dien1_bieu tong hop lai kh von 2011 gui phong TH-KTDN 20" xfId="1517"/>
    <cellStyle name="Dziesietny [0]_Invoices2001Slovakia_10_Nha so 10_Dien1_bieu tong hop lai kh von 2011 gui phong TH-KTDN 20 2" xfId="21287"/>
    <cellStyle name="Dziesiętny [0]_Invoices2001Slovakia_10_Nha so 10_Dien1_bieu tong hop lai kh von 2011 gui phong TH-KTDN 20 2" xfId="21288"/>
    <cellStyle name="Dziesietny [0]_Invoices2001Slovakia_10_Nha so 10_Dien1_bieu tong hop lai kh von 2011 gui phong TH-KTDN 21" xfId="1518"/>
    <cellStyle name="Dziesiętny [0]_Invoices2001Slovakia_10_Nha so 10_Dien1_bieu tong hop lai kh von 2011 gui phong TH-KTDN 21" xfId="1519"/>
    <cellStyle name="Dziesietny [0]_Invoices2001Slovakia_10_Nha so 10_Dien1_bieu tong hop lai kh von 2011 gui phong TH-KTDN 21 2" xfId="21289"/>
    <cellStyle name="Dziesiętny [0]_Invoices2001Slovakia_10_Nha so 10_Dien1_bieu tong hop lai kh von 2011 gui phong TH-KTDN 21 2" xfId="21290"/>
    <cellStyle name="Dziesietny [0]_Invoices2001Slovakia_10_Nha so 10_Dien1_bieu tong hop lai kh von 2011 gui phong TH-KTDN 22" xfId="1520"/>
    <cellStyle name="Dziesiętny [0]_Invoices2001Slovakia_10_Nha so 10_Dien1_bieu tong hop lai kh von 2011 gui phong TH-KTDN 22" xfId="1521"/>
    <cellStyle name="Dziesietny [0]_Invoices2001Slovakia_10_Nha so 10_Dien1_bieu tong hop lai kh von 2011 gui phong TH-KTDN 22 2" xfId="21291"/>
    <cellStyle name="Dziesiętny [0]_Invoices2001Slovakia_10_Nha so 10_Dien1_bieu tong hop lai kh von 2011 gui phong TH-KTDN 22 2" xfId="21292"/>
    <cellStyle name="Dziesietny [0]_Invoices2001Slovakia_10_Nha so 10_Dien1_bieu tong hop lai kh von 2011 gui phong TH-KTDN 23" xfId="1522"/>
    <cellStyle name="Dziesiętny [0]_Invoices2001Slovakia_10_Nha so 10_Dien1_bieu tong hop lai kh von 2011 gui phong TH-KTDN 23" xfId="1523"/>
    <cellStyle name="Dziesietny [0]_Invoices2001Slovakia_10_Nha so 10_Dien1_bieu tong hop lai kh von 2011 gui phong TH-KTDN 23 2" xfId="21293"/>
    <cellStyle name="Dziesiętny [0]_Invoices2001Slovakia_10_Nha so 10_Dien1_bieu tong hop lai kh von 2011 gui phong TH-KTDN 23 2" xfId="21294"/>
    <cellStyle name="Dziesietny [0]_Invoices2001Slovakia_10_Nha so 10_Dien1_bieu tong hop lai kh von 2011 gui phong TH-KTDN 24" xfId="1524"/>
    <cellStyle name="Dziesiętny [0]_Invoices2001Slovakia_10_Nha so 10_Dien1_bieu tong hop lai kh von 2011 gui phong TH-KTDN 24" xfId="1525"/>
    <cellStyle name="Dziesietny [0]_Invoices2001Slovakia_10_Nha so 10_Dien1_bieu tong hop lai kh von 2011 gui phong TH-KTDN 24 2" xfId="21295"/>
    <cellStyle name="Dziesiętny [0]_Invoices2001Slovakia_10_Nha so 10_Dien1_bieu tong hop lai kh von 2011 gui phong TH-KTDN 24 2" xfId="21296"/>
    <cellStyle name="Dziesietny [0]_Invoices2001Slovakia_10_Nha so 10_Dien1_bieu tong hop lai kh von 2011 gui phong TH-KTDN 25" xfId="1526"/>
    <cellStyle name="Dziesiętny [0]_Invoices2001Slovakia_10_Nha so 10_Dien1_bieu tong hop lai kh von 2011 gui phong TH-KTDN 25" xfId="1527"/>
    <cellStyle name="Dziesietny [0]_Invoices2001Slovakia_10_Nha so 10_Dien1_bieu tong hop lai kh von 2011 gui phong TH-KTDN 25 2" xfId="21297"/>
    <cellStyle name="Dziesiętny [0]_Invoices2001Slovakia_10_Nha so 10_Dien1_bieu tong hop lai kh von 2011 gui phong TH-KTDN 25 2" xfId="21298"/>
    <cellStyle name="Dziesietny [0]_Invoices2001Slovakia_10_Nha so 10_Dien1_bieu tong hop lai kh von 2011 gui phong TH-KTDN 26" xfId="1528"/>
    <cellStyle name="Dziesiętny [0]_Invoices2001Slovakia_10_Nha so 10_Dien1_bieu tong hop lai kh von 2011 gui phong TH-KTDN 26" xfId="1529"/>
    <cellStyle name="Dziesietny [0]_Invoices2001Slovakia_10_Nha so 10_Dien1_bieu tong hop lai kh von 2011 gui phong TH-KTDN 26 2" xfId="21299"/>
    <cellStyle name="Dziesiętny [0]_Invoices2001Slovakia_10_Nha so 10_Dien1_bieu tong hop lai kh von 2011 gui phong TH-KTDN 26 2" xfId="21300"/>
    <cellStyle name="Dziesietny [0]_Invoices2001Slovakia_10_Nha so 10_Dien1_bieu tong hop lai kh von 2011 gui phong TH-KTDN 3" xfId="1530"/>
    <cellStyle name="Dziesiętny [0]_Invoices2001Slovakia_10_Nha so 10_Dien1_bieu tong hop lai kh von 2011 gui phong TH-KTDN 3" xfId="1531"/>
    <cellStyle name="Dziesietny [0]_Invoices2001Slovakia_10_Nha so 10_Dien1_bieu tong hop lai kh von 2011 gui phong TH-KTDN 3 2" xfId="14437"/>
    <cellStyle name="Dziesiętny [0]_Invoices2001Slovakia_10_Nha so 10_Dien1_bieu tong hop lai kh von 2011 gui phong TH-KTDN 3 2" xfId="14438"/>
    <cellStyle name="Dziesietny [0]_Invoices2001Slovakia_10_Nha so 10_Dien1_bieu tong hop lai kh von 2011 gui phong TH-KTDN 3 3" xfId="14435"/>
    <cellStyle name="Dziesiętny [0]_Invoices2001Slovakia_10_Nha so 10_Dien1_bieu tong hop lai kh von 2011 gui phong TH-KTDN 3 3" xfId="14436"/>
    <cellStyle name="Dziesietny [0]_Invoices2001Slovakia_10_Nha so 10_Dien1_bieu tong hop lai kh von 2011 gui phong TH-KTDN 3 4" xfId="21301"/>
    <cellStyle name="Dziesiętny [0]_Invoices2001Slovakia_10_Nha so 10_Dien1_bieu tong hop lai kh von 2011 gui phong TH-KTDN 3 4" xfId="21302"/>
    <cellStyle name="Dziesietny [0]_Invoices2001Slovakia_10_Nha so 10_Dien1_bieu tong hop lai kh von 2011 gui phong TH-KTDN 4" xfId="1532"/>
    <cellStyle name="Dziesiętny [0]_Invoices2001Slovakia_10_Nha so 10_Dien1_bieu tong hop lai kh von 2011 gui phong TH-KTDN 4" xfId="1533"/>
    <cellStyle name="Dziesietny [0]_Invoices2001Slovakia_10_Nha so 10_Dien1_bieu tong hop lai kh von 2011 gui phong TH-KTDN 4 2" xfId="21303"/>
    <cellStyle name="Dziesiętny [0]_Invoices2001Slovakia_10_Nha so 10_Dien1_bieu tong hop lai kh von 2011 gui phong TH-KTDN 4 2" xfId="21304"/>
    <cellStyle name="Dziesietny [0]_Invoices2001Slovakia_10_Nha so 10_Dien1_bieu tong hop lai kh von 2011 gui phong TH-KTDN 5" xfId="1534"/>
    <cellStyle name="Dziesiętny [0]_Invoices2001Slovakia_10_Nha so 10_Dien1_bieu tong hop lai kh von 2011 gui phong TH-KTDN 5" xfId="1535"/>
    <cellStyle name="Dziesietny [0]_Invoices2001Slovakia_10_Nha so 10_Dien1_bieu tong hop lai kh von 2011 gui phong TH-KTDN 5 2" xfId="21305"/>
    <cellStyle name="Dziesiętny [0]_Invoices2001Slovakia_10_Nha so 10_Dien1_bieu tong hop lai kh von 2011 gui phong TH-KTDN 5 2" xfId="21306"/>
    <cellStyle name="Dziesietny [0]_Invoices2001Slovakia_10_Nha so 10_Dien1_bieu tong hop lai kh von 2011 gui phong TH-KTDN 6" xfId="1536"/>
    <cellStyle name="Dziesiętny [0]_Invoices2001Slovakia_10_Nha so 10_Dien1_bieu tong hop lai kh von 2011 gui phong TH-KTDN 6" xfId="1537"/>
    <cellStyle name="Dziesietny [0]_Invoices2001Slovakia_10_Nha so 10_Dien1_bieu tong hop lai kh von 2011 gui phong TH-KTDN 6 2" xfId="21307"/>
    <cellStyle name="Dziesiętny [0]_Invoices2001Slovakia_10_Nha so 10_Dien1_bieu tong hop lai kh von 2011 gui phong TH-KTDN 6 2" xfId="21308"/>
    <cellStyle name="Dziesietny [0]_Invoices2001Slovakia_10_Nha so 10_Dien1_bieu tong hop lai kh von 2011 gui phong TH-KTDN 7" xfId="1538"/>
    <cellStyle name="Dziesiętny [0]_Invoices2001Slovakia_10_Nha so 10_Dien1_bieu tong hop lai kh von 2011 gui phong TH-KTDN 7" xfId="1539"/>
    <cellStyle name="Dziesietny [0]_Invoices2001Slovakia_10_Nha so 10_Dien1_bieu tong hop lai kh von 2011 gui phong TH-KTDN 7 2" xfId="21309"/>
    <cellStyle name="Dziesiętny [0]_Invoices2001Slovakia_10_Nha so 10_Dien1_bieu tong hop lai kh von 2011 gui phong TH-KTDN 7 2" xfId="21310"/>
    <cellStyle name="Dziesietny [0]_Invoices2001Slovakia_10_Nha so 10_Dien1_bieu tong hop lai kh von 2011 gui phong TH-KTDN 8" xfId="1540"/>
    <cellStyle name="Dziesiętny [0]_Invoices2001Slovakia_10_Nha so 10_Dien1_bieu tong hop lai kh von 2011 gui phong TH-KTDN 8" xfId="1541"/>
    <cellStyle name="Dziesietny [0]_Invoices2001Slovakia_10_Nha so 10_Dien1_bieu tong hop lai kh von 2011 gui phong TH-KTDN 8 2" xfId="21311"/>
    <cellStyle name="Dziesiętny [0]_Invoices2001Slovakia_10_Nha so 10_Dien1_bieu tong hop lai kh von 2011 gui phong TH-KTDN 8 2" xfId="21312"/>
    <cellStyle name="Dziesietny [0]_Invoices2001Slovakia_10_Nha so 10_Dien1_bieu tong hop lai kh von 2011 gui phong TH-KTDN 9" xfId="1542"/>
    <cellStyle name="Dziesiętny [0]_Invoices2001Slovakia_10_Nha so 10_Dien1_bieu tong hop lai kh von 2011 gui phong TH-KTDN 9" xfId="1543"/>
    <cellStyle name="Dziesietny [0]_Invoices2001Slovakia_10_Nha so 10_Dien1_bieu tong hop lai kh von 2011 gui phong TH-KTDN 9 2" xfId="21313"/>
    <cellStyle name="Dziesiętny [0]_Invoices2001Slovakia_10_Nha so 10_Dien1_bieu tong hop lai kh von 2011 gui phong TH-KTDN 9 2" xfId="21314"/>
    <cellStyle name="Dziesietny [0]_Invoices2001Slovakia_10_Nha so 10_Dien1_bieu tong hop lai kh von 2011 gui phong TH-KTDN_BIEU KE HOACH  2015 (KTN 6.11 sua)" xfId="14439"/>
    <cellStyle name="Dziesiętny [0]_Invoices2001Slovakia_10_Nha so 10_Dien1_bieu tong hop lai kh von 2011 gui phong TH-KTDN_BIEU KE HOACH  2015 (KTN 6.11 sua)" xfId="14440"/>
    <cellStyle name="Dziesietny [0]_Invoices2001Slovakia_10_Nha so 10_Dien1_Book1" xfId="1544"/>
    <cellStyle name="Dziesiętny [0]_Invoices2001Slovakia_10_Nha so 10_Dien1_Book1" xfId="1545"/>
    <cellStyle name="Dziesietny [0]_Invoices2001Slovakia_10_Nha so 10_Dien1_Book1 10" xfId="1546"/>
    <cellStyle name="Dziesiętny [0]_Invoices2001Slovakia_10_Nha so 10_Dien1_Book1 10" xfId="1547"/>
    <cellStyle name="Dziesietny [0]_Invoices2001Slovakia_10_Nha so 10_Dien1_Book1 11" xfId="1548"/>
    <cellStyle name="Dziesiętny [0]_Invoices2001Slovakia_10_Nha so 10_Dien1_Book1 11" xfId="1549"/>
    <cellStyle name="Dziesietny [0]_Invoices2001Slovakia_10_Nha so 10_Dien1_Book1 12" xfId="1550"/>
    <cellStyle name="Dziesiętny [0]_Invoices2001Slovakia_10_Nha so 10_Dien1_Book1 12" xfId="1551"/>
    <cellStyle name="Dziesietny [0]_Invoices2001Slovakia_10_Nha so 10_Dien1_Book1 13" xfId="1552"/>
    <cellStyle name="Dziesiętny [0]_Invoices2001Slovakia_10_Nha so 10_Dien1_Book1 13" xfId="1553"/>
    <cellStyle name="Dziesietny [0]_Invoices2001Slovakia_10_Nha so 10_Dien1_Book1 14" xfId="1554"/>
    <cellStyle name="Dziesiętny [0]_Invoices2001Slovakia_10_Nha so 10_Dien1_Book1 14" xfId="1555"/>
    <cellStyle name="Dziesietny [0]_Invoices2001Slovakia_10_Nha so 10_Dien1_Book1 15" xfId="1556"/>
    <cellStyle name="Dziesiętny [0]_Invoices2001Slovakia_10_Nha so 10_Dien1_Book1 15" xfId="1557"/>
    <cellStyle name="Dziesietny [0]_Invoices2001Slovakia_10_Nha so 10_Dien1_Book1 16" xfId="1558"/>
    <cellStyle name="Dziesiętny [0]_Invoices2001Slovakia_10_Nha so 10_Dien1_Book1 16" xfId="1559"/>
    <cellStyle name="Dziesietny [0]_Invoices2001Slovakia_10_Nha so 10_Dien1_Book1 17" xfId="1560"/>
    <cellStyle name="Dziesiętny [0]_Invoices2001Slovakia_10_Nha so 10_Dien1_Book1 17" xfId="1561"/>
    <cellStyle name="Dziesietny [0]_Invoices2001Slovakia_10_Nha so 10_Dien1_Book1 18" xfId="1562"/>
    <cellStyle name="Dziesiętny [0]_Invoices2001Slovakia_10_Nha so 10_Dien1_Book1 18" xfId="1563"/>
    <cellStyle name="Dziesietny [0]_Invoices2001Slovakia_10_Nha so 10_Dien1_Book1 19" xfId="1564"/>
    <cellStyle name="Dziesiętny [0]_Invoices2001Slovakia_10_Nha so 10_Dien1_Book1 19" xfId="1565"/>
    <cellStyle name="Dziesietny [0]_Invoices2001Slovakia_10_Nha so 10_Dien1_Book1 2" xfId="1566"/>
    <cellStyle name="Dziesiętny [0]_Invoices2001Slovakia_10_Nha so 10_Dien1_Book1 2" xfId="1567"/>
    <cellStyle name="Dziesietny [0]_Invoices2001Slovakia_10_Nha so 10_Dien1_Book1 2 2" xfId="14443"/>
    <cellStyle name="Dziesiętny [0]_Invoices2001Slovakia_10_Nha so 10_Dien1_Book1 2 2" xfId="14444"/>
    <cellStyle name="Dziesietny [0]_Invoices2001Slovakia_10_Nha so 10_Dien1_Book1 20" xfId="1568"/>
    <cellStyle name="Dziesiętny [0]_Invoices2001Slovakia_10_Nha so 10_Dien1_Book1 20" xfId="1569"/>
    <cellStyle name="Dziesietny [0]_Invoices2001Slovakia_10_Nha so 10_Dien1_Book1 21" xfId="1570"/>
    <cellStyle name="Dziesiętny [0]_Invoices2001Slovakia_10_Nha so 10_Dien1_Book1 21" xfId="1571"/>
    <cellStyle name="Dziesietny [0]_Invoices2001Slovakia_10_Nha so 10_Dien1_Book1 22" xfId="1572"/>
    <cellStyle name="Dziesiętny [0]_Invoices2001Slovakia_10_Nha so 10_Dien1_Book1 22" xfId="1573"/>
    <cellStyle name="Dziesietny [0]_Invoices2001Slovakia_10_Nha so 10_Dien1_Book1 23" xfId="1574"/>
    <cellStyle name="Dziesiętny [0]_Invoices2001Slovakia_10_Nha so 10_Dien1_Book1 23" xfId="1575"/>
    <cellStyle name="Dziesietny [0]_Invoices2001Slovakia_10_Nha so 10_Dien1_Book1 24" xfId="1576"/>
    <cellStyle name="Dziesiętny [0]_Invoices2001Slovakia_10_Nha so 10_Dien1_Book1 24" xfId="1577"/>
    <cellStyle name="Dziesietny [0]_Invoices2001Slovakia_10_Nha so 10_Dien1_Book1 25" xfId="1578"/>
    <cellStyle name="Dziesiętny [0]_Invoices2001Slovakia_10_Nha so 10_Dien1_Book1 25" xfId="1579"/>
    <cellStyle name="Dziesietny [0]_Invoices2001Slovakia_10_Nha so 10_Dien1_Book1 26" xfId="1580"/>
    <cellStyle name="Dziesiętny [0]_Invoices2001Slovakia_10_Nha so 10_Dien1_Book1 26" xfId="1581"/>
    <cellStyle name="Dziesietny [0]_Invoices2001Slovakia_10_Nha so 10_Dien1_Book1 27" xfId="14441"/>
    <cellStyle name="Dziesiętny [0]_Invoices2001Slovakia_10_Nha so 10_Dien1_Book1 27" xfId="14442"/>
    <cellStyle name="Dziesietny [0]_Invoices2001Slovakia_10_Nha so 10_Dien1_Book1 28" xfId="21315"/>
    <cellStyle name="Dziesiętny [0]_Invoices2001Slovakia_10_Nha so 10_Dien1_Book1 28" xfId="21316"/>
    <cellStyle name="Dziesietny [0]_Invoices2001Slovakia_10_Nha so 10_Dien1_Book1 3" xfId="1582"/>
    <cellStyle name="Dziesiętny [0]_Invoices2001Slovakia_10_Nha so 10_Dien1_Book1 3" xfId="1583"/>
    <cellStyle name="Dziesietny [0]_Invoices2001Slovakia_10_Nha so 10_Dien1_Book1 3 2" xfId="14445"/>
    <cellStyle name="Dziesiętny [0]_Invoices2001Slovakia_10_Nha so 10_Dien1_Book1 3 2" xfId="14446"/>
    <cellStyle name="Dziesietny [0]_Invoices2001Slovakia_10_Nha so 10_Dien1_Book1 4" xfId="1584"/>
    <cellStyle name="Dziesiętny [0]_Invoices2001Slovakia_10_Nha so 10_Dien1_Book1 4" xfId="1585"/>
    <cellStyle name="Dziesietny [0]_Invoices2001Slovakia_10_Nha so 10_Dien1_Book1 5" xfId="1586"/>
    <cellStyle name="Dziesiętny [0]_Invoices2001Slovakia_10_Nha so 10_Dien1_Book1 5" xfId="1587"/>
    <cellStyle name="Dziesietny [0]_Invoices2001Slovakia_10_Nha so 10_Dien1_Book1 6" xfId="1588"/>
    <cellStyle name="Dziesiętny [0]_Invoices2001Slovakia_10_Nha so 10_Dien1_Book1 6" xfId="1589"/>
    <cellStyle name="Dziesietny [0]_Invoices2001Slovakia_10_Nha so 10_Dien1_Book1 7" xfId="1590"/>
    <cellStyle name="Dziesiętny [0]_Invoices2001Slovakia_10_Nha so 10_Dien1_Book1 7" xfId="1591"/>
    <cellStyle name="Dziesietny [0]_Invoices2001Slovakia_10_Nha so 10_Dien1_Book1 8" xfId="1592"/>
    <cellStyle name="Dziesiętny [0]_Invoices2001Slovakia_10_Nha so 10_Dien1_Book1 8" xfId="1593"/>
    <cellStyle name="Dziesietny [0]_Invoices2001Slovakia_10_Nha so 10_Dien1_Book1 9" xfId="1594"/>
    <cellStyle name="Dziesiętny [0]_Invoices2001Slovakia_10_Nha so 10_Dien1_Book1 9" xfId="1595"/>
    <cellStyle name="Dziesietny [0]_Invoices2001Slovakia_10_Nha so 10_Dien1_Book1_Ke hoach 2010 (theo doi 11-8-2010)" xfId="1596"/>
    <cellStyle name="Dziesiętny [0]_Invoices2001Slovakia_10_Nha so 10_Dien1_Book1_Ke hoach 2010 (theo doi 11-8-2010)" xfId="1597"/>
    <cellStyle name="Dziesietny [0]_Invoices2001Slovakia_10_Nha so 10_Dien1_Book1_Ke hoach 2010 (theo doi 11-8-2010) 10" xfId="1598"/>
    <cellStyle name="Dziesiętny [0]_Invoices2001Slovakia_10_Nha so 10_Dien1_Book1_Ke hoach 2010 (theo doi 11-8-2010) 10" xfId="1599"/>
    <cellStyle name="Dziesietny [0]_Invoices2001Slovakia_10_Nha so 10_Dien1_Book1_Ke hoach 2010 (theo doi 11-8-2010) 10 2" xfId="21317"/>
    <cellStyle name="Dziesiętny [0]_Invoices2001Slovakia_10_Nha so 10_Dien1_Book1_Ke hoach 2010 (theo doi 11-8-2010) 10 2" xfId="21318"/>
    <cellStyle name="Dziesietny [0]_Invoices2001Slovakia_10_Nha so 10_Dien1_Book1_Ke hoach 2010 (theo doi 11-8-2010) 11" xfId="1600"/>
    <cellStyle name="Dziesiętny [0]_Invoices2001Slovakia_10_Nha so 10_Dien1_Book1_Ke hoach 2010 (theo doi 11-8-2010) 11" xfId="1601"/>
    <cellStyle name="Dziesietny [0]_Invoices2001Slovakia_10_Nha so 10_Dien1_Book1_Ke hoach 2010 (theo doi 11-8-2010) 11 2" xfId="21319"/>
    <cellStyle name="Dziesiętny [0]_Invoices2001Slovakia_10_Nha so 10_Dien1_Book1_Ke hoach 2010 (theo doi 11-8-2010) 11 2" xfId="21320"/>
    <cellStyle name="Dziesietny [0]_Invoices2001Slovakia_10_Nha so 10_Dien1_Book1_Ke hoach 2010 (theo doi 11-8-2010) 12" xfId="1602"/>
    <cellStyle name="Dziesiętny [0]_Invoices2001Slovakia_10_Nha so 10_Dien1_Book1_Ke hoach 2010 (theo doi 11-8-2010) 12" xfId="1603"/>
    <cellStyle name="Dziesietny [0]_Invoices2001Slovakia_10_Nha so 10_Dien1_Book1_Ke hoach 2010 (theo doi 11-8-2010) 12 2" xfId="21321"/>
    <cellStyle name="Dziesiętny [0]_Invoices2001Slovakia_10_Nha so 10_Dien1_Book1_Ke hoach 2010 (theo doi 11-8-2010) 12 2" xfId="21322"/>
    <cellStyle name="Dziesietny [0]_Invoices2001Slovakia_10_Nha so 10_Dien1_Book1_Ke hoach 2010 (theo doi 11-8-2010) 13" xfId="1604"/>
    <cellStyle name="Dziesiętny [0]_Invoices2001Slovakia_10_Nha so 10_Dien1_Book1_Ke hoach 2010 (theo doi 11-8-2010) 13" xfId="1605"/>
    <cellStyle name="Dziesietny [0]_Invoices2001Slovakia_10_Nha so 10_Dien1_Book1_Ke hoach 2010 (theo doi 11-8-2010) 13 2" xfId="21323"/>
    <cellStyle name="Dziesiętny [0]_Invoices2001Slovakia_10_Nha so 10_Dien1_Book1_Ke hoach 2010 (theo doi 11-8-2010) 13 2" xfId="21324"/>
    <cellStyle name="Dziesietny [0]_Invoices2001Slovakia_10_Nha so 10_Dien1_Book1_Ke hoach 2010 (theo doi 11-8-2010) 14" xfId="1606"/>
    <cellStyle name="Dziesiętny [0]_Invoices2001Slovakia_10_Nha so 10_Dien1_Book1_Ke hoach 2010 (theo doi 11-8-2010) 14" xfId="1607"/>
    <cellStyle name="Dziesietny [0]_Invoices2001Slovakia_10_Nha so 10_Dien1_Book1_Ke hoach 2010 (theo doi 11-8-2010) 14 2" xfId="21325"/>
    <cellStyle name="Dziesiętny [0]_Invoices2001Slovakia_10_Nha so 10_Dien1_Book1_Ke hoach 2010 (theo doi 11-8-2010) 14 2" xfId="21326"/>
    <cellStyle name="Dziesietny [0]_Invoices2001Slovakia_10_Nha so 10_Dien1_Book1_Ke hoach 2010 (theo doi 11-8-2010) 15" xfId="1608"/>
    <cellStyle name="Dziesiętny [0]_Invoices2001Slovakia_10_Nha so 10_Dien1_Book1_Ke hoach 2010 (theo doi 11-8-2010) 15" xfId="1609"/>
    <cellStyle name="Dziesietny [0]_Invoices2001Slovakia_10_Nha so 10_Dien1_Book1_Ke hoach 2010 (theo doi 11-8-2010) 15 2" xfId="21327"/>
    <cellStyle name="Dziesiętny [0]_Invoices2001Slovakia_10_Nha so 10_Dien1_Book1_Ke hoach 2010 (theo doi 11-8-2010) 15 2" xfId="21328"/>
    <cellStyle name="Dziesietny [0]_Invoices2001Slovakia_10_Nha so 10_Dien1_Book1_Ke hoach 2010 (theo doi 11-8-2010) 16" xfId="1610"/>
    <cellStyle name="Dziesiętny [0]_Invoices2001Slovakia_10_Nha so 10_Dien1_Book1_Ke hoach 2010 (theo doi 11-8-2010) 16" xfId="1611"/>
    <cellStyle name="Dziesietny [0]_Invoices2001Slovakia_10_Nha so 10_Dien1_Book1_Ke hoach 2010 (theo doi 11-8-2010) 16 2" xfId="21329"/>
    <cellStyle name="Dziesiętny [0]_Invoices2001Slovakia_10_Nha so 10_Dien1_Book1_Ke hoach 2010 (theo doi 11-8-2010) 16 2" xfId="21330"/>
    <cellStyle name="Dziesietny [0]_Invoices2001Slovakia_10_Nha so 10_Dien1_Book1_Ke hoach 2010 (theo doi 11-8-2010) 17" xfId="1612"/>
    <cellStyle name="Dziesiętny [0]_Invoices2001Slovakia_10_Nha so 10_Dien1_Book1_Ke hoach 2010 (theo doi 11-8-2010) 17" xfId="1613"/>
    <cellStyle name="Dziesietny [0]_Invoices2001Slovakia_10_Nha so 10_Dien1_Book1_Ke hoach 2010 (theo doi 11-8-2010) 17 2" xfId="21331"/>
    <cellStyle name="Dziesiętny [0]_Invoices2001Slovakia_10_Nha so 10_Dien1_Book1_Ke hoach 2010 (theo doi 11-8-2010) 17 2" xfId="21332"/>
    <cellStyle name="Dziesietny [0]_Invoices2001Slovakia_10_Nha so 10_Dien1_Book1_Ke hoach 2010 (theo doi 11-8-2010) 18" xfId="1614"/>
    <cellStyle name="Dziesiętny [0]_Invoices2001Slovakia_10_Nha so 10_Dien1_Book1_Ke hoach 2010 (theo doi 11-8-2010) 18" xfId="1615"/>
    <cellStyle name="Dziesietny [0]_Invoices2001Slovakia_10_Nha so 10_Dien1_Book1_Ke hoach 2010 (theo doi 11-8-2010) 18 2" xfId="21333"/>
    <cellStyle name="Dziesiętny [0]_Invoices2001Slovakia_10_Nha so 10_Dien1_Book1_Ke hoach 2010 (theo doi 11-8-2010) 18 2" xfId="21334"/>
    <cellStyle name="Dziesietny [0]_Invoices2001Slovakia_10_Nha so 10_Dien1_Book1_Ke hoach 2010 (theo doi 11-8-2010) 19" xfId="1616"/>
    <cellStyle name="Dziesiętny [0]_Invoices2001Slovakia_10_Nha so 10_Dien1_Book1_Ke hoach 2010 (theo doi 11-8-2010) 19" xfId="1617"/>
    <cellStyle name="Dziesietny [0]_Invoices2001Slovakia_10_Nha so 10_Dien1_Book1_Ke hoach 2010 (theo doi 11-8-2010) 19 2" xfId="21335"/>
    <cellStyle name="Dziesiętny [0]_Invoices2001Slovakia_10_Nha so 10_Dien1_Book1_Ke hoach 2010 (theo doi 11-8-2010) 19 2" xfId="21336"/>
    <cellStyle name="Dziesietny [0]_Invoices2001Slovakia_10_Nha so 10_Dien1_Book1_Ke hoach 2010 (theo doi 11-8-2010) 2" xfId="1618"/>
    <cellStyle name="Dziesiętny [0]_Invoices2001Slovakia_10_Nha so 10_Dien1_Book1_Ke hoach 2010 (theo doi 11-8-2010) 2" xfId="1619"/>
    <cellStyle name="Dziesietny [0]_Invoices2001Slovakia_10_Nha so 10_Dien1_Book1_Ke hoach 2010 (theo doi 11-8-2010) 2 2" xfId="14449"/>
    <cellStyle name="Dziesiętny [0]_Invoices2001Slovakia_10_Nha so 10_Dien1_Book1_Ke hoach 2010 (theo doi 11-8-2010) 2 2" xfId="14450"/>
    <cellStyle name="Dziesietny [0]_Invoices2001Slovakia_10_Nha so 10_Dien1_Book1_Ke hoach 2010 (theo doi 11-8-2010) 2 3" xfId="14447"/>
    <cellStyle name="Dziesiętny [0]_Invoices2001Slovakia_10_Nha so 10_Dien1_Book1_Ke hoach 2010 (theo doi 11-8-2010) 2 3" xfId="14448"/>
    <cellStyle name="Dziesietny [0]_Invoices2001Slovakia_10_Nha so 10_Dien1_Book1_Ke hoach 2010 (theo doi 11-8-2010) 2 4" xfId="21337"/>
    <cellStyle name="Dziesiętny [0]_Invoices2001Slovakia_10_Nha so 10_Dien1_Book1_Ke hoach 2010 (theo doi 11-8-2010) 2 4" xfId="21338"/>
    <cellStyle name="Dziesietny [0]_Invoices2001Slovakia_10_Nha so 10_Dien1_Book1_Ke hoach 2010 (theo doi 11-8-2010) 20" xfId="1620"/>
    <cellStyle name="Dziesiętny [0]_Invoices2001Slovakia_10_Nha so 10_Dien1_Book1_Ke hoach 2010 (theo doi 11-8-2010) 20" xfId="1621"/>
    <cellStyle name="Dziesietny [0]_Invoices2001Slovakia_10_Nha so 10_Dien1_Book1_Ke hoach 2010 (theo doi 11-8-2010) 20 2" xfId="21339"/>
    <cellStyle name="Dziesiętny [0]_Invoices2001Slovakia_10_Nha so 10_Dien1_Book1_Ke hoach 2010 (theo doi 11-8-2010) 20 2" xfId="21340"/>
    <cellStyle name="Dziesietny [0]_Invoices2001Slovakia_10_Nha so 10_Dien1_Book1_Ke hoach 2010 (theo doi 11-8-2010) 21" xfId="1622"/>
    <cellStyle name="Dziesiętny [0]_Invoices2001Slovakia_10_Nha so 10_Dien1_Book1_Ke hoach 2010 (theo doi 11-8-2010) 21" xfId="1623"/>
    <cellStyle name="Dziesietny [0]_Invoices2001Slovakia_10_Nha so 10_Dien1_Book1_Ke hoach 2010 (theo doi 11-8-2010) 21 2" xfId="21341"/>
    <cellStyle name="Dziesiętny [0]_Invoices2001Slovakia_10_Nha so 10_Dien1_Book1_Ke hoach 2010 (theo doi 11-8-2010) 21 2" xfId="21342"/>
    <cellStyle name="Dziesietny [0]_Invoices2001Slovakia_10_Nha so 10_Dien1_Book1_Ke hoach 2010 (theo doi 11-8-2010) 22" xfId="1624"/>
    <cellStyle name="Dziesiętny [0]_Invoices2001Slovakia_10_Nha so 10_Dien1_Book1_Ke hoach 2010 (theo doi 11-8-2010) 22" xfId="1625"/>
    <cellStyle name="Dziesietny [0]_Invoices2001Slovakia_10_Nha so 10_Dien1_Book1_Ke hoach 2010 (theo doi 11-8-2010) 22 2" xfId="21343"/>
    <cellStyle name="Dziesiętny [0]_Invoices2001Slovakia_10_Nha so 10_Dien1_Book1_Ke hoach 2010 (theo doi 11-8-2010) 22 2" xfId="21344"/>
    <cellStyle name="Dziesietny [0]_Invoices2001Slovakia_10_Nha so 10_Dien1_Book1_Ke hoach 2010 (theo doi 11-8-2010) 23" xfId="1626"/>
    <cellStyle name="Dziesiętny [0]_Invoices2001Slovakia_10_Nha so 10_Dien1_Book1_Ke hoach 2010 (theo doi 11-8-2010) 23" xfId="1627"/>
    <cellStyle name="Dziesietny [0]_Invoices2001Slovakia_10_Nha so 10_Dien1_Book1_Ke hoach 2010 (theo doi 11-8-2010) 23 2" xfId="21345"/>
    <cellStyle name="Dziesiętny [0]_Invoices2001Slovakia_10_Nha so 10_Dien1_Book1_Ke hoach 2010 (theo doi 11-8-2010) 23 2" xfId="21346"/>
    <cellStyle name="Dziesietny [0]_Invoices2001Slovakia_10_Nha so 10_Dien1_Book1_Ke hoach 2010 (theo doi 11-8-2010) 24" xfId="1628"/>
    <cellStyle name="Dziesiętny [0]_Invoices2001Slovakia_10_Nha so 10_Dien1_Book1_Ke hoach 2010 (theo doi 11-8-2010) 24" xfId="1629"/>
    <cellStyle name="Dziesietny [0]_Invoices2001Slovakia_10_Nha so 10_Dien1_Book1_Ke hoach 2010 (theo doi 11-8-2010) 24 2" xfId="21347"/>
    <cellStyle name="Dziesiętny [0]_Invoices2001Slovakia_10_Nha so 10_Dien1_Book1_Ke hoach 2010 (theo doi 11-8-2010) 24 2" xfId="21348"/>
    <cellStyle name="Dziesietny [0]_Invoices2001Slovakia_10_Nha so 10_Dien1_Book1_Ke hoach 2010 (theo doi 11-8-2010) 25" xfId="1630"/>
    <cellStyle name="Dziesiętny [0]_Invoices2001Slovakia_10_Nha so 10_Dien1_Book1_Ke hoach 2010 (theo doi 11-8-2010) 25" xfId="1631"/>
    <cellStyle name="Dziesietny [0]_Invoices2001Slovakia_10_Nha so 10_Dien1_Book1_Ke hoach 2010 (theo doi 11-8-2010) 25 2" xfId="21349"/>
    <cellStyle name="Dziesiętny [0]_Invoices2001Slovakia_10_Nha so 10_Dien1_Book1_Ke hoach 2010 (theo doi 11-8-2010) 25 2" xfId="21350"/>
    <cellStyle name="Dziesietny [0]_Invoices2001Slovakia_10_Nha so 10_Dien1_Book1_Ke hoach 2010 (theo doi 11-8-2010) 26" xfId="1632"/>
    <cellStyle name="Dziesiętny [0]_Invoices2001Slovakia_10_Nha so 10_Dien1_Book1_Ke hoach 2010 (theo doi 11-8-2010) 26" xfId="1633"/>
    <cellStyle name="Dziesietny [0]_Invoices2001Slovakia_10_Nha so 10_Dien1_Book1_Ke hoach 2010 (theo doi 11-8-2010) 26 2" xfId="21351"/>
    <cellStyle name="Dziesiętny [0]_Invoices2001Slovakia_10_Nha so 10_Dien1_Book1_Ke hoach 2010 (theo doi 11-8-2010) 26 2" xfId="21352"/>
    <cellStyle name="Dziesietny [0]_Invoices2001Slovakia_10_Nha so 10_Dien1_Book1_Ke hoach 2010 (theo doi 11-8-2010) 3" xfId="1634"/>
    <cellStyle name="Dziesiętny [0]_Invoices2001Slovakia_10_Nha so 10_Dien1_Book1_Ke hoach 2010 (theo doi 11-8-2010) 3" xfId="1635"/>
    <cellStyle name="Dziesietny [0]_Invoices2001Slovakia_10_Nha so 10_Dien1_Book1_Ke hoach 2010 (theo doi 11-8-2010) 3 2" xfId="14453"/>
    <cellStyle name="Dziesiętny [0]_Invoices2001Slovakia_10_Nha so 10_Dien1_Book1_Ke hoach 2010 (theo doi 11-8-2010) 3 2" xfId="14454"/>
    <cellStyle name="Dziesietny [0]_Invoices2001Slovakia_10_Nha so 10_Dien1_Book1_Ke hoach 2010 (theo doi 11-8-2010) 3 3" xfId="14451"/>
    <cellStyle name="Dziesiętny [0]_Invoices2001Slovakia_10_Nha so 10_Dien1_Book1_Ke hoach 2010 (theo doi 11-8-2010) 3 3" xfId="14452"/>
    <cellStyle name="Dziesietny [0]_Invoices2001Slovakia_10_Nha so 10_Dien1_Book1_Ke hoach 2010 (theo doi 11-8-2010) 3 4" xfId="21353"/>
    <cellStyle name="Dziesiętny [0]_Invoices2001Slovakia_10_Nha so 10_Dien1_Book1_Ke hoach 2010 (theo doi 11-8-2010) 3 4" xfId="21354"/>
    <cellStyle name="Dziesietny [0]_Invoices2001Slovakia_10_Nha so 10_Dien1_Book1_Ke hoach 2010 (theo doi 11-8-2010) 4" xfId="1636"/>
    <cellStyle name="Dziesiętny [0]_Invoices2001Slovakia_10_Nha so 10_Dien1_Book1_Ke hoach 2010 (theo doi 11-8-2010) 4" xfId="1637"/>
    <cellStyle name="Dziesietny [0]_Invoices2001Slovakia_10_Nha so 10_Dien1_Book1_Ke hoach 2010 (theo doi 11-8-2010) 4 2" xfId="21355"/>
    <cellStyle name="Dziesiętny [0]_Invoices2001Slovakia_10_Nha so 10_Dien1_Book1_Ke hoach 2010 (theo doi 11-8-2010) 4 2" xfId="21356"/>
    <cellStyle name="Dziesietny [0]_Invoices2001Slovakia_10_Nha so 10_Dien1_Book1_Ke hoach 2010 (theo doi 11-8-2010) 5" xfId="1638"/>
    <cellStyle name="Dziesiętny [0]_Invoices2001Slovakia_10_Nha so 10_Dien1_Book1_Ke hoach 2010 (theo doi 11-8-2010) 5" xfId="1639"/>
    <cellStyle name="Dziesietny [0]_Invoices2001Slovakia_10_Nha so 10_Dien1_Book1_Ke hoach 2010 (theo doi 11-8-2010) 5 2" xfId="21357"/>
    <cellStyle name="Dziesiętny [0]_Invoices2001Slovakia_10_Nha so 10_Dien1_Book1_Ke hoach 2010 (theo doi 11-8-2010) 5 2" xfId="21358"/>
    <cellStyle name="Dziesietny [0]_Invoices2001Slovakia_10_Nha so 10_Dien1_Book1_Ke hoach 2010 (theo doi 11-8-2010) 6" xfId="1640"/>
    <cellStyle name="Dziesiętny [0]_Invoices2001Slovakia_10_Nha so 10_Dien1_Book1_Ke hoach 2010 (theo doi 11-8-2010) 6" xfId="1641"/>
    <cellStyle name="Dziesietny [0]_Invoices2001Slovakia_10_Nha so 10_Dien1_Book1_Ke hoach 2010 (theo doi 11-8-2010) 6 2" xfId="21359"/>
    <cellStyle name="Dziesiętny [0]_Invoices2001Slovakia_10_Nha so 10_Dien1_Book1_Ke hoach 2010 (theo doi 11-8-2010) 6 2" xfId="21360"/>
    <cellStyle name="Dziesietny [0]_Invoices2001Slovakia_10_Nha so 10_Dien1_Book1_Ke hoach 2010 (theo doi 11-8-2010) 7" xfId="1642"/>
    <cellStyle name="Dziesiętny [0]_Invoices2001Slovakia_10_Nha so 10_Dien1_Book1_Ke hoach 2010 (theo doi 11-8-2010) 7" xfId="1643"/>
    <cellStyle name="Dziesietny [0]_Invoices2001Slovakia_10_Nha so 10_Dien1_Book1_Ke hoach 2010 (theo doi 11-8-2010) 7 2" xfId="21361"/>
    <cellStyle name="Dziesiętny [0]_Invoices2001Slovakia_10_Nha so 10_Dien1_Book1_Ke hoach 2010 (theo doi 11-8-2010) 7 2" xfId="21362"/>
    <cellStyle name="Dziesietny [0]_Invoices2001Slovakia_10_Nha so 10_Dien1_Book1_Ke hoach 2010 (theo doi 11-8-2010) 8" xfId="1644"/>
    <cellStyle name="Dziesiętny [0]_Invoices2001Slovakia_10_Nha so 10_Dien1_Book1_Ke hoach 2010 (theo doi 11-8-2010) 8" xfId="1645"/>
    <cellStyle name="Dziesietny [0]_Invoices2001Slovakia_10_Nha so 10_Dien1_Book1_Ke hoach 2010 (theo doi 11-8-2010) 8 2" xfId="21363"/>
    <cellStyle name="Dziesiętny [0]_Invoices2001Slovakia_10_Nha so 10_Dien1_Book1_Ke hoach 2010 (theo doi 11-8-2010) 8 2" xfId="21364"/>
    <cellStyle name="Dziesietny [0]_Invoices2001Slovakia_10_Nha so 10_Dien1_Book1_Ke hoach 2010 (theo doi 11-8-2010) 9" xfId="1646"/>
    <cellStyle name="Dziesiętny [0]_Invoices2001Slovakia_10_Nha so 10_Dien1_Book1_Ke hoach 2010 (theo doi 11-8-2010) 9" xfId="1647"/>
    <cellStyle name="Dziesietny [0]_Invoices2001Slovakia_10_Nha so 10_Dien1_Book1_Ke hoach 2010 (theo doi 11-8-2010) 9 2" xfId="21365"/>
    <cellStyle name="Dziesiętny [0]_Invoices2001Slovakia_10_Nha so 10_Dien1_Book1_Ke hoach 2010 (theo doi 11-8-2010) 9 2" xfId="21366"/>
    <cellStyle name="Dziesietny [0]_Invoices2001Slovakia_10_Nha so 10_Dien1_Book1_Ke hoach 2010 (theo doi 11-8-2010)_BIEU KE HOACH  2015 (KTN 6.11 sua)" xfId="14455"/>
    <cellStyle name="Dziesiętny [0]_Invoices2001Slovakia_10_Nha so 10_Dien1_Book1_Ke hoach 2010 (theo doi 11-8-2010)_BIEU KE HOACH  2015 (KTN 6.11 sua)" xfId="14456"/>
    <cellStyle name="Dziesietny [0]_Invoices2001Slovakia_10_Nha so 10_Dien1_Book1_ke hoach dau thau 30-6-2010" xfId="1648"/>
    <cellStyle name="Dziesiętny [0]_Invoices2001Slovakia_10_Nha so 10_Dien1_Book1_ke hoach dau thau 30-6-2010" xfId="1649"/>
    <cellStyle name="Dziesietny [0]_Invoices2001Slovakia_10_Nha so 10_Dien1_Book1_ke hoach dau thau 30-6-2010 10" xfId="1650"/>
    <cellStyle name="Dziesiętny [0]_Invoices2001Slovakia_10_Nha so 10_Dien1_Book1_ke hoach dau thau 30-6-2010 10" xfId="1651"/>
    <cellStyle name="Dziesietny [0]_Invoices2001Slovakia_10_Nha so 10_Dien1_Book1_ke hoach dau thau 30-6-2010 10 2" xfId="21367"/>
    <cellStyle name="Dziesiętny [0]_Invoices2001Slovakia_10_Nha so 10_Dien1_Book1_ke hoach dau thau 30-6-2010 10 2" xfId="21368"/>
    <cellStyle name="Dziesietny [0]_Invoices2001Slovakia_10_Nha so 10_Dien1_Book1_ke hoach dau thau 30-6-2010 11" xfId="1652"/>
    <cellStyle name="Dziesiętny [0]_Invoices2001Slovakia_10_Nha so 10_Dien1_Book1_ke hoach dau thau 30-6-2010 11" xfId="1653"/>
    <cellStyle name="Dziesietny [0]_Invoices2001Slovakia_10_Nha so 10_Dien1_Book1_ke hoach dau thau 30-6-2010 11 2" xfId="21369"/>
    <cellStyle name="Dziesiętny [0]_Invoices2001Slovakia_10_Nha so 10_Dien1_Book1_ke hoach dau thau 30-6-2010 11 2" xfId="21370"/>
    <cellStyle name="Dziesietny [0]_Invoices2001Slovakia_10_Nha so 10_Dien1_Book1_ke hoach dau thau 30-6-2010 12" xfId="1654"/>
    <cellStyle name="Dziesiętny [0]_Invoices2001Slovakia_10_Nha so 10_Dien1_Book1_ke hoach dau thau 30-6-2010 12" xfId="1655"/>
    <cellStyle name="Dziesietny [0]_Invoices2001Slovakia_10_Nha so 10_Dien1_Book1_ke hoach dau thau 30-6-2010 12 2" xfId="21371"/>
    <cellStyle name="Dziesiętny [0]_Invoices2001Slovakia_10_Nha so 10_Dien1_Book1_ke hoach dau thau 30-6-2010 12 2" xfId="21372"/>
    <cellStyle name="Dziesietny [0]_Invoices2001Slovakia_10_Nha so 10_Dien1_Book1_ke hoach dau thau 30-6-2010 13" xfId="1656"/>
    <cellStyle name="Dziesiętny [0]_Invoices2001Slovakia_10_Nha so 10_Dien1_Book1_ke hoach dau thau 30-6-2010 13" xfId="1657"/>
    <cellStyle name="Dziesietny [0]_Invoices2001Slovakia_10_Nha so 10_Dien1_Book1_ke hoach dau thau 30-6-2010 13 2" xfId="21373"/>
    <cellStyle name="Dziesiętny [0]_Invoices2001Slovakia_10_Nha so 10_Dien1_Book1_ke hoach dau thau 30-6-2010 13 2" xfId="21374"/>
    <cellStyle name="Dziesietny [0]_Invoices2001Slovakia_10_Nha so 10_Dien1_Book1_ke hoach dau thau 30-6-2010 14" xfId="1658"/>
    <cellStyle name="Dziesiętny [0]_Invoices2001Slovakia_10_Nha so 10_Dien1_Book1_ke hoach dau thau 30-6-2010 14" xfId="1659"/>
    <cellStyle name="Dziesietny [0]_Invoices2001Slovakia_10_Nha so 10_Dien1_Book1_ke hoach dau thau 30-6-2010 14 2" xfId="21375"/>
    <cellStyle name="Dziesiętny [0]_Invoices2001Slovakia_10_Nha so 10_Dien1_Book1_ke hoach dau thau 30-6-2010 14 2" xfId="21376"/>
    <cellStyle name="Dziesietny [0]_Invoices2001Slovakia_10_Nha so 10_Dien1_Book1_ke hoach dau thau 30-6-2010 15" xfId="1660"/>
    <cellStyle name="Dziesiętny [0]_Invoices2001Slovakia_10_Nha so 10_Dien1_Book1_ke hoach dau thau 30-6-2010 15" xfId="1661"/>
    <cellStyle name="Dziesietny [0]_Invoices2001Slovakia_10_Nha so 10_Dien1_Book1_ke hoach dau thau 30-6-2010 15 2" xfId="21377"/>
    <cellStyle name="Dziesiętny [0]_Invoices2001Slovakia_10_Nha so 10_Dien1_Book1_ke hoach dau thau 30-6-2010 15 2" xfId="21378"/>
    <cellStyle name="Dziesietny [0]_Invoices2001Slovakia_10_Nha so 10_Dien1_Book1_ke hoach dau thau 30-6-2010 16" xfId="1662"/>
    <cellStyle name="Dziesiętny [0]_Invoices2001Slovakia_10_Nha so 10_Dien1_Book1_ke hoach dau thau 30-6-2010 16" xfId="1663"/>
    <cellStyle name="Dziesietny [0]_Invoices2001Slovakia_10_Nha so 10_Dien1_Book1_ke hoach dau thau 30-6-2010 16 2" xfId="21379"/>
    <cellStyle name="Dziesiętny [0]_Invoices2001Slovakia_10_Nha so 10_Dien1_Book1_ke hoach dau thau 30-6-2010 16 2" xfId="21380"/>
    <cellStyle name="Dziesietny [0]_Invoices2001Slovakia_10_Nha so 10_Dien1_Book1_ke hoach dau thau 30-6-2010 17" xfId="1664"/>
    <cellStyle name="Dziesiętny [0]_Invoices2001Slovakia_10_Nha so 10_Dien1_Book1_ke hoach dau thau 30-6-2010 17" xfId="1665"/>
    <cellStyle name="Dziesietny [0]_Invoices2001Slovakia_10_Nha so 10_Dien1_Book1_ke hoach dau thau 30-6-2010 17 2" xfId="21381"/>
    <cellStyle name="Dziesiętny [0]_Invoices2001Slovakia_10_Nha so 10_Dien1_Book1_ke hoach dau thau 30-6-2010 17 2" xfId="21382"/>
    <cellStyle name="Dziesietny [0]_Invoices2001Slovakia_10_Nha so 10_Dien1_Book1_ke hoach dau thau 30-6-2010 18" xfId="1666"/>
    <cellStyle name="Dziesiętny [0]_Invoices2001Slovakia_10_Nha so 10_Dien1_Book1_ke hoach dau thau 30-6-2010 18" xfId="1667"/>
    <cellStyle name="Dziesietny [0]_Invoices2001Slovakia_10_Nha so 10_Dien1_Book1_ke hoach dau thau 30-6-2010 18 2" xfId="21383"/>
    <cellStyle name="Dziesiętny [0]_Invoices2001Slovakia_10_Nha so 10_Dien1_Book1_ke hoach dau thau 30-6-2010 18 2" xfId="21384"/>
    <cellStyle name="Dziesietny [0]_Invoices2001Slovakia_10_Nha so 10_Dien1_Book1_ke hoach dau thau 30-6-2010 19" xfId="1668"/>
    <cellStyle name="Dziesiętny [0]_Invoices2001Slovakia_10_Nha so 10_Dien1_Book1_ke hoach dau thau 30-6-2010 19" xfId="1669"/>
    <cellStyle name="Dziesietny [0]_Invoices2001Slovakia_10_Nha so 10_Dien1_Book1_ke hoach dau thau 30-6-2010 19 2" xfId="21385"/>
    <cellStyle name="Dziesiętny [0]_Invoices2001Slovakia_10_Nha so 10_Dien1_Book1_ke hoach dau thau 30-6-2010 19 2" xfId="21386"/>
    <cellStyle name="Dziesietny [0]_Invoices2001Slovakia_10_Nha so 10_Dien1_Book1_ke hoach dau thau 30-6-2010 2" xfId="1670"/>
    <cellStyle name="Dziesiętny [0]_Invoices2001Slovakia_10_Nha so 10_Dien1_Book1_ke hoach dau thau 30-6-2010 2" xfId="1671"/>
    <cellStyle name="Dziesietny [0]_Invoices2001Slovakia_10_Nha so 10_Dien1_Book1_ke hoach dau thau 30-6-2010 2 2" xfId="14459"/>
    <cellStyle name="Dziesiętny [0]_Invoices2001Slovakia_10_Nha so 10_Dien1_Book1_ke hoach dau thau 30-6-2010 2 2" xfId="14460"/>
    <cellStyle name="Dziesietny [0]_Invoices2001Slovakia_10_Nha so 10_Dien1_Book1_ke hoach dau thau 30-6-2010 2 3" xfId="14457"/>
    <cellStyle name="Dziesiętny [0]_Invoices2001Slovakia_10_Nha so 10_Dien1_Book1_ke hoach dau thau 30-6-2010 2 3" xfId="14458"/>
    <cellStyle name="Dziesietny [0]_Invoices2001Slovakia_10_Nha so 10_Dien1_Book1_ke hoach dau thau 30-6-2010 2 4" xfId="21387"/>
    <cellStyle name="Dziesiętny [0]_Invoices2001Slovakia_10_Nha so 10_Dien1_Book1_ke hoach dau thau 30-6-2010 2 4" xfId="21388"/>
    <cellStyle name="Dziesietny [0]_Invoices2001Slovakia_10_Nha so 10_Dien1_Book1_ke hoach dau thau 30-6-2010 20" xfId="1672"/>
    <cellStyle name="Dziesiętny [0]_Invoices2001Slovakia_10_Nha so 10_Dien1_Book1_ke hoach dau thau 30-6-2010 20" xfId="1673"/>
    <cellStyle name="Dziesietny [0]_Invoices2001Slovakia_10_Nha so 10_Dien1_Book1_ke hoach dau thau 30-6-2010 20 2" xfId="21389"/>
    <cellStyle name="Dziesiętny [0]_Invoices2001Slovakia_10_Nha so 10_Dien1_Book1_ke hoach dau thau 30-6-2010 20 2" xfId="21390"/>
    <cellStyle name="Dziesietny [0]_Invoices2001Slovakia_10_Nha so 10_Dien1_Book1_ke hoach dau thau 30-6-2010 21" xfId="1674"/>
    <cellStyle name="Dziesiętny [0]_Invoices2001Slovakia_10_Nha so 10_Dien1_Book1_ke hoach dau thau 30-6-2010 21" xfId="1675"/>
    <cellStyle name="Dziesietny [0]_Invoices2001Slovakia_10_Nha so 10_Dien1_Book1_ke hoach dau thau 30-6-2010 21 2" xfId="21391"/>
    <cellStyle name="Dziesiętny [0]_Invoices2001Slovakia_10_Nha so 10_Dien1_Book1_ke hoach dau thau 30-6-2010 21 2" xfId="21392"/>
    <cellStyle name="Dziesietny [0]_Invoices2001Slovakia_10_Nha so 10_Dien1_Book1_ke hoach dau thau 30-6-2010 22" xfId="1676"/>
    <cellStyle name="Dziesiętny [0]_Invoices2001Slovakia_10_Nha so 10_Dien1_Book1_ke hoach dau thau 30-6-2010 22" xfId="1677"/>
    <cellStyle name="Dziesietny [0]_Invoices2001Slovakia_10_Nha so 10_Dien1_Book1_ke hoach dau thau 30-6-2010 22 2" xfId="21393"/>
    <cellStyle name="Dziesiętny [0]_Invoices2001Slovakia_10_Nha so 10_Dien1_Book1_ke hoach dau thau 30-6-2010 22 2" xfId="21394"/>
    <cellStyle name="Dziesietny [0]_Invoices2001Slovakia_10_Nha so 10_Dien1_Book1_ke hoach dau thau 30-6-2010 23" xfId="1678"/>
    <cellStyle name="Dziesiętny [0]_Invoices2001Slovakia_10_Nha so 10_Dien1_Book1_ke hoach dau thau 30-6-2010 23" xfId="1679"/>
    <cellStyle name="Dziesietny [0]_Invoices2001Slovakia_10_Nha so 10_Dien1_Book1_ke hoach dau thau 30-6-2010 23 2" xfId="21395"/>
    <cellStyle name="Dziesiętny [0]_Invoices2001Slovakia_10_Nha so 10_Dien1_Book1_ke hoach dau thau 30-6-2010 23 2" xfId="21396"/>
    <cellStyle name="Dziesietny [0]_Invoices2001Slovakia_10_Nha so 10_Dien1_Book1_ke hoach dau thau 30-6-2010 24" xfId="1680"/>
    <cellStyle name="Dziesiętny [0]_Invoices2001Slovakia_10_Nha so 10_Dien1_Book1_ke hoach dau thau 30-6-2010 24" xfId="1681"/>
    <cellStyle name="Dziesietny [0]_Invoices2001Slovakia_10_Nha so 10_Dien1_Book1_ke hoach dau thau 30-6-2010 24 2" xfId="21397"/>
    <cellStyle name="Dziesiętny [0]_Invoices2001Slovakia_10_Nha so 10_Dien1_Book1_ke hoach dau thau 30-6-2010 24 2" xfId="21398"/>
    <cellStyle name="Dziesietny [0]_Invoices2001Slovakia_10_Nha so 10_Dien1_Book1_ke hoach dau thau 30-6-2010 25" xfId="1682"/>
    <cellStyle name="Dziesiętny [0]_Invoices2001Slovakia_10_Nha so 10_Dien1_Book1_ke hoach dau thau 30-6-2010 25" xfId="1683"/>
    <cellStyle name="Dziesietny [0]_Invoices2001Slovakia_10_Nha so 10_Dien1_Book1_ke hoach dau thau 30-6-2010 25 2" xfId="21399"/>
    <cellStyle name="Dziesiętny [0]_Invoices2001Slovakia_10_Nha so 10_Dien1_Book1_ke hoach dau thau 30-6-2010 25 2" xfId="21400"/>
    <cellStyle name="Dziesietny [0]_Invoices2001Slovakia_10_Nha so 10_Dien1_Book1_ke hoach dau thau 30-6-2010 26" xfId="1684"/>
    <cellStyle name="Dziesiętny [0]_Invoices2001Slovakia_10_Nha so 10_Dien1_Book1_ke hoach dau thau 30-6-2010 26" xfId="1685"/>
    <cellStyle name="Dziesietny [0]_Invoices2001Slovakia_10_Nha so 10_Dien1_Book1_ke hoach dau thau 30-6-2010 26 2" xfId="21401"/>
    <cellStyle name="Dziesiętny [0]_Invoices2001Slovakia_10_Nha so 10_Dien1_Book1_ke hoach dau thau 30-6-2010 26 2" xfId="21402"/>
    <cellStyle name="Dziesietny [0]_Invoices2001Slovakia_10_Nha so 10_Dien1_Book1_ke hoach dau thau 30-6-2010 3" xfId="1686"/>
    <cellStyle name="Dziesiętny [0]_Invoices2001Slovakia_10_Nha so 10_Dien1_Book1_ke hoach dau thau 30-6-2010 3" xfId="1687"/>
    <cellStyle name="Dziesietny [0]_Invoices2001Slovakia_10_Nha so 10_Dien1_Book1_ke hoach dau thau 30-6-2010 3 2" xfId="14463"/>
    <cellStyle name="Dziesiętny [0]_Invoices2001Slovakia_10_Nha so 10_Dien1_Book1_ke hoach dau thau 30-6-2010 3 2" xfId="14464"/>
    <cellStyle name="Dziesietny [0]_Invoices2001Slovakia_10_Nha so 10_Dien1_Book1_ke hoach dau thau 30-6-2010 3 3" xfId="14461"/>
    <cellStyle name="Dziesiętny [0]_Invoices2001Slovakia_10_Nha so 10_Dien1_Book1_ke hoach dau thau 30-6-2010 3 3" xfId="14462"/>
    <cellStyle name="Dziesietny [0]_Invoices2001Slovakia_10_Nha so 10_Dien1_Book1_ke hoach dau thau 30-6-2010 3 4" xfId="21403"/>
    <cellStyle name="Dziesiętny [0]_Invoices2001Slovakia_10_Nha so 10_Dien1_Book1_ke hoach dau thau 30-6-2010 3 4" xfId="21404"/>
    <cellStyle name="Dziesietny [0]_Invoices2001Slovakia_10_Nha so 10_Dien1_Book1_ke hoach dau thau 30-6-2010 4" xfId="1688"/>
    <cellStyle name="Dziesiętny [0]_Invoices2001Slovakia_10_Nha so 10_Dien1_Book1_ke hoach dau thau 30-6-2010 4" xfId="1689"/>
    <cellStyle name="Dziesietny [0]_Invoices2001Slovakia_10_Nha so 10_Dien1_Book1_ke hoach dau thau 30-6-2010 4 2" xfId="21405"/>
    <cellStyle name="Dziesiętny [0]_Invoices2001Slovakia_10_Nha so 10_Dien1_Book1_ke hoach dau thau 30-6-2010 4 2" xfId="21406"/>
    <cellStyle name="Dziesietny [0]_Invoices2001Slovakia_10_Nha so 10_Dien1_Book1_ke hoach dau thau 30-6-2010 5" xfId="1690"/>
    <cellStyle name="Dziesiętny [0]_Invoices2001Slovakia_10_Nha so 10_Dien1_Book1_ke hoach dau thau 30-6-2010 5" xfId="1691"/>
    <cellStyle name="Dziesietny [0]_Invoices2001Slovakia_10_Nha so 10_Dien1_Book1_ke hoach dau thau 30-6-2010 5 2" xfId="21407"/>
    <cellStyle name="Dziesiętny [0]_Invoices2001Slovakia_10_Nha so 10_Dien1_Book1_ke hoach dau thau 30-6-2010 5 2" xfId="21408"/>
    <cellStyle name="Dziesietny [0]_Invoices2001Slovakia_10_Nha so 10_Dien1_Book1_ke hoach dau thau 30-6-2010 6" xfId="1692"/>
    <cellStyle name="Dziesiętny [0]_Invoices2001Slovakia_10_Nha so 10_Dien1_Book1_ke hoach dau thau 30-6-2010 6" xfId="1693"/>
    <cellStyle name="Dziesietny [0]_Invoices2001Slovakia_10_Nha so 10_Dien1_Book1_ke hoach dau thau 30-6-2010 6 2" xfId="21409"/>
    <cellStyle name="Dziesiętny [0]_Invoices2001Slovakia_10_Nha so 10_Dien1_Book1_ke hoach dau thau 30-6-2010 6 2" xfId="21410"/>
    <cellStyle name="Dziesietny [0]_Invoices2001Slovakia_10_Nha so 10_Dien1_Book1_ke hoach dau thau 30-6-2010 7" xfId="1694"/>
    <cellStyle name="Dziesiętny [0]_Invoices2001Slovakia_10_Nha so 10_Dien1_Book1_ke hoach dau thau 30-6-2010 7" xfId="1695"/>
    <cellStyle name="Dziesietny [0]_Invoices2001Slovakia_10_Nha so 10_Dien1_Book1_ke hoach dau thau 30-6-2010 7 2" xfId="21411"/>
    <cellStyle name="Dziesiętny [0]_Invoices2001Slovakia_10_Nha so 10_Dien1_Book1_ke hoach dau thau 30-6-2010 7 2" xfId="21412"/>
    <cellStyle name="Dziesietny [0]_Invoices2001Slovakia_10_Nha so 10_Dien1_Book1_ke hoach dau thau 30-6-2010 8" xfId="1696"/>
    <cellStyle name="Dziesiętny [0]_Invoices2001Slovakia_10_Nha so 10_Dien1_Book1_ke hoach dau thau 30-6-2010 8" xfId="1697"/>
    <cellStyle name="Dziesietny [0]_Invoices2001Slovakia_10_Nha so 10_Dien1_Book1_ke hoach dau thau 30-6-2010 8 2" xfId="21413"/>
    <cellStyle name="Dziesiętny [0]_Invoices2001Slovakia_10_Nha so 10_Dien1_Book1_ke hoach dau thau 30-6-2010 8 2" xfId="21414"/>
    <cellStyle name="Dziesietny [0]_Invoices2001Slovakia_10_Nha so 10_Dien1_Book1_ke hoach dau thau 30-6-2010 9" xfId="1698"/>
    <cellStyle name="Dziesiętny [0]_Invoices2001Slovakia_10_Nha so 10_Dien1_Book1_ke hoach dau thau 30-6-2010 9" xfId="1699"/>
    <cellStyle name="Dziesietny [0]_Invoices2001Slovakia_10_Nha so 10_Dien1_Book1_ke hoach dau thau 30-6-2010 9 2" xfId="21415"/>
    <cellStyle name="Dziesiętny [0]_Invoices2001Slovakia_10_Nha so 10_Dien1_Book1_ke hoach dau thau 30-6-2010 9 2" xfId="21416"/>
    <cellStyle name="Dziesietny [0]_Invoices2001Slovakia_10_Nha so 10_Dien1_Book1_ke hoach dau thau 30-6-2010_BIEU KE HOACH  2015 (KTN 6.11 sua)" xfId="14465"/>
    <cellStyle name="Dziesiętny [0]_Invoices2001Slovakia_10_Nha so 10_Dien1_Book1_ke hoach dau thau 30-6-2010_BIEU KE HOACH  2015 (KTN 6.11 sua)" xfId="14466"/>
    <cellStyle name="Dziesietny [0]_Invoices2001Slovakia_10_Nha so 10_Dien1_Copy of KH PHAN BO VON ĐỐI ỨNG NAM 2011 (30 TY phuong án gop WB)" xfId="1700"/>
    <cellStyle name="Dziesiętny [0]_Invoices2001Slovakia_10_Nha so 10_Dien1_Copy of KH PHAN BO VON ĐỐI ỨNG NAM 2011 (30 TY phuong án gop WB)" xfId="1701"/>
    <cellStyle name="Dziesietny [0]_Invoices2001Slovakia_10_Nha so 10_Dien1_Copy of KH PHAN BO VON ĐỐI ỨNG NAM 2011 (30 TY phuong án gop WB) 10" xfId="1702"/>
    <cellStyle name="Dziesiętny [0]_Invoices2001Slovakia_10_Nha so 10_Dien1_Copy of KH PHAN BO VON ĐỐI ỨNG NAM 2011 (30 TY phuong án gop WB) 10" xfId="1703"/>
    <cellStyle name="Dziesietny [0]_Invoices2001Slovakia_10_Nha so 10_Dien1_Copy of KH PHAN BO VON ĐỐI ỨNG NAM 2011 (30 TY phuong án gop WB) 10 2" xfId="21417"/>
    <cellStyle name="Dziesiętny [0]_Invoices2001Slovakia_10_Nha so 10_Dien1_Copy of KH PHAN BO VON ĐỐI ỨNG NAM 2011 (30 TY phuong án gop WB) 10 2" xfId="21418"/>
    <cellStyle name="Dziesietny [0]_Invoices2001Slovakia_10_Nha so 10_Dien1_Copy of KH PHAN BO VON ĐỐI ỨNG NAM 2011 (30 TY phuong án gop WB) 11" xfId="1704"/>
    <cellStyle name="Dziesiętny [0]_Invoices2001Slovakia_10_Nha so 10_Dien1_Copy of KH PHAN BO VON ĐỐI ỨNG NAM 2011 (30 TY phuong án gop WB) 11" xfId="1705"/>
    <cellStyle name="Dziesietny [0]_Invoices2001Slovakia_10_Nha so 10_Dien1_Copy of KH PHAN BO VON ĐỐI ỨNG NAM 2011 (30 TY phuong án gop WB) 11 2" xfId="21419"/>
    <cellStyle name="Dziesiętny [0]_Invoices2001Slovakia_10_Nha so 10_Dien1_Copy of KH PHAN BO VON ĐỐI ỨNG NAM 2011 (30 TY phuong án gop WB) 11 2" xfId="21420"/>
    <cellStyle name="Dziesietny [0]_Invoices2001Slovakia_10_Nha so 10_Dien1_Copy of KH PHAN BO VON ĐỐI ỨNG NAM 2011 (30 TY phuong án gop WB) 12" xfId="1706"/>
    <cellStyle name="Dziesiętny [0]_Invoices2001Slovakia_10_Nha so 10_Dien1_Copy of KH PHAN BO VON ĐỐI ỨNG NAM 2011 (30 TY phuong án gop WB) 12" xfId="1707"/>
    <cellStyle name="Dziesietny [0]_Invoices2001Slovakia_10_Nha so 10_Dien1_Copy of KH PHAN BO VON ĐỐI ỨNG NAM 2011 (30 TY phuong án gop WB) 12 2" xfId="21421"/>
    <cellStyle name="Dziesiętny [0]_Invoices2001Slovakia_10_Nha so 10_Dien1_Copy of KH PHAN BO VON ĐỐI ỨNG NAM 2011 (30 TY phuong án gop WB) 12 2" xfId="21422"/>
    <cellStyle name="Dziesietny [0]_Invoices2001Slovakia_10_Nha so 10_Dien1_Copy of KH PHAN BO VON ĐỐI ỨNG NAM 2011 (30 TY phuong án gop WB) 13" xfId="1708"/>
    <cellStyle name="Dziesiętny [0]_Invoices2001Slovakia_10_Nha so 10_Dien1_Copy of KH PHAN BO VON ĐỐI ỨNG NAM 2011 (30 TY phuong án gop WB) 13" xfId="1709"/>
    <cellStyle name="Dziesietny [0]_Invoices2001Slovakia_10_Nha so 10_Dien1_Copy of KH PHAN BO VON ĐỐI ỨNG NAM 2011 (30 TY phuong án gop WB) 13 2" xfId="21423"/>
    <cellStyle name="Dziesiętny [0]_Invoices2001Slovakia_10_Nha so 10_Dien1_Copy of KH PHAN BO VON ĐỐI ỨNG NAM 2011 (30 TY phuong án gop WB) 13 2" xfId="21424"/>
    <cellStyle name="Dziesietny [0]_Invoices2001Slovakia_10_Nha so 10_Dien1_Copy of KH PHAN BO VON ĐỐI ỨNG NAM 2011 (30 TY phuong án gop WB) 14" xfId="1710"/>
    <cellStyle name="Dziesiętny [0]_Invoices2001Slovakia_10_Nha so 10_Dien1_Copy of KH PHAN BO VON ĐỐI ỨNG NAM 2011 (30 TY phuong án gop WB) 14" xfId="1711"/>
    <cellStyle name="Dziesietny [0]_Invoices2001Slovakia_10_Nha so 10_Dien1_Copy of KH PHAN BO VON ĐỐI ỨNG NAM 2011 (30 TY phuong án gop WB) 14 2" xfId="21425"/>
    <cellStyle name="Dziesiętny [0]_Invoices2001Slovakia_10_Nha so 10_Dien1_Copy of KH PHAN BO VON ĐỐI ỨNG NAM 2011 (30 TY phuong án gop WB) 14 2" xfId="21426"/>
    <cellStyle name="Dziesietny [0]_Invoices2001Slovakia_10_Nha so 10_Dien1_Copy of KH PHAN BO VON ĐỐI ỨNG NAM 2011 (30 TY phuong án gop WB) 15" xfId="1712"/>
    <cellStyle name="Dziesiętny [0]_Invoices2001Slovakia_10_Nha so 10_Dien1_Copy of KH PHAN BO VON ĐỐI ỨNG NAM 2011 (30 TY phuong án gop WB) 15" xfId="1713"/>
    <cellStyle name="Dziesietny [0]_Invoices2001Slovakia_10_Nha so 10_Dien1_Copy of KH PHAN BO VON ĐỐI ỨNG NAM 2011 (30 TY phuong án gop WB) 15 2" xfId="21427"/>
    <cellStyle name="Dziesiętny [0]_Invoices2001Slovakia_10_Nha so 10_Dien1_Copy of KH PHAN BO VON ĐỐI ỨNG NAM 2011 (30 TY phuong án gop WB) 15 2" xfId="21428"/>
    <cellStyle name="Dziesietny [0]_Invoices2001Slovakia_10_Nha so 10_Dien1_Copy of KH PHAN BO VON ĐỐI ỨNG NAM 2011 (30 TY phuong án gop WB) 16" xfId="1714"/>
    <cellStyle name="Dziesiętny [0]_Invoices2001Slovakia_10_Nha so 10_Dien1_Copy of KH PHAN BO VON ĐỐI ỨNG NAM 2011 (30 TY phuong án gop WB) 16" xfId="1715"/>
    <cellStyle name="Dziesietny [0]_Invoices2001Slovakia_10_Nha so 10_Dien1_Copy of KH PHAN BO VON ĐỐI ỨNG NAM 2011 (30 TY phuong án gop WB) 16 2" xfId="21429"/>
    <cellStyle name="Dziesiętny [0]_Invoices2001Slovakia_10_Nha so 10_Dien1_Copy of KH PHAN BO VON ĐỐI ỨNG NAM 2011 (30 TY phuong án gop WB) 16 2" xfId="21430"/>
    <cellStyle name="Dziesietny [0]_Invoices2001Slovakia_10_Nha so 10_Dien1_Copy of KH PHAN BO VON ĐỐI ỨNG NAM 2011 (30 TY phuong án gop WB) 17" xfId="1716"/>
    <cellStyle name="Dziesiętny [0]_Invoices2001Slovakia_10_Nha so 10_Dien1_Copy of KH PHAN BO VON ĐỐI ỨNG NAM 2011 (30 TY phuong án gop WB) 17" xfId="1717"/>
    <cellStyle name="Dziesietny [0]_Invoices2001Slovakia_10_Nha so 10_Dien1_Copy of KH PHAN BO VON ĐỐI ỨNG NAM 2011 (30 TY phuong án gop WB) 17 2" xfId="21431"/>
    <cellStyle name="Dziesiętny [0]_Invoices2001Slovakia_10_Nha so 10_Dien1_Copy of KH PHAN BO VON ĐỐI ỨNG NAM 2011 (30 TY phuong án gop WB) 17 2" xfId="21432"/>
    <cellStyle name="Dziesietny [0]_Invoices2001Slovakia_10_Nha so 10_Dien1_Copy of KH PHAN BO VON ĐỐI ỨNG NAM 2011 (30 TY phuong án gop WB) 18" xfId="1718"/>
    <cellStyle name="Dziesiętny [0]_Invoices2001Slovakia_10_Nha so 10_Dien1_Copy of KH PHAN BO VON ĐỐI ỨNG NAM 2011 (30 TY phuong án gop WB) 18" xfId="1719"/>
    <cellStyle name="Dziesietny [0]_Invoices2001Slovakia_10_Nha so 10_Dien1_Copy of KH PHAN BO VON ĐỐI ỨNG NAM 2011 (30 TY phuong án gop WB) 18 2" xfId="21433"/>
    <cellStyle name="Dziesiętny [0]_Invoices2001Slovakia_10_Nha so 10_Dien1_Copy of KH PHAN BO VON ĐỐI ỨNG NAM 2011 (30 TY phuong án gop WB) 18 2" xfId="21434"/>
    <cellStyle name="Dziesietny [0]_Invoices2001Slovakia_10_Nha so 10_Dien1_Copy of KH PHAN BO VON ĐỐI ỨNG NAM 2011 (30 TY phuong án gop WB) 19" xfId="1720"/>
    <cellStyle name="Dziesiętny [0]_Invoices2001Slovakia_10_Nha so 10_Dien1_Copy of KH PHAN BO VON ĐỐI ỨNG NAM 2011 (30 TY phuong án gop WB) 19" xfId="1721"/>
    <cellStyle name="Dziesietny [0]_Invoices2001Slovakia_10_Nha so 10_Dien1_Copy of KH PHAN BO VON ĐỐI ỨNG NAM 2011 (30 TY phuong án gop WB) 19 2" xfId="21435"/>
    <cellStyle name="Dziesiętny [0]_Invoices2001Slovakia_10_Nha so 10_Dien1_Copy of KH PHAN BO VON ĐỐI ỨNG NAM 2011 (30 TY phuong án gop WB) 19 2" xfId="21436"/>
    <cellStyle name="Dziesietny [0]_Invoices2001Slovakia_10_Nha so 10_Dien1_Copy of KH PHAN BO VON ĐỐI ỨNG NAM 2011 (30 TY phuong án gop WB) 2" xfId="1722"/>
    <cellStyle name="Dziesiętny [0]_Invoices2001Slovakia_10_Nha so 10_Dien1_Copy of KH PHAN BO VON ĐỐI ỨNG NAM 2011 (30 TY phuong án gop WB) 2" xfId="1723"/>
    <cellStyle name="Dziesietny [0]_Invoices2001Slovakia_10_Nha so 10_Dien1_Copy of KH PHAN BO VON ĐỐI ỨNG NAM 2011 (30 TY phuong án gop WB) 2 2" xfId="14469"/>
    <cellStyle name="Dziesiętny [0]_Invoices2001Slovakia_10_Nha so 10_Dien1_Copy of KH PHAN BO VON ĐỐI ỨNG NAM 2011 (30 TY phuong án gop WB) 2 2" xfId="14470"/>
    <cellStyle name="Dziesietny [0]_Invoices2001Slovakia_10_Nha so 10_Dien1_Copy of KH PHAN BO VON ĐỐI ỨNG NAM 2011 (30 TY phuong án gop WB) 2 3" xfId="14467"/>
    <cellStyle name="Dziesiętny [0]_Invoices2001Slovakia_10_Nha so 10_Dien1_Copy of KH PHAN BO VON ĐỐI ỨNG NAM 2011 (30 TY phuong án gop WB) 2 3" xfId="14468"/>
    <cellStyle name="Dziesietny [0]_Invoices2001Slovakia_10_Nha so 10_Dien1_Copy of KH PHAN BO VON ĐỐI ỨNG NAM 2011 (30 TY phuong án gop WB) 2 4" xfId="21437"/>
    <cellStyle name="Dziesiętny [0]_Invoices2001Slovakia_10_Nha so 10_Dien1_Copy of KH PHAN BO VON ĐỐI ỨNG NAM 2011 (30 TY phuong án gop WB) 2 4" xfId="21438"/>
    <cellStyle name="Dziesietny [0]_Invoices2001Slovakia_10_Nha so 10_Dien1_Copy of KH PHAN BO VON ĐỐI ỨNG NAM 2011 (30 TY phuong án gop WB) 20" xfId="1724"/>
    <cellStyle name="Dziesiętny [0]_Invoices2001Slovakia_10_Nha so 10_Dien1_Copy of KH PHAN BO VON ĐỐI ỨNG NAM 2011 (30 TY phuong án gop WB) 20" xfId="1725"/>
    <cellStyle name="Dziesietny [0]_Invoices2001Slovakia_10_Nha so 10_Dien1_Copy of KH PHAN BO VON ĐỐI ỨNG NAM 2011 (30 TY phuong án gop WB) 20 2" xfId="21439"/>
    <cellStyle name="Dziesiętny [0]_Invoices2001Slovakia_10_Nha so 10_Dien1_Copy of KH PHAN BO VON ĐỐI ỨNG NAM 2011 (30 TY phuong án gop WB) 20 2" xfId="21440"/>
    <cellStyle name="Dziesietny [0]_Invoices2001Slovakia_10_Nha so 10_Dien1_Copy of KH PHAN BO VON ĐỐI ỨNG NAM 2011 (30 TY phuong án gop WB) 21" xfId="1726"/>
    <cellStyle name="Dziesiętny [0]_Invoices2001Slovakia_10_Nha so 10_Dien1_Copy of KH PHAN BO VON ĐỐI ỨNG NAM 2011 (30 TY phuong án gop WB) 21" xfId="1727"/>
    <cellStyle name="Dziesietny [0]_Invoices2001Slovakia_10_Nha so 10_Dien1_Copy of KH PHAN BO VON ĐỐI ỨNG NAM 2011 (30 TY phuong án gop WB) 21 2" xfId="21441"/>
    <cellStyle name="Dziesiętny [0]_Invoices2001Slovakia_10_Nha so 10_Dien1_Copy of KH PHAN BO VON ĐỐI ỨNG NAM 2011 (30 TY phuong án gop WB) 21 2" xfId="21442"/>
    <cellStyle name="Dziesietny [0]_Invoices2001Slovakia_10_Nha so 10_Dien1_Copy of KH PHAN BO VON ĐỐI ỨNG NAM 2011 (30 TY phuong án gop WB) 22" xfId="1728"/>
    <cellStyle name="Dziesiętny [0]_Invoices2001Slovakia_10_Nha so 10_Dien1_Copy of KH PHAN BO VON ĐỐI ỨNG NAM 2011 (30 TY phuong án gop WB) 22" xfId="1729"/>
    <cellStyle name="Dziesietny [0]_Invoices2001Slovakia_10_Nha so 10_Dien1_Copy of KH PHAN BO VON ĐỐI ỨNG NAM 2011 (30 TY phuong án gop WB) 22 2" xfId="21443"/>
    <cellStyle name="Dziesiętny [0]_Invoices2001Slovakia_10_Nha so 10_Dien1_Copy of KH PHAN BO VON ĐỐI ỨNG NAM 2011 (30 TY phuong án gop WB) 22 2" xfId="21444"/>
    <cellStyle name="Dziesietny [0]_Invoices2001Slovakia_10_Nha so 10_Dien1_Copy of KH PHAN BO VON ĐỐI ỨNG NAM 2011 (30 TY phuong án gop WB) 23" xfId="1730"/>
    <cellStyle name="Dziesiętny [0]_Invoices2001Slovakia_10_Nha so 10_Dien1_Copy of KH PHAN BO VON ĐỐI ỨNG NAM 2011 (30 TY phuong án gop WB) 23" xfId="1731"/>
    <cellStyle name="Dziesietny [0]_Invoices2001Slovakia_10_Nha so 10_Dien1_Copy of KH PHAN BO VON ĐỐI ỨNG NAM 2011 (30 TY phuong án gop WB) 23 2" xfId="21445"/>
    <cellStyle name="Dziesiętny [0]_Invoices2001Slovakia_10_Nha so 10_Dien1_Copy of KH PHAN BO VON ĐỐI ỨNG NAM 2011 (30 TY phuong án gop WB) 23 2" xfId="21446"/>
    <cellStyle name="Dziesietny [0]_Invoices2001Slovakia_10_Nha so 10_Dien1_Copy of KH PHAN BO VON ĐỐI ỨNG NAM 2011 (30 TY phuong án gop WB) 24" xfId="1732"/>
    <cellStyle name="Dziesiętny [0]_Invoices2001Slovakia_10_Nha so 10_Dien1_Copy of KH PHAN BO VON ĐỐI ỨNG NAM 2011 (30 TY phuong án gop WB) 24" xfId="1733"/>
    <cellStyle name="Dziesietny [0]_Invoices2001Slovakia_10_Nha so 10_Dien1_Copy of KH PHAN BO VON ĐỐI ỨNG NAM 2011 (30 TY phuong án gop WB) 24 2" xfId="21447"/>
    <cellStyle name="Dziesiętny [0]_Invoices2001Slovakia_10_Nha so 10_Dien1_Copy of KH PHAN BO VON ĐỐI ỨNG NAM 2011 (30 TY phuong án gop WB) 24 2" xfId="21448"/>
    <cellStyle name="Dziesietny [0]_Invoices2001Slovakia_10_Nha so 10_Dien1_Copy of KH PHAN BO VON ĐỐI ỨNG NAM 2011 (30 TY phuong án gop WB) 25" xfId="1734"/>
    <cellStyle name="Dziesiętny [0]_Invoices2001Slovakia_10_Nha so 10_Dien1_Copy of KH PHAN BO VON ĐỐI ỨNG NAM 2011 (30 TY phuong án gop WB) 25" xfId="1735"/>
    <cellStyle name="Dziesietny [0]_Invoices2001Slovakia_10_Nha so 10_Dien1_Copy of KH PHAN BO VON ĐỐI ỨNG NAM 2011 (30 TY phuong án gop WB) 25 2" xfId="21449"/>
    <cellStyle name="Dziesiętny [0]_Invoices2001Slovakia_10_Nha so 10_Dien1_Copy of KH PHAN BO VON ĐỐI ỨNG NAM 2011 (30 TY phuong án gop WB) 25 2" xfId="21450"/>
    <cellStyle name="Dziesietny [0]_Invoices2001Slovakia_10_Nha so 10_Dien1_Copy of KH PHAN BO VON ĐỐI ỨNG NAM 2011 (30 TY phuong án gop WB) 26" xfId="1736"/>
    <cellStyle name="Dziesiętny [0]_Invoices2001Slovakia_10_Nha so 10_Dien1_Copy of KH PHAN BO VON ĐỐI ỨNG NAM 2011 (30 TY phuong án gop WB) 26" xfId="1737"/>
    <cellStyle name="Dziesietny [0]_Invoices2001Slovakia_10_Nha so 10_Dien1_Copy of KH PHAN BO VON ĐỐI ỨNG NAM 2011 (30 TY phuong án gop WB) 26 2" xfId="21451"/>
    <cellStyle name="Dziesiętny [0]_Invoices2001Slovakia_10_Nha so 10_Dien1_Copy of KH PHAN BO VON ĐỐI ỨNG NAM 2011 (30 TY phuong án gop WB) 26 2" xfId="21452"/>
    <cellStyle name="Dziesietny [0]_Invoices2001Slovakia_10_Nha so 10_Dien1_Copy of KH PHAN BO VON ĐỐI ỨNG NAM 2011 (30 TY phuong án gop WB) 3" xfId="1738"/>
    <cellStyle name="Dziesiętny [0]_Invoices2001Slovakia_10_Nha so 10_Dien1_Copy of KH PHAN BO VON ĐỐI ỨNG NAM 2011 (30 TY phuong án gop WB) 3" xfId="1739"/>
    <cellStyle name="Dziesietny [0]_Invoices2001Slovakia_10_Nha so 10_Dien1_Copy of KH PHAN BO VON ĐỐI ỨNG NAM 2011 (30 TY phuong án gop WB) 3 2" xfId="14473"/>
    <cellStyle name="Dziesiętny [0]_Invoices2001Slovakia_10_Nha so 10_Dien1_Copy of KH PHAN BO VON ĐỐI ỨNG NAM 2011 (30 TY phuong án gop WB) 3 2" xfId="14474"/>
    <cellStyle name="Dziesietny [0]_Invoices2001Slovakia_10_Nha so 10_Dien1_Copy of KH PHAN BO VON ĐỐI ỨNG NAM 2011 (30 TY phuong án gop WB) 3 3" xfId="14471"/>
    <cellStyle name="Dziesiętny [0]_Invoices2001Slovakia_10_Nha so 10_Dien1_Copy of KH PHAN BO VON ĐỐI ỨNG NAM 2011 (30 TY phuong án gop WB) 3 3" xfId="14472"/>
    <cellStyle name="Dziesietny [0]_Invoices2001Slovakia_10_Nha so 10_Dien1_Copy of KH PHAN BO VON ĐỐI ỨNG NAM 2011 (30 TY phuong án gop WB) 3 4" xfId="21453"/>
    <cellStyle name="Dziesiętny [0]_Invoices2001Slovakia_10_Nha so 10_Dien1_Copy of KH PHAN BO VON ĐỐI ỨNG NAM 2011 (30 TY phuong án gop WB) 3 4" xfId="21454"/>
    <cellStyle name="Dziesietny [0]_Invoices2001Slovakia_10_Nha so 10_Dien1_Copy of KH PHAN BO VON ĐỐI ỨNG NAM 2011 (30 TY phuong án gop WB) 4" xfId="1740"/>
    <cellStyle name="Dziesiętny [0]_Invoices2001Slovakia_10_Nha so 10_Dien1_Copy of KH PHAN BO VON ĐỐI ỨNG NAM 2011 (30 TY phuong án gop WB) 4" xfId="1741"/>
    <cellStyle name="Dziesietny [0]_Invoices2001Slovakia_10_Nha so 10_Dien1_Copy of KH PHAN BO VON ĐỐI ỨNG NAM 2011 (30 TY phuong án gop WB) 4 2" xfId="21455"/>
    <cellStyle name="Dziesiętny [0]_Invoices2001Slovakia_10_Nha so 10_Dien1_Copy of KH PHAN BO VON ĐỐI ỨNG NAM 2011 (30 TY phuong án gop WB) 4 2" xfId="21456"/>
    <cellStyle name="Dziesietny [0]_Invoices2001Slovakia_10_Nha so 10_Dien1_Copy of KH PHAN BO VON ĐỐI ỨNG NAM 2011 (30 TY phuong án gop WB) 5" xfId="1742"/>
    <cellStyle name="Dziesiętny [0]_Invoices2001Slovakia_10_Nha so 10_Dien1_Copy of KH PHAN BO VON ĐỐI ỨNG NAM 2011 (30 TY phuong án gop WB) 5" xfId="1743"/>
    <cellStyle name="Dziesietny [0]_Invoices2001Slovakia_10_Nha so 10_Dien1_Copy of KH PHAN BO VON ĐỐI ỨNG NAM 2011 (30 TY phuong án gop WB) 5 2" xfId="21457"/>
    <cellStyle name="Dziesiętny [0]_Invoices2001Slovakia_10_Nha so 10_Dien1_Copy of KH PHAN BO VON ĐỐI ỨNG NAM 2011 (30 TY phuong án gop WB) 5 2" xfId="21458"/>
    <cellStyle name="Dziesietny [0]_Invoices2001Slovakia_10_Nha so 10_Dien1_Copy of KH PHAN BO VON ĐỐI ỨNG NAM 2011 (30 TY phuong án gop WB) 6" xfId="1744"/>
    <cellStyle name="Dziesiętny [0]_Invoices2001Slovakia_10_Nha so 10_Dien1_Copy of KH PHAN BO VON ĐỐI ỨNG NAM 2011 (30 TY phuong án gop WB) 6" xfId="1745"/>
    <cellStyle name="Dziesietny [0]_Invoices2001Slovakia_10_Nha so 10_Dien1_Copy of KH PHAN BO VON ĐỐI ỨNG NAM 2011 (30 TY phuong án gop WB) 6 2" xfId="21459"/>
    <cellStyle name="Dziesiętny [0]_Invoices2001Slovakia_10_Nha so 10_Dien1_Copy of KH PHAN BO VON ĐỐI ỨNG NAM 2011 (30 TY phuong án gop WB) 6 2" xfId="21460"/>
    <cellStyle name="Dziesietny [0]_Invoices2001Slovakia_10_Nha so 10_Dien1_Copy of KH PHAN BO VON ĐỐI ỨNG NAM 2011 (30 TY phuong án gop WB) 7" xfId="1746"/>
    <cellStyle name="Dziesiętny [0]_Invoices2001Slovakia_10_Nha so 10_Dien1_Copy of KH PHAN BO VON ĐỐI ỨNG NAM 2011 (30 TY phuong án gop WB) 7" xfId="1747"/>
    <cellStyle name="Dziesietny [0]_Invoices2001Slovakia_10_Nha so 10_Dien1_Copy of KH PHAN BO VON ĐỐI ỨNG NAM 2011 (30 TY phuong án gop WB) 7 2" xfId="21461"/>
    <cellStyle name="Dziesiętny [0]_Invoices2001Slovakia_10_Nha so 10_Dien1_Copy of KH PHAN BO VON ĐỐI ỨNG NAM 2011 (30 TY phuong án gop WB) 7 2" xfId="21462"/>
    <cellStyle name="Dziesietny [0]_Invoices2001Slovakia_10_Nha so 10_Dien1_Copy of KH PHAN BO VON ĐỐI ỨNG NAM 2011 (30 TY phuong án gop WB) 8" xfId="1748"/>
    <cellStyle name="Dziesiętny [0]_Invoices2001Slovakia_10_Nha so 10_Dien1_Copy of KH PHAN BO VON ĐỐI ỨNG NAM 2011 (30 TY phuong án gop WB) 8" xfId="1749"/>
    <cellStyle name="Dziesietny [0]_Invoices2001Slovakia_10_Nha so 10_Dien1_Copy of KH PHAN BO VON ĐỐI ỨNG NAM 2011 (30 TY phuong án gop WB) 8 2" xfId="21463"/>
    <cellStyle name="Dziesiętny [0]_Invoices2001Slovakia_10_Nha so 10_Dien1_Copy of KH PHAN BO VON ĐỐI ỨNG NAM 2011 (30 TY phuong án gop WB) 8 2" xfId="21464"/>
    <cellStyle name="Dziesietny [0]_Invoices2001Slovakia_10_Nha so 10_Dien1_Copy of KH PHAN BO VON ĐỐI ỨNG NAM 2011 (30 TY phuong án gop WB) 9" xfId="1750"/>
    <cellStyle name="Dziesiętny [0]_Invoices2001Slovakia_10_Nha so 10_Dien1_Copy of KH PHAN BO VON ĐỐI ỨNG NAM 2011 (30 TY phuong án gop WB) 9" xfId="1751"/>
    <cellStyle name="Dziesietny [0]_Invoices2001Slovakia_10_Nha so 10_Dien1_Copy of KH PHAN BO VON ĐỐI ỨNG NAM 2011 (30 TY phuong án gop WB) 9 2" xfId="21465"/>
    <cellStyle name="Dziesiętny [0]_Invoices2001Slovakia_10_Nha so 10_Dien1_Copy of KH PHAN BO VON ĐỐI ỨNG NAM 2011 (30 TY phuong án gop WB) 9 2" xfId="21466"/>
    <cellStyle name="Dziesietny [0]_Invoices2001Slovakia_10_Nha so 10_Dien1_Copy of KH PHAN BO VON ĐỐI ỨNG NAM 2011 (30 TY phuong án gop WB)_BIEU KE HOACH  2015 (KTN 6.11 sua)" xfId="14475"/>
    <cellStyle name="Dziesiętny [0]_Invoices2001Slovakia_10_Nha so 10_Dien1_Copy of KH PHAN BO VON ĐỐI ỨNG NAM 2011 (30 TY phuong án gop WB)_BIEU KE HOACH  2015 (KTN 6.11 sua)" xfId="14476"/>
    <cellStyle name="Dziesietny [0]_Invoices2001Slovakia_10_Nha so 10_Dien1_DTTD chieng chan Tham lai 29-9-2009" xfId="1752"/>
    <cellStyle name="Dziesiętny [0]_Invoices2001Slovakia_10_Nha so 10_Dien1_DTTD chieng chan Tham lai 29-9-2009" xfId="1753"/>
    <cellStyle name="Dziesietny [0]_Invoices2001Slovakia_10_Nha so 10_Dien1_DTTD chieng chan Tham lai 29-9-2009 10" xfId="1754"/>
    <cellStyle name="Dziesiętny [0]_Invoices2001Slovakia_10_Nha so 10_Dien1_DTTD chieng chan Tham lai 29-9-2009 10" xfId="1755"/>
    <cellStyle name="Dziesietny [0]_Invoices2001Slovakia_10_Nha so 10_Dien1_DTTD chieng chan Tham lai 29-9-2009 10 2" xfId="21467"/>
    <cellStyle name="Dziesiętny [0]_Invoices2001Slovakia_10_Nha so 10_Dien1_DTTD chieng chan Tham lai 29-9-2009 10 2" xfId="21468"/>
    <cellStyle name="Dziesietny [0]_Invoices2001Slovakia_10_Nha so 10_Dien1_DTTD chieng chan Tham lai 29-9-2009 11" xfId="1756"/>
    <cellStyle name="Dziesiętny [0]_Invoices2001Slovakia_10_Nha so 10_Dien1_DTTD chieng chan Tham lai 29-9-2009 11" xfId="1757"/>
    <cellStyle name="Dziesietny [0]_Invoices2001Slovakia_10_Nha so 10_Dien1_DTTD chieng chan Tham lai 29-9-2009 11 2" xfId="21469"/>
    <cellStyle name="Dziesiętny [0]_Invoices2001Slovakia_10_Nha so 10_Dien1_DTTD chieng chan Tham lai 29-9-2009 11 2" xfId="21470"/>
    <cellStyle name="Dziesietny [0]_Invoices2001Slovakia_10_Nha so 10_Dien1_DTTD chieng chan Tham lai 29-9-2009 12" xfId="1758"/>
    <cellStyle name="Dziesiętny [0]_Invoices2001Slovakia_10_Nha so 10_Dien1_DTTD chieng chan Tham lai 29-9-2009 12" xfId="1759"/>
    <cellStyle name="Dziesietny [0]_Invoices2001Slovakia_10_Nha so 10_Dien1_DTTD chieng chan Tham lai 29-9-2009 12 2" xfId="21471"/>
    <cellStyle name="Dziesiętny [0]_Invoices2001Slovakia_10_Nha so 10_Dien1_DTTD chieng chan Tham lai 29-9-2009 12 2" xfId="21472"/>
    <cellStyle name="Dziesietny [0]_Invoices2001Slovakia_10_Nha so 10_Dien1_DTTD chieng chan Tham lai 29-9-2009 13" xfId="1760"/>
    <cellStyle name="Dziesiętny [0]_Invoices2001Slovakia_10_Nha so 10_Dien1_DTTD chieng chan Tham lai 29-9-2009 13" xfId="1761"/>
    <cellStyle name="Dziesietny [0]_Invoices2001Slovakia_10_Nha so 10_Dien1_DTTD chieng chan Tham lai 29-9-2009 13 2" xfId="21473"/>
    <cellStyle name="Dziesiętny [0]_Invoices2001Slovakia_10_Nha so 10_Dien1_DTTD chieng chan Tham lai 29-9-2009 13 2" xfId="21474"/>
    <cellStyle name="Dziesietny [0]_Invoices2001Slovakia_10_Nha so 10_Dien1_DTTD chieng chan Tham lai 29-9-2009 14" xfId="1762"/>
    <cellStyle name="Dziesiętny [0]_Invoices2001Slovakia_10_Nha so 10_Dien1_DTTD chieng chan Tham lai 29-9-2009 14" xfId="1763"/>
    <cellStyle name="Dziesietny [0]_Invoices2001Slovakia_10_Nha so 10_Dien1_DTTD chieng chan Tham lai 29-9-2009 14 2" xfId="21475"/>
    <cellStyle name="Dziesiętny [0]_Invoices2001Slovakia_10_Nha so 10_Dien1_DTTD chieng chan Tham lai 29-9-2009 14 2" xfId="21476"/>
    <cellStyle name="Dziesietny [0]_Invoices2001Slovakia_10_Nha so 10_Dien1_DTTD chieng chan Tham lai 29-9-2009 15" xfId="1764"/>
    <cellStyle name="Dziesiętny [0]_Invoices2001Slovakia_10_Nha so 10_Dien1_DTTD chieng chan Tham lai 29-9-2009 15" xfId="1765"/>
    <cellStyle name="Dziesietny [0]_Invoices2001Slovakia_10_Nha so 10_Dien1_DTTD chieng chan Tham lai 29-9-2009 15 2" xfId="21477"/>
    <cellStyle name="Dziesiętny [0]_Invoices2001Slovakia_10_Nha so 10_Dien1_DTTD chieng chan Tham lai 29-9-2009 15 2" xfId="21478"/>
    <cellStyle name="Dziesietny [0]_Invoices2001Slovakia_10_Nha so 10_Dien1_DTTD chieng chan Tham lai 29-9-2009 16" xfId="1766"/>
    <cellStyle name="Dziesiętny [0]_Invoices2001Slovakia_10_Nha so 10_Dien1_DTTD chieng chan Tham lai 29-9-2009 16" xfId="1767"/>
    <cellStyle name="Dziesietny [0]_Invoices2001Slovakia_10_Nha so 10_Dien1_DTTD chieng chan Tham lai 29-9-2009 16 2" xfId="21479"/>
    <cellStyle name="Dziesiętny [0]_Invoices2001Slovakia_10_Nha so 10_Dien1_DTTD chieng chan Tham lai 29-9-2009 16 2" xfId="21480"/>
    <cellStyle name="Dziesietny [0]_Invoices2001Slovakia_10_Nha so 10_Dien1_DTTD chieng chan Tham lai 29-9-2009 17" xfId="1768"/>
    <cellStyle name="Dziesiętny [0]_Invoices2001Slovakia_10_Nha so 10_Dien1_DTTD chieng chan Tham lai 29-9-2009 17" xfId="1769"/>
    <cellStyle name="Dziesietny [0]_Invoices2001Slovakia_10_Nha so 10_Dien1_DTTD chieng chan Tham lai 29-9-2009 17 2" xfId="21481"/>
    <cellStyle name="Dziesiętny [0]_Invoices2001Slovakia_10_Nha so 10_Dien1_DTTD chieng chan Tham lai 29-9-2009 17 2" xfId="21482"/>
    <cellStyle name="Dziesietny [0]_Invoices2001Slovakia_10_Nha so 10_Dien1_DTTD chieng chan Tham lai 29-9-2009 18" xfId="1770"/>
    <cellStyle name="Dziesiętny [0]_Invoices2001Slovakia_10_Nha so 10_Dien1_DTTD chieng chan Tham lai 29-9-2009 18" xfId="1771"/>
    <cellStyle name="Dziesietny [0]_Invoices2001Slovakia_10_Nha so 10_Dien1_DTTD chieng chan Tham lai 29-9-2009 18 2" xfId="21483"/>
    <cellStyle name="Dziesiętny [0]_Invoices2001Slovakia_10_Nha so 10_Dien1_DTTD chieng chan Tham lai 29-9-2009 18 2" xfId="21484"/>
    <cellStyle name="Dziesietny [0]_Invoices2001Slovakia_10_Nha so 10_Dien1_DTTD chieng chan Tham lai 29-9-2009 19" xfId="1772"/>
    <cellStyle name="Dziesiętny [0]_Invoices2001Slovakia_10_Nha so 10_Dien1_DTTD chieng chan Tham lai 29-9-2009 19" xfId="1773"/>
    <cellStyle name="Dziesietny [0]_Invoices2001Slovakia_10_Nha so 10_Dien1_DTTD chieng chan Tham lai 29-9-2009 19 2" xfId="21485"/>
    <cellStyle name="Dziesiętny [0]_Invoices2001Slovakia_10_Nha so 10_Dien1_DTTD chieng chan Tham lai 29-9-2009 19 2" xfId="21486"/>
    <cellStyle name="Dziesietny [0]_Invoices2001Slovakia_10_Nha so 10_Dien1_DTTD chieng chan Tham lai 29-9-2009 2" xfId="1774"/>
    <cellStyle name="Dziesiętny [0]_Invoices2001Slovakia_10_Nha so 10_Dien1_DTTD chieng chan Tham lai 29-9-2009 2" xfId="1775"/>
    <cellStyle name="Dziesietny [0]_Invoices2001Slovakia_10_Nha so 10_Dien1_DTTD chieng chan Tham lai 29-9-2009 2 2" xfId="14479"/>
    <cellStyle name="Dziesiętny [0]_Invoices2001Slovakia_10_Nha so 10_Dien1_DTTD chieng chan Tham lai 29-9-2009 2 2" xfId="14480"/>
    <cellStyle name="Dziesietny [0]_Invoices2001Slovakia_10_Nha so 10_Dien1_DTTD chieng chan Tham lai 29-9-2009 2 3" xfId="14477"/>
    <cellStyle name="Dziesiętny [0]_Invoices2001Slovakia_10_Nha so 10_Dien1_DTTD chieng chan Tham lai 29-9-2009 2 3" xfId="14478"/>
    <cellStyle name="Dziesietny [0]_Invoices2001Slovakia_10_Nha so 10_Dien1_DTTD chieng chan Tham lai 29-9-2009 2 4" xfId="21487"/>
    <cellStyle name="Dziesiętny [0]_Invoices2001Slovakia_10_Nha so 10_Dien1_DTTD chieng chan Tham lai 29-9-2009 2 4" xfId="21488"/>
    <cellStyle name="Dziesietny [0]_Invoices2001Slovakia_10_Nha so 10_Dien1_DTTD chieng chan Tham lai 29-9-2009 20" xfId="1776"/>
    <cellStyle name="Dziesiętny [0]_Invoices2001Slovakia_10_Nha so 10_Dien1_DTTD chieng chan Tham lai 29-9-2009 20" xfId="1777"/>
    <cellStyle name="Dziesietny [0]_Invoices2001Slovakia_10_Nha so 10_Dien1_DTTD chieng chan Tham lai 29-9-2009 20 2" xfId="21489"/>
    <cellStyle name="Dziesiętny [0]_Invoices2001Slovakia_10_Nha so 10_Dien1_DTTD chieng chan Tham lai 29-9-2009 20 2" xfId="21490"/>
    <cellStyle name="Dziesietny [0]_Invoices2001Slovakia_10_Nha so 10_Dien1_DTTD chieng chan Tham lai 29-9-2009 21" xfId="1778"/>
    <cellStyle name="Dziesiętny [0]_Invoices2001Slovakia_10_Nha so 10_Dien1_DTTD chieng chan Tham lai 29-9-2009 21" xfId="1779"/>
    <cellStyle name="Dziesietny [0]_Invoices2001Slovakia_10_Nha so 10_Dien1_DTTD chieng chan Tham lai 29-9-2009 21 2" xfId="21491"/>
    <cellStyle name="Dziesiętny [0]_Invoices2001Slovakia_10_Nha so 10_Dien1_DTTD chieng chan Tham lai 29-9-2009 21 2" xfId="21492"/>
    <cellStyle name="Dziesietny [0]_Invoices2001Slovakia_10_Nha so 10_Dien1_DTTD chieng chan Tham lai 29-9-2009 22" xfId="1780"/>
    <cellStyle name="Dziesiętny [0]_Invoices2001Slovakia_10_Nha so 10_Dien1_DTTD chieng chan Tham lai 29-9-2009 22" xfId="1781"/>
    <cellStyle name="Dziesietny [0]_Invoices2001Slovakia_10_Nha so 10_Dien1_DTTD chieng chan Tham lai 29-9-2009 22 2" xfId="21493"/>
    <cellStyle name="Dziesiętny [0]_Invoices2001Slovakia_10_Nha so 10_Dien1_DTTD chieng chan Tham lai 29-9-2009 22 2" xfId="21494"/>
    <cellStyle name="Dziesietny [0]_Invoices2001Slovakia_10_Nha so 10_Dien1_DTTD chieng chan Tham lai 29-9-2009 23" xfId="1782"/>
    <cellStyle name="Dziesiętny [0]_Invoices2001Slovakia_10_Nha so 10_Dien1_DTTD chieng chan Tham lai 29-9-2009 23" xfId="1783"/>
    <cellStyle name="Dziesietny [0]_Invoices2001Slovakia_10_Nha so 10_Dien1_DTTD chieng chan Tham lai 29-9-2009 23 2" xfId="21495"/>
    <cellStyle name="Dziesiętny [0]_Invoices2001Slovakia_10_Nha so 10_Dien1_DTTD chieng chan Tham lai 29-9-2009 23 2" xfId="21496"/>
    <cellStyle name="Dziesietny [0]_Invoices2001Slovakia_10_Nha so 10_Dien1_DTTD chieng chan Tham lai 29-9-2009 24" xfId="1784"/>
    <cellStyle name="Dziesiętny [0]_Invoices2001Slovakia_10_Nha so 10_Dien1_DTTD chieng chan Tham lai 29-9-2009 24" xfId="1785"/>
    <cellStyle name="Dziesietny [0]_Invoices2001Slovakia_10_Nha so 10_Dien1_DTTD chieng chan Tham lai 29-9-2009 24 2" xfId="21497"/>
    <cellStyle name="Dziesiętny [0]_Invoices2001Slovakia_10_Nha so 10_Dien1_DTTD chieng chan Tham lai 29-9-2009 24 2" xfId="21498"/>
    <cellStyle name="Dziesietny [0]_Invoices2001Slovakia_10_Nha so 10_Dien1_DTTD chieng chan Tham lai 29-9-2009 25" xfId="1786"/>
    <cellStyle name="Dziesiętny [0]_Invoices2001Slovakia_10_Nha so 10_Dien1_DTTD chieng chan Tham lai 29-9-2009 25" xfId="1787"/>
    <cellStyle name="Dziesietny [0]_Invoices2001Slovakia_10_Nha so 10_Dien1_DTTD chieng chan Tham lai 29-9-2009 25 2" xfId="21499"/>
    <cellStyle name="Dziesiętny [0]_Invoices2001Slovakia_10_Nha so 10_Dien1_DTTD chieng chan Tham lai 29-9-2009 25 2" xfId="21500"/>
    <cellStyle name="Dziesietny [0]_Invoices2001Slovakia_10_Nha so 10_Dien1_DTTD chieng chan Tham lai 29-9-2009 26" xfId="1788"/>
    <cellStyle name="Dziesiętny [0]_Invoices2001Slovakia_10_Nha so 10_Dien1_DTTD chieng chan Tham lai 29-9-2009 26" xfId="1789"/>
    <cellStyle name="Dziesietny [0]_Invoices2001Slovakia_10_Nha so 10_Dien1_DTTD chieng chan Tham lai 29-9-2009 26 2" xfId="21501"/>
    <cellStyle name="Dziesiętny [0]_Invoices2001Slovakia_10_Nha so 10_Dien1_DTTD chieng chan Tham lai 29-9-2009 26 2" xfId="21502"/>
    <cellStyle name="Dziesietny [0]_Invoices2001Slovakia_10_Nha so 10_Dien1_DTTD chieng chan Tham lai 29-9-2009 3" xfId="1790"/>
    <cellStyle name="Dziesiętny [0]_Invoices2001Slovakia_10_Nha so 10_Dien1_DTTD chieng chan Tham lai 29-9-2009 3" xfId="1791"/>
    <cellStyle name="Dziesietny [0]_Invoices2001Slovakia_10_Nha so 10_Dien1_DTTD chieng chan Tham lai 29-9-2009 3 2" xfId="14483"/>
    <cellStyle name="Dziesiętny [0]_Invoices2001Slovakia_10_Nha so 10_Dien1_DTTD chieng chan Tham lai 29-9-2009 3 2" xfId="14484"/>
    <cellStyle name="Dziesietny [0]_Invoices2001Slovakia_10_Nha so 10_Dien1_DTTD chieng chan Tham lai 29-9-2009 3 3" xfId="14481"/>
    <cellStyle name="Dziesiętny [0]_Invoices2001Slovakia_10_Nha so 10_Dien1_DTTD chieng chan Tham lai 29-9-2009 3 3" xfId="14482"/>
    <cellStyle name="Dziesietny [0]_Invoices2001Slovakia_10_Nha so 10_Dien1_DTTD chieng chan Tham lai 29-9-2009 3 4" xfId="21503"/>
    <cellStyle name="Dziesiętny [0]_Invoices2001Slovakia_10_Nha so 10_Dien1_DTTD chieng chan Tham lai 29-9-2009 3 4" xfId="21504"/>
    <cellStyle name="Dziesietny [0]_Invoices2001Slovakia_10_Nha so 10_Dien1_DTTD chieng chan Tham lai 29-9-2009 4" xfId="1792"/>
    <cellStyle name="Dziesiętny [0]_Invoices2001Slovakia_10_Nha so 10_Dien1_DTTD chieng chan Tham lai 29-9-2009 4" xfId="1793"/>
    <cellStyle name="Dziesietny [0]_Invoices2001Slovakia_10_Nha so 10_Dien1_DTTD chieng chan Tham lai 29-9-2009 4 2" xfId="21505"/>
    <cellStyle name="Dziesiętny [0]_Invoices2001Slovakia_10_Nha so 10_Dien1_DTTD chieng chan Tham lai 29-9-2009 4 2" xfId="21506"/>
    <cellStyle name="Dziesietny [0]_Invoices2001Slovakia_10_Nha so 10_Dien1_DTTD chieng chan Tham lai 29-9-2009 5" xfId="1794"/>
    <cellStyle name="Dziesiętny [0]_Invoices2001Slovakia_10_Nha so 10_Dien1_DTTD chieng chan Tham lai 29-9-2009 5" xfId="1795"/>
    <cellStyle name="Dziesietny [0]_Invoices2001Slovakia_10_Nha so 10_Dien1_DTTD chieng chan Tham lai 29-9-2009 5 2" xfId="21507"/>
    <cellStyle name="Dziesiętny [0]_Invoices2001Slovakia_10_Nha so 10_Dien1_DTTD chieng chan Tham lai 29-9-2009 5 2" xfId="21508"/>
    <cellStyle name="Dziesietny [0]_Invoices2001Slovakia_10_Nha so 10_Dien1_DTTD chieng chan Tham lai 29-9-2009 6" xfId="1796"/>
    <cellStyle name="Dziesiętny [0]_Invoices2001Slovakia_10_Nha so 10_Dien1_DTTD chieng chan Tham lai 29-9-2009 6" xfId="1797"/>
    <cellStyle name="Dziesietny [0]_Invoices2001Slovakia_10_Nha so 10_Dien1_DTTD chieng chan Tham lai 29-9-2009 6 2" xfId="21509"/>
    <cellStyle name="Dziesiętny [0]_Invoices2001Slovakia_10_Nha so 10_Dien1_DTTD chieng chan Tham lai 29-9-2009 6 2" xfId="21510"/>
    <cellStyle name="Dziesietny [0]_Invoices2001Slovakia_10_Nha so 10_Dien1_DTTD chieng chan Tham lai 29-9-2009 7" xfId="1798"/>
    <cellStyle name="Dziesiętny [0]_Invoices2001Slovakia_10_Nha so 10_Dien1_DTTD chieng chan Tham lai 29-9-2009 7" xfId="1799"/>
    <cellStyle name="Dziesietny [0]_Invoices2001Slovakia_10_Nha so 10_Dien1_DTTD chieng chan Tham lai 29-9-2009 7 2" xfId="21511"/>
    <cellStyle name="Dziesiętny [0]_Invoices2001Slovakia_10_Nha so 10_Dien1_DTTD chieng chan Tham lai 29-9-2009 7 2" xfId="21512"/>
    <cellStyle name="Dziesietny [0]_Invoices2001Slovakia_10_Nha so 10_Dien1_DTTD chieng chan Tham lai 29-9-2009 8" xfId="1800"/>
    <cellStyle name="Dziesiętny [0]_Invoices2001Slovakia_10_Nha so 10_Dien1_DTTD chieng chan Tham lai 29-9-2009 8" xfId="1801"/>
    <cellStyle name="Dziesietny [0]_Invoices2001Slovakia_10_Nha so 10_Dien1_DTTD chieng chan Tham lai 29-9-2009 8 2" xfId="21513"/>
    <cellStyle name="Dziesiętny [0]_Invoices2001Slovakia_10_Nha so 10_Dien1_DTTD chieng chan Tham lai 29-9-2009 8 2" xfId="21514"/>
    <cellStyle name="Dziesietny [0]_Invoices2001Slovakia_10_Nha so 10_Dien1_DTTD chieng chan Tham lai 29-9-2009 9" xfId="1802"/>
    <cellStyle name="Dziesiętny [0]_Invoices2001Slovakia_10_Nha so 10_Dien1_DTTD chieng chan Tham lai 29-9-2009 9" xfId="1803"/>
    <cellStyle name="Dziesietny [0]_Invoices2001Slovakia_10_Nha so 10_Dien1_DTTD chieng chan Tham lai 29-9-2009 9 2" xfId="21515"/>
    <cellStyle name="Dziesiętny [0]_Invoices2001Slovakia_10_Nha so 10_Dien1_DTTD chieng chan Tham lai 29-9-2009 9 2" xfId="21516"/>
    <cellStyle name="Dziesietny [0]_Invoices2001Slovakia_10_Nha so 10_Dien1_DTTD chieng chan Tham lai 29-9-2009_BIEU KE HOACH  2015 (KTN 6.11 sua)" xfId="14485"/>
    <cellStyle name="Dziesiętny [0]_Invoices2001Slovakia_10_Nha so 10_Dien1_DTTD chieng chan Tham lai 29-9-2009_BIEU KE HOACH  2015 (KTN 6.11 sua)" xfId="14486"/>
    <cellStyle name="Dziesietny [0]_Invoices2001Slovakia_10_Nha so 10_Dien1_Du toan nuoc San Thang (GD2)" xfId="1804"/>
    <cellStyle name="Dziesiętny [0]_Invoices2001Slovakia_10_Nha so 10_Dien1_Du toan nuoc San Thang (GD2)" xfId="1805"/>
    <cellStyle name="Dziesietny [0]_Invoices2001Slovakia_10_Nha so 10_Dien1_Du toan nuoc San Thang (GD2) 10" xfId="1806"/>
    <cellStyle name="Dziesiętny [0]_Invoices2001Slovakia_10_Nha so 10_Dien1_Du toan nuoc San Thang (GD2) 10" xfId="1807"/>
    <cellStyle name="Dziesietny [0]_Invoices2001Slovakia_10_Nha so 10_Dien1_Du toan nuoc San Thang (GD2) 11" xfId="1808"/>
    <cellStyle name="Dziesiętny [0]_Invoices2001Slovakia_10_Nha so 10_Dien1_Du toan nuoc San Thang (GD2) 11" xfId="1809"/>
    <cellStyle name="Dziesietny [0]_Invoices2001Slovakia_10_Nha so 10_Dien1_Du toan nuoc San Thang (GD2) 12" xfId="1810"/>
    <cellStyle name="Dziesiętny [0]_Invoices2001Slovakia_10_Nha so 10_Dien1_Du toan nuoc San Thang (GD2) 12" xfId="1811"/>
    <cellStyle name="Dziesietny [0]_Invoices2001Slovakia_10_Nha so 10_Dien1_Du toan nuoc San Thang (GD2) 13" xfId="1812"/>
    <cellStyle name="Dziesiętny [0]_Invoices2001Slovakia_10_Nha so 10_Dien1_Du toan nuoc San Thang (GD2) 13" xfId="1813"/>
    <cellStyle name="Dziesietny [0]_Invoices2001Slovakia_10_Nha so 10_Dien1_Du toan nuoc San Thang (GD2) 14" xfId="1814"/>
    <cellStyle name="Dziesiętny [0]_Invoices2001Slovakia_10_Nha so 10_Dien1_Du toan nuoc San Thang (GD2) 14" xfId="1815"/>
    <cellStyle name="Dziesietny [0]_Invoices2001Slovakia_10_Nha so 10_Dien1_Du toan nuoc San Thang (GD2) 15" xfId="1816"/>
    <cellStyle name="Dziesiętny [0]_Invoices2001Slovakia_10_Nha so 10_Dien1_Du toan nuoc San Thang (GD2) 15" xfId="1817"/>
    <cellStyle name="Dziesietny [0]_Invoices2001Slovakia_10_Nha so 10_Dien1_Du toan nuoc San Thang (GD2) 16" xfId="1818"/>
    <cellStyle name="Dziesiętny [0]_Invoices2001Slovakia_10_Nha so 10_Dien1_Du toan nuoc San Thang (GD2) 16" xfId="1819"/>
    <cellStyle name="Dziesietny [0]_Invoices2001Slovakia_10_Nha so 10_Dien1_Du toan nuoc San Thang (GD2) 17" xfId="1820"/>
    <cellStyle name="Dziesiętny [0]_Invoices2001Slovakia_10_Nha so 10_Dien1_Du toan nuoc San Thang (GD2) 17" xfId="1821"/>
    <cellStyle name="Dziesietny [0]_Invoices2001Slovakia_10_Nha so 10_Dien1_Du toan nuoc San Thang (GD2) 18" xfId="1822"/>
    <cellStyle name="Dziesiętny [0]_Invoices2001Slovakia_10_Nha so 10_Dien1_Du toan nuoc San Thang (GD2) 18" xfId="1823"/>
    <cellStyle name="Dziesietny [0]_Invoices2001Slovakia_10_Nha so 10_Dien1_Du toan nuoc San Thang (GD2) 19" xfId="1824"/>
    <cellStyle name="Dziesiętny [0]_Invoices2001Slovakia_10_Nha so 10_Dien1_Du toan nuoc San Thang (GD2) 19" xfId="1825"/>
    <cellStyle name="Dziesietny [0]_Invoices2001Slovakia_10_Nha so 10_Dien1_Du toan nuoc San Thang (GD2) 2" xfId="1826"/>
    <cellStyle name="Dziesiętny [0]_Invoices2001Slovakia_10_Nha so 10_Dien1_Du toan nuoc San Thang (GD2) 2" xfId="1827"/>
    <cellStyle name="Dziesietny [0]_Invoices2001Slovakia_10_Nha so 10_Dien1_Du toan nuoc San Thang (GD2) 2 2" xfId="14489"/>
    <cellStyle name="Dziesiętny [0]_Invoices2001Slovakia_10_Nha so 10_Dien1_Du toan nuoc San Thang (GD2) 2 2" xfId="14490"/>
    <cellStyle name="Dziesietny [0]_Invoices2001Slovakia_10_Nha so 10_Dien1_Du toan nuoc San Thang (GD2) 20" xfId="1828"/>
    <cellStyle name="Dziesiętny [0]_Invoices2001Slovakia_10_Nha so 10_Dien1_Du toan nuoc San Thang (GD2) 20" xfId="1829"/>
    <cellStyle name="Dziesietny [0]_Invoices2001Slovakia_10_Nha so 10_Dien1_Du toan nuoc San Thang (GD2) 21" xfId="1830"/>
    <cellStyle name="Dziesiętny [0]_Invoices2001Slovakia_10_Nha so 10_Dien1_Du toan nuoc San Thang (GD2) 21" xfId="1831"/>
    <cellStyle name="Dziesietny [0]_Invoices2001Slovakia_10_Nha so 10_Dien1_Du toan nuoc San Thang (GD2) 22" xfId="1832"/>
    <cellStyle name="Dziesiętny [0]_Invoices2001Slovakia_10_Nha so 10_Dien1_Du toan nuoc San Thang (GD2) 22" xfId="1833"/>
    <cellStyle name="Dziesietny [0]_Invoices2001Slovakia_10_Nha so 10_Dien1_Du toan nuoc San Thang (GD2) 23" xfId="1834"/>
    <cellStyle name="Dziesiętny [0]_Invoices2001Slovakia_10_Nha so 10_Dien1_Du toan nuoc San Thang (GD2) 23" xfId="1835"/>
    <cellStyle name="Dziesietny [0]_Invoices2001Slovakia_10_Nha so 10_Dien1_Du toan nuoc San Thang (GD2) 24" xfId="1836"/>
    <cellStyle name="Dziesiętny [0]_Invoices2001Slovakia_10_Nha so 10_Dien1_Du toan nuoc San Thang (GD2) 24" xfId="1837"/>
    <cellStyle name="Dziesietny [0]_Invoices2001Slovakia_10_Nha so 10_Dien1_Du toan nuoc San Thang (GD2) 25" xfId="1838"/>
    <cellStyle name="Dziesiętny [0]_Invoices2001Slovakia_10_Nha so 10_Dien1_Du toan nuoc San Thang (GD2) 25" xfId="1839"/>
    <cellStyle name="Dziesietny [0]_Invoices2001Slovakia_10_Nha so 10_Dien1_Du toan nuoc San Thang (GD2) 26" xfId="1840"/>
    <cellStyle name="Dziesiętny [0]_Invoices2001Slovakia_10_Nha so 10_Dien1_Du toan nuoc San Thang (GD2) 26" xfId="1841"/>
    <cellStyle name="Dziesietny [0]_Invoices2001Slovakia_10_Nha so 10_Dien1_Du toan nuoc San Thang (GD2) 27" xfId="14487"/>
    <cellStyle name="Dziesiętny [0]_Invoices2001Slovakia_10_Nha so 10_Dien1_Du toan nuoc San Thang (GD2) 27" xfId="14488"/>
    <cellStyle name="Dziesietny [0]_Invoices2001Slovakia_10_Nha so 10_Dien1_Du toan nuoc San Thang (GD2) 28" xfId="21517"/>
    <cellStyle name="Dziesiętny [0]_Invoices2001Slovakia_10_Nha so 10_Dien1_Du toan nuoc San Thang (GD2) 28" xfId="21518"/>
    <cellStyle name="Dziesietny [0]_Invoices2001Slovakia_10_Nha so 10_Dien1_Du toan nuoc San Thang (GD2) 3" xfId="1842"/>
    <cellStyle name="Dziesiętny [0]_Invoices2001Slovakia_10_Nha so 10_Dien1_Du toan nuoc San Thang (GD2) 3" xfId="1843"/>
    <cellStyle name="Dziesietny [0]_Invoices2001Slovakia_10_Nha so 10_Dien1_Du toan nuoc San Thang (GD2) 3 2" xfId="14491"/>
    <cellStyle name="Dziesiętny [0]_Invoices2001Slovakia_10_Nha so 10_Dien1_Du toan nuoc San Thang (GD2) 3 2" xfId="14492"/>
    <cellStyle name="Dziesietny [0]_Invoices2001Slovakia_10_Nha so 10_Dien1_Du toan nuoc San Thang (GD2) 4" xfId="1844"/>
    <cellStyle name="Dziesiętny [0]_Invoices2001Slovakia_10_Nha so 10_Dien1_Du toan nuoc San Thang (GD2) 4" xfId="1845"/>
    <cellStyle name="Dziesietny [0]_Invoices2001Slovakia_10_Nha so 10_Dien1_Du toan nuoc San Thang (GD2) 5" xfId="1846"/>
    <cellStyle name="Dziesiętny [0]_Invoices2001Slovakia_10_Nha so 10_Dien1_Du toan nuoc San Thang (GD2) 5" xfId="1847"/>
    <cellStyle name="Dziesietny [0]_Invoices2001Slovakia_10_Nha so 10_Dien1_Du toan nuoc San Thang (GD2) 6" xfId="1848"/>
    <cellStyle name="Dziesiętny [0]_Invoices2001Slovakia_10_Nha so 10_Dien1_Du toan nuoc San Thang (GD2) 6" xfId="1849"/>
    <cellStyle name="Dziesietny [0]_Invoices2001Slovakia_10_Nha so 10_Dien1_Du toan nuoc San Thang (GD2) 7" xfId="1850"/>
    <cellStyle name="Dziesiętny [0]_Invoices2001Slovakia_10_Nha so 10_Dien1_Du toan nuoc San Thang (GD2) 7" xfId="1851"/>
    <cellStyle name="Dziesietny [0]_Invoices2001Slovakia_10_Nha so 10_Dien1_Du toan nuoc San Thang (GD2) 8" xfId="1852"/>
    <cellStyle name="Dziesiętny [0]_Invoices2001Slovakia_10_Nha so 10_Dien1_Du toan nuoc San Thang (GD2) 8" xfId="1853"/>
    <cellStyle name="Dziesietny [0]_Invoices2001Slovakia_10_Nha so 10_Dien1_Du toan nuoc San Thang (GD2) 9" xfId="1854"/>
    <cellStyle name="Dziesiętny [0]_Invoices2001Slovakia_10_Nha so 10_Dien1_Du toan nuoc San Thang (GD2) 9" xfId="1855"/>
    <cellStyle name="Dziesietny [0]_Invoices2001Slovakia_10_Nha so 10_Dien1_Ke hoach 2010 (theo doi 11-8-2010)" xfId="1856"/>
    <cellStyle name="Dziesiętny [0]_Invoices2001Slovakia_10_Nha so 10_Dien1_Ke hoach 2010 (theo doi 11-8-2010)" xfId="1857"/>
    <cellStyle name="Dziesietny [0]_Invoices2001Slovakia_10_Nha so 10_Dien1_Ke hoach 2010 (theo doi 11-8-2010) 10" xfId="1858"/>
    <cellStyle name="Dziesiętny [0]_Invoices2001Slovakia_10_Nha so 10_Dien1_Ke hoach 2010 (theo doi 11-8-2010) 10" xfId="1859"/>
    <cellStyle name="Dziesietny [0]_Invoices2001Slovakia_10_Nha so 10_Dien1_Ke hoach 2010 (theo doi 11-8-2010) 11" xfId="1860"/>
    <cellStyle name="Dziesiętny [0]_Invoices2001Slovakia_10_Nha so 10_Dien1_Ke hoach 2010 (theo doi 11-8-2010) 11" xfId="1861"/>
    <cellStyle name="Dziesietny [0]_Invoices2001Slovakia_10_Nha so 10_Dien1_Ke hoach 2010 (theo doi 11-8-2010) 12" xfId="1862"/>
    <cellStyle name="Dziesiętny [0]_Invoices2001Slovakia_10_Nha so 10_Dien1_Ke hoach 2010 (theo doi 11-8-2010) 12" xfId="1863"/>
    <cellStyle name="Dziesietny [0]_Invoices2001Slovakia_10_Nha so 10_Dien1_Ke hoach 2010 (theo doi 11-8-2010) 13" xfId="1864"/>
    <cellStyle name="Dziesiętny [0]_Invoices2001Slovakia_10_Nha so 10_Dien1_Ke hoach 2010 (theo doi 11-8-2010) 13" xfId="1865"/>
    <cellStyle name="Dziesietny [0]_Invoices2001Slovakia_10_Nha so 10_Dien1_Ke hoach 2010 (theo doi 11-8-2010) 14" xfId="1866"/>
    <cellStyle name="Dziesiętny [0]_Invoices2001Slovakia_10_Nha so 10_Dien1_Ke hoach 2010 (theo doi 11-8-2010) 14" xfId="1867"/>
    <cellStyle name="Dziesietny [0]_Invoices2001Slovakia_10_Nha so 10_Dien1_Ke hoach 2010 (theo doi 11-8-2010) 15" xfId="1868"/>
    <cellStyle name="Dziesiętny [0]_Invoices2001Slovakia_10_Nha so 10_Dien1_Ke hoach 2010 (theo doi 11-8-2010) 15" xfId="1869"/>
    <cellStyle name="Dziesietny [0]_Invoices2001Slovakia_10_Nha so 10_Dien1_Ke hoach 2010 (theo doi 11-8-2010) 16" xfId="1870"/>
    <cellStyle name="Dziesiętny [0]_Invoices2001Slovakia_10_Nha so 10_Dien1_Ke hoach 2010 (theo doi 11-8-2010) 16" xfId="1871"/>
    <cellStyle name="Dziesietny [0]_Invoices2001Slovakia_10_Nha so 10_Dien1_Ke hoach 2010 (theo doi 11-8-2010) 17" xfId="1872"/>
    <cellStyle name="Dziesiętny [0]_Invoices2001Slovakia_10_Nha so 10_Dien1_Ke hoach 2010 (theo doi 11-8-2010) 17" xfId="1873"/>
    <cellStyle name="Dziesietny [0]_Invoices2001Slovakia_10_Nha so 10_Dien1_Ke hoach 2010 (theo doi 11-8-2010) 18" xfId="1874"/>
    <cellStyle name="Dziesiętny [0]_Invoices2001Slovakia_10_Nha so 10_Dien1_Ke hoach 2010 (theo doi 11-8-2010) 18" xfId="1875"/>
    <cellStyle name="Dziesietny [0]_Invoices2001Slovakia_10_Nha so 10_Dien1_Ke hoach 2010 (theo doi 11-8-2010) 19" xfId="1876"/>
    <cellStyle name="Dziesiętny [0]_Invoices2001Slovakia_10_Nha so 10_Dien1_Ke hoach 2010 (theo doi 11-8-2010) 19" xfId="1877"/>
    <cellStyle name="Dziesietny [0]_Invoices2001Slovakia_10_Nha so 10_Dien1_Ke hoach 2010 (theo doi 11-8-2010) 2" xfId="1878"/>
    <cellStyle name="Dziesiętny [0]_Invoices2001Slovakia_10_Nha so 10_Dien1_Ke hoach 2010 (theo doi 11-8-2010) 2" xfId="1879"/>
    <cellStyle name="Dziesietny [0]_Invoices2001Slovakia_10_Nha so 10_Dien1_Ke hoach 2010 (theo doi 11-8-2010) 2 2" xfId="14495"/>
    <cellStyle name="Dziesiętny [0]_Invoices2001Slovakia_10_Nha so 10_Dien1_Ke hoach 2010 (theo doi 11-8-2010) 2 2" xfId="14496"/>
    <cellStyle name="Dziesietny [0]_Invoices2001Slovakia_10_Nha so 10_Dien1_Ke hoach 2010 (theo doi 11-8-2010) 20" xfId="1880"/>
    <cellStyle name="Dziesiętny [0]_Invoices2001Slovakia_10_Nha so 10_Dien1_Ke hoach 2010 (theo doi 11-8-2010) 20" xfId="1881"/>
    <cellStyle name="Dziesietny [0]_Invoices2001Slovakia_10_Nha so 10_Dien1_Ke hoach 2010 (theo doi 11-8-2010) 21" xfId="1882"/>
    <cellStyle name="Dziesiętny [0]_Invoices2001Slovakia_10_Nha so 10_Dien1_Ke hoach 2010 (theo doi 11-8-2010) 21" xfId="1883"/>
    <cellStyle name="Dziesietny [0]_Invoices2001Slovakia_10_Nha so 10_Dien1_Ke hoach 2010 (theo doi 11-8-2010) 22" xfId="1884"/>
    <cellStyle name="Dziesiętny [0]_Invoices2001Slovakia_10_Nha so 10_Dien1_Ke hoach 2010 (theo doi 11-8-2010) 22" xfId="1885"/>
    <cellStyle name="Dziesietny [0]_Invoices2001Slovakia_10_Nha so 10_Dien1_Ke hoach 2010 (theo doi 11-8-2010) 23" xfId="1886"/>
    <cellStyle name="Dziesiętny [0]_Invoices2001Slovakia_10_Nha so 10_Dien1_Ke hoach 2010 (theo doi 11-8-2010) 23" xfId="1887"/>
    <cellStyle name="Dziesietny [0]_Invoices2001Slovakia_10_Nha so 10_Dien1_Ke hoach 2010 (theo doi 11-8-2010) 24" xfId="1888"/>
    <cellStyle name="Dziesiętny [0]_Invoices2001Slovakia_10_Nha so 10_Dien1_Ke hoach 2010 (theo doi 11-8-2010) 24" xfId="1889"/>
    <cellStyle name="Dziesietny [0]_Invoices2001Slovakia_10_Nha so 10_Dien1_Ke hoach 2010 (theo doi 11-8-2010) 25" xfId="1890"/>
    <cellStyle name="Dziesiętny [0]_Invoices2001Slovakia_10_Nha so 10_Dien1_Ke hoach 2010 (theo doi 11-8-2010) 25" xfId="1891"/>
    <cellStyle name="Dziesietny [0]_Invoices2001Slovakia_10_Nha so 10_Dien1_Ke hoach 2010 (theo doi 11-8-2010) 26" xfId="1892"/>
    <cellStyle name="Dziesiętny [0]_Invoices2001Slovakia_10_Nha so 10_Dien1_Ke hoach 2010 (theo doi 11-8-2010) 26" xfId="1893"/>
    <cellStyle name="Dziesietny [0]_Invoices2001Slovakia_10_Nha so 10_Dien1_Ke hoach 2010 (theo doi 11-8-2010) 27" xfId="14493"/>
    <cellStyle name="Dziesiętny [0]_Invoices2001Slovakia_10_Nha so 10_Dien1_Ke hoach 2010 (theo doi 11-8-2010) 27" xfId="14494"/>
    <cellStyle name="Dziesietny [0]_Invoices2001Slovakia_10_Nha so 10_Dien1_Ke hoach 2010 (theo doi 11-8-2010) 28" xfId="21519"/>
    <cellStyle name="Dziesiętny [0]_Invoices2001Slovakia_10_Nha so 10_Dien1_Ke hoach 2010 (theo doi 11-8-2010) 28" xfId="21520"/>
    <cellStyle name="Dziesietny [0]_Invoices2001Slovakia_10_Nha so 10_Dien1_Ke hoach 2010 (theo doi 11-8-2010) 3" xfId="1894"/>
    <cellStyle name="Dziesiętny [0]_Invoices2001Slovakia_10_Nha so 10_Dien1_Ke hoach 2010 (theo doi 11-8-2010) 3" xfId="1895"/>
    <cellStyle name="Dziesietny [0]_Invoices2001Slovakia_10_Nha so 10_Dien1_Ke hoach 2010 (theo doi 11-8-2010) 3 2" xfId="14497"/>
    <cellStyle name="Dziesiętny [0]_Invoices2001Slovakia_10_Nha so 10_Dien1_Ke hoach 2010 (theo doi 11-8-2010) 3 2" xfId="14498"/>
    <cellStyle name="Dziesietny [0]_Invoices2001Slovakia_10_Nha so 10_Dien1_Ke hoach 2010 (theo doi 11-8-2010) 4" xfId="1896"/>
    <cellStyle name="Dziesiętny [0]_Invoices2001Slovakia_10_Nha so 10_Dien1_Ke hoach 2010 (theo doi 11-8-2010) 4" xfId="1897"/>
    <cellStyle name="Dziesietny [0]_Invoices2001Slovakia_10_Nha so 10_Dien1_Ke hoach 2010 (theo doi 11-8-2010) 5" xfId="1898"/>
    <cellStyle name="Dziesiętny [0]_Invoices2001Slovakia_10_Nha so 10_Dien1_Ke hoach 2010 (theo doi 11-8-2010) 5" xfId="1899"/>
    <cellStyle name="Dziesietny [0]_Invoices2001Slovakia_10_Nha so 10_Dien1_Ke hoach 2010 (theo doi 11-8-2010) 6" xfId="1900"/>
    <cellStyle name="Dziesiętny [0]_Invoices2001Slovakia_10_Nha so 10_Dien1_Ke hoach 2010 (theo doi 11-8-2010) 6" xfId="1901"/>
    <cellStyle name="Dziesietny [0]_Invoices2001Slovakia_10_Nha so 10_Dien1_Ke hoach 2010 (theo doi 11-8-2010) 7" xfId="1902"/>
    <cellStyle name="Dziesiętny [0]_Invoices2001Slovakia_10_Nha so 10_Dien1_Ke hoach 2010 (theo doi 11-8-2010) 7" xfId="1903"/>
    <cellStyle name="Dziesietny [0]_Invoices2001Slovakia_10_Nha so 10_Dien1_Ke hoach 2010 (theo doi 11-8-2010) 8" xfId="1904"/>
    <cellStyle name="Dziesiętny [0]_Invoices2001Slovakia_10_Nha so 10_Dien1_Ke hoach 2010 (theo doi 11-8-2010) 8" xfId="1905"/>
    <cellStyle name="Dziesietny [0]_Invoices2001Slovakia_10_Nha so 10_Dien1_Ke hoach 2010 (theo doi 11-8-2010) 9" xfId="1906"/>
    <cellStyle name="Dziesiętny [0]_Invoices2001Slovakia_10_Nha so 10_Dien1_Ke hoach 2010 (theo doi 11-8-2010) 9" xfId="1907"/>
    <cellStyle name="Dziesietny [0]_Invoices2001Slovakia_10_Nha so 10_Dien1_ke hoach dau thau 30-6-2010" xfId="1908"/>
    <cellStyle name="Dziesiętny [0]_Invoices2001Slovakia_10_Nha so 10_Dien1_ke hoach dau thau 30-6-2010" xfId="1909"/>
    <cellStyle name="Dziesietny [0]_Invoices2001Slovakia_10_Nha so 10_Dien1_ke hoach dau thau 30-6-2010 10" xfId="1910"/>
    <cellStyle name="Dziesiętny [0]_Invoices2001Slovakia_10_Nha so 10_Dien1_ke hoach dau thau 30-6-2010 10" xfId="1911"/>
    <cellStyle name="Dziesietny [0]_Invoices2001Slovakia_10_Nha so 10_Dien1_ke hoach dau thau 30-6-2010 11" xfId="1912"/>
    <cellStyle name="Dziesiętny [0]_Invoices2001Slovakia_10_Nha so 10_Dien1_ke hoach dau thau 30-6-2010 11" xfId="1913"/>
    <cellStyle name="Dziesietny [0]_Invoices2001Slovakia_10_Nha so 10_Dien1_ke hoach dau thau 30-6-2010 12" xfId="1914"/>
    <cellStyle name="Dziesiętny [0]_Invoices2001Slovakia_10_Nha so 10_Dien1_ke hoach dau thau 30-6-2010 12" xfId="1915"/>
    <cellStyle name="Dziesietny [0]_Invoices2001Slovakia_10_Nha so 10_Dien1_ke hoach dau thau 30-6-2010 13" xfId="1916"/>
    <cellStyle name="Dziesiętny [0]_Invoices2001Slovakia_10_Nha so 10_Dien1_ke hoach dau thau 30-6-2010 13" xfId="1917"/>
    <cellStyle name="Dziesietny [0]_Invoices2001Slovakia_10_Nha so 10_Dien1_ke hoach dau thau 30-6-2010 14" xfId="1918"/>
    <cellStyle name="Dziesiętny [0]_Invoices2001Slovakia_10_Nha so 10_Dien1_ke hoach dau thau 30-6-2010 14" xfId="1919"/>
    <cellStyle name="Dziesietny [0]_Invoices2001Slovakia_10_Nha so 10_Dien1_ke hoach dau thau 30-6-2010 15" xfId="1920"/>
    <cellStyle name="Dziesiętny [0]_Invoices2001Slovakia_10_Nha so 10_Dien1_ke hoach dau thau 30-6-2010 15" xfId="1921"/>
    <cellStyle name="Dziesietny [0]_Invoices2001Slovakia_10_Nha so 10_Dien1_ke hoach dau thau 30-6-2010 16" xfId="1922"/>
    <cellStyle name="Dziesiętny [0]_Invoices2001Slovakia_10_Nha so 10_Dien1_ke hoach dau thau 30-6-2010 16" xfId="1923"/>
    <cellStyle name="Dziesietny [0]_Invoices2001Slovakia_10_Nha so 10_Dien1_ke hoach dau thau 30-6-2010 17" xfId="1924"/>
    <cellStyle name="Dziesiętny [0]_Invoices2001Slovakia_10_Nha so 10_Dien1_ke hoach dau thau 30-6-2010 17" xfId="1925"/>
    <cellStyle name="Dziesietny [0]_Invoices2001Slovakia_10_Nha so 10_Dien1_ke hoach dau thau 30-6-2010 18" xfId="1926"/>
    <cellStyle name="Dziesiętny [0]_Invoices2001Slovakia_10_Nha so 10_Dien1_ke hoach dau thau 30-6-2010 18" xfId="1927"/>
    <cellStyle name="Dziesietny [0]_Invoices2001Slovakia_10_Nha so 10_Dien1_ke hoach dau thau 30-6-2010 19" xfId="1928"/>
    <cellStyle name="Dziesiętny [0]_Invoices2001Slovakia_10_Nha so 10_Dien1_ke hoach dau thau 30-6-2010 19" xfId="1929"/>
    <cellStyle name="Dziesietny [0]_Invoices2001Slovakia_10_Nha so 10_Dien1_ke hoach dau thau 30-6-2010 2" xfId="1930"/>
    <cellStyle name="Dziesiętny [0]_Invoices2001Slovakia_10_Nha so 10_Dien1_ke hoach dau thau 30-6-2010 2" xfId="1931"/>
    <cellStyle name="Dziesietny [0]_Invoices2001Slovakia_10_Nha so 10_Dien1_ke hoach dau thau 30-6-2010 2 2" xfId="14501"/>
    <cellStyle name="Dziesiętny [0]_Invoices2001Slovakia_10_Nha so 10_Dien1_ke hoach dau thau 30-6-2010 2 2" xfId="14502"/>
    <cellStyle name="Dziesietny [0]_Invoices2001Slovakia_10_Nha so 10_Dien1_ke hoach dau thau 30-6-2010 20" xfId="1932"/>
    <cellStyle name="Dziesiętny [0]_Invoices2001Slovakia_10_Nha so 10_Dien1_ke hoach dau thau 30-6-2010 20" xfId="1933"/>
    <cellStyle name="Dziesietny [0]_Invoices2001Slovakia_10_Nha so 10_Dien1_ke hoach dau thau 30-6-2010 21" xfId="1934"/>
    <cellStyle name="Dziesiętny [0]_Invoices2001Slovakia_10_Nha so 10_Dien1_ke hoach dau thau 30-6-2010 21" xfId="1935"/>
    <cellStyle name="Dziesietny [0]_Invoices2001Slovakia_10_Nha so 10_Dien1_ke hoach dau thau 30-6-2010 22" xfId="1936"/>
    <cellStyle name="Dziesiętny [0]_Invoices2001Slovakia_10_Nha so 10_Dien1_ke hoach dau thau 30-6-2010 22" xfId="1937"/>
    <cellStyle name="Dziesietny [0]_Invoices2001Slovakia_10_Nha so 10_Dien1_ke hoach dau thau 30-6-2010 23" xfId="1938"/>
    <cellStyle name="Dziesiętny [0]_Invoices2001Slovakia_10_Nha so 10_Dien1_ke hoach dau thau 30-6-2010 23" xfId="1939"/>
    <cellStyle name="Dziesietny [0]_Invoices2001Slovakia_10_Nha so 10_Dien1_ke hoach dau thau 30-6-2010 24" xfId="1940"/>
    <cellStyle name="Dziesiętny [0]_Invoices2001Slovakia_10_Nha so 10_Dien1_ke hoach dau thau 30-6-2010 24" xfId="1941"/>
    <cellStyle name="Dziesietny [0]_Invoices2001Slovakia_10_Nha so 10_Dien1_ke hoach dau thau 30-6-2010 25" xfId="1942"/>
    <cellStyle name="Dziesiętny [0]_Invoices2001Slovakia_10_Nha so 10_Dien1_ke hoach dau thau 30-6-2010 25" xfId="1943"/>
    <cellStyle name="Dziesietny [0]_Invoices2001Slovakia_10_Nha so 10_Dien1_ke hoach dau thau 30-6-2010 26" xfId="1944"/>
    <cellStyle name="Dziesiętny [0]_Invoices2001Slovakia_10_Nha so 10_Dien1_ke hoach dau thau 30-6-2010 26" xfId="1945"/>
    <cellStyle name="Dziesietny [0]_Invoices2001Slovakia_10_Nha so 10_Dien1_ke hoach dau thau 30-6-2010 27" xfId="14499"/>
    <cellStyle name="Dziesiętny [0]_Invoices2001Slovakia_10_Nha so 10_Dien1_ke hoach dau thau 30-6-2010 27" xfId="14500"/>
    <cellStyle name="Dziesietny [0]_Invoices2001Slovakia_10_Nha so 10_Dien1_ke hoach dau thau 30-6-2010 28" xfId="21521"/>
    <cellStyle name="Dziesiętny [0]_Invoices2001Slovakia_10_Nha so 10_Dien1_ke hoach dau thau 30-6-2010 28" xfId="21522"/>
    <cellStyle name="Dziesietny [0]_Invoices2001Slovakia_10_Nha so 10_Dien1_ke hoach dau thau 30-6-2010 3" xfId="1946"/>
    <cellStyle name="Dziesiętny [0]_Invoices2001Slovakia_10_Nha so 10_Dien1_ke hoach dau thau 30-6-2010 3" xfId="1947"/>
    <cellStyle name="Dziesietny [0]_Invoices2001Slovakia_10_Nha so 10_Dien1_ke hoach dau thau 30-6-2010 3 2" xfId="14503"/>
    <cellStyle name="Dziesiętny [0]_Invoices2001Slovakia_10_Nha so 10_Dien1_ke hoach dau thau 30-6-2010 3 2" xfId="14504"/>
    <cellStyle name="Dziesietny [0]_Invoices2001Slovakia_10_Nha so 10_Dien1_ke hoach dau thau 30-6-2010 4" xfId="1948"/>
    <cellStyle name="Dziesiętny [0]_Invoices2001Slovakia_10_Nha so 10_Dien1_ke hoach dau thau 30-6-2010 4" xfId="1949"/>
    <cellStyle name="Dziesietny [0]_Invoices2001Slovakia_10_Nha so 10_Dien1_ke hoach dau thau 30-6-2010 5" xfId="1950"/>
    <cellStyle name="Dziesiętny [0]_Invoices2001Slovakia_10_Nha so 10_Dien1_ke hoach dau thau 30-6-2010 5" xfId="1951"/>
    <cellStyle name="Dziesietny [0]_Invoices2001Slovakia_10_Nha so 10_Dien1_ke hoach dau thau 30-6-2010 6" xfId="1952"/>
    <cellStyle name="Dziesiętny [0]_Invoices2001Slovakia_10_Nha so 10_Dien1_ke hoach dau thau 30-6-2010 6" xfId="1953"/>
    <cellStyle name="Dziesietny [0]_Invoices2001Slovakia_10_Nha so 10_Dien1_ke hoach dau thau 30-6-2010 7" xfId="1954"/>
    <cellStyle name="Dziesiętny [0]_Invoices2001Slovakia_10_Nha so 10_Dien1_ke hoach dau thau 30-6-2010 7" xfId="1955"/>
    <cellStyle name="Dziesietny [0]_Invoices2001Slovakia_10_Nha so 10_Dien1_ke hoach dau thau 30-6-2010 8" xfId="1956"/>
    <cellStyle name="Dziesiętny [0]_Invoices2001Slovakia_10_Nha so 10_Dien1_ke hoach dau thau 30-6-2010 8" xfId="1957"/>
    <cellStyle name="Dziesietny [0]_Invoices2001Slovakia_10_Nha so 10_Dien1_ke hoach dau thau 30-6-2010 9" xfId="1958"/>
    <cellStyle name="Dziesiętny [0]_Invoices2001Slovakia_10_Nha so 10_Dien1_ke hoach dau thau 30-6-2010 9" xfId="1959"/>
    <cellStyle name="Dziesietny [0]_Invoices2001Slovakia_10_Nha so 10_Dien1_KH Von 2012 gui BKH 1" xfId="1960"/>
    <cellStyle name="Dziesiętny [0]_Invoices2001Slovakia_10_Nha so 10_Dien1_KH Von 2012 gui BKH 1" xfId="1961"/>
    <cellStyle name="Dziesietny [0]_Invoices2001Slovakia_10_Nha so 10_Dien1_KH Von 2012 gui BKH 1 10" xfId="1962"/>
    <cellStyle name="Dziesiętny [0]_Invoices2001Slovakia_10_Nha so 10_Dien1_KH Von 2012 gui BKH 1 10" xfId="1963"/>
    <cellStyle name="Dziesietny [0]_Invoices2001Slovakia_10_Nha so 10_Dien1_KH Von 2012 gui BKH 1 10 2" xfId="21523"/>
    <cellStyle name="Dziesiętny [0]_Invoices2001Slovakia_10_Nha so 10_Dien1_KH Von 2012 gui BKH 1 10 2" xfId="21524"/>
    <cellStyle name="Dziesietny [0]_Invoices2001Slovakia_10_Nha so 10_Dien1_KH Von 2012 gui BKH 1 11" xfId="1964"/>
    <cellStyle name="Dziesiętny [0]_Invoices2001Slovakia_10_Nha so 10_Dien1_KH Von 2012 gui BKH 1 11" xfId="1965"/>
    <cellStyle name="Dziesietny [0]_Invoices2001Slovakia_10_Nha so 10_Dien1_KH Von 2012 gui BKH 1 11 2" xfId="21525"/>
    <cellStyle name="Dziesiętny [0]_Invoices2001Slovakia_10_Nha so 10_Dien1_KH Von 2012 gui BKH 1 11 2" xfId="21526"/>
    <cellStyle name="Dziesietny [0]_Invoices2001Slovakia_10_Nha so 10_Dien1_KH Von 2012 gui BKH 1 12" xfId="1966"/>
    <cellStyle name="Dziesiętny [0]_Invoices2001Slovakia_10_Nha so 10_Dien1_KH Von 2012 gui BKH 1 12" xfId="1967"/>
    <cellStyle name="Dziesietny [0]_Invoices2001Slovakia_10_Nha so 10_Dien1_KH Von 2012 gui BKH 1 12 2" xfId="21527"/>
    <cellStyle name="Dziesiętny [0]_Invoices2001Slovakia_10_Nha so 10_Dien1_KH Von 2012 gui BKH 1 12 2" xfId="21528"/>
    <cellStyle name="Dziesietny [0]_Invoices2001Slovakia_10_Nha so 10_Dien1_KH Von 2012 gui BKH 1 13" xfId="1968"/>
    <cellStyle name="Dziesiętny [0]_Invoices2001Slovakia_10_Nha so 10_Dien1_KH Von 2012 gui BKH 1 13" xfId="1969"/>
    <cellStyle name="Dziesietny [0]_Invoices2001Slovakia_10_Nha so 10_Dien1_KH Von 2012 gui BKH 1 13 2" xfId="21529"/>
    <cellStyle name="Dziesiętny [0]_Invoices2001Slovakia_10_Nha so 10_Dien1_KH Von 2012 gui BKH 1 13 2" xfId="21530"/>
    <cellStyle name="Dziesietny [0]_Invoices2001Slovakia_10_Nha so 10_Dien1_KH Von 2012 gui BKH 1 14" xfId="1970"/>
    <cellStyle name="Dziesiętny [0]_Invoices2001Slovakia_10_Nha so 10_Dien1_KH Von 2012 gui BKH 1 14" xfId="1971"/>
    <cellStyle name="Dziesietny [0]_Invoices2001Slovakia_10_Nha so 10_Dien1_KH Von 2012 gui BKH 1 14 2" xfId="21531"/>
    <cellStyle name="Dziesiętny [0]_Invoices2001Slovakia_10_Nha so 10_Dien1_KH Von 2012 gui BKH 1 14 2" xfId="21532"/>
    <cellStyle name="Dziesietny [0]_Invoices2001Slovakia_10_Nha so 10_Dien1_KH Von 2012 gui BKH 1 15" xfId="1972"/>
    <cellStyle name="Dziesiętny [0]_Invoices2001Slovakia_10_Nha so 10_Dien1_KH Von 2012 gui BKH 1 15" xfId="1973"/>
    <cellStyle name="Dziesietny [0]_Invoices2001Slovakia_10_Nha so 10_Dien1_KH Von 2012 gui BKH 1 15 2" xfId="21533"/>
    <cellStyle name="Dziesiętny [0]_Invoices2001Slovakia_10_Nha so 10_Dien1_KH Von 2012 gui BKH 1 15 2" xfId="21534"/>
    <cellStyle name="Dziesietny [0]_Invoices2001Slovakia_10_Nha so 10_Dien1_KH Von 2012 gui BKH 1 16" xfId="1974"/>
    <cellStyle name="Dziesiętny [0]_Invoices2001Slovakia_10_Nha so 10_Dien1_KH Von 2012 gui BKH 1 16" xfId="1975"/>
    <cellStyle name="Dziesietny [0]_Invoices2001Slovakia_10_Nha so 10_Dien1_KH Von 2012 gui BKH 1 16 2" xfId="21535"/>
    <cellStyle name="Dziesiętny [0]_Invoices2001Slovakia_10_Nha so 10_Dien1_KH Von 2012 gui BKH 1 16 2" xfId="21536"/>
    <cellStyle name="Dziesietny [0]_Invoices2001Slovakia_10_Nha so 10_Dien1_KH Von 2012 gui BKH 1 17" xfId="1976"/>
    <cellStyle name="Dziesiętny [0]_Invoices2001Slovakia_10_Nha so 10_Dien1_KH Von 2012 gui BKH 1 17" xfId="1977"/>
    <cellStyle name="Dziesietny [0]_Invoices2001Slovakia_10_Nha so 10_Dien1_KH Von 2012 gui BKH 1 17 2" xfId="21537"/>
    <cellStyle name="Dziesiętny [0]_Invoices2001Slovakia_10_Nha so 10_Dien1_KH Von 2012 gui BKH 1 17 2" xfId="21538"/>
    <cellStyle name="Dziesietny [0]_Invoices2001Slovakia_10_Nha so 10_Dien1_KH Von 2012 gui BKH 1 18" xfId="1978"/>
    <cellStyle name="Dziesiętny [0]_Invoices2001Slovakia_10_Nha so 10_Dien1_KH Von 2012 gui BKH 1 18" xfId="1979"/>
    <cellStyle name="Dziesietny [0]_Invoices2001Slovakia_10_Nha so 10_Dien1_KH Von 2012 gui BKH 1 18 2" xfId="21539"/>
    <cellStyle name="Dziesiętny [0]_Invoices2001Slovakia_10_Nha so 10_Dien1_KH Von 2012 gui BKH 1 18 2" xfId="21540"/>
    <cellStyle name="Dziesietny [0]_Invoices2001Slovakia_10_Nha so 10_Dien1_KH Von 2012 gui BKH 1 19" xfId="1980"/>
    <cellStyle name="Dziesiętny [0]_Invoices2001Slovakia_10_Nha so 10_Dien1_KH Von 2012 gui BKH 1 19" xfId="1981"/>
    <cellStyle name="Dziesietny [0]_Invoices2001Slovakia_10_Nha so 10_Dien1_KH Von 2012 gui BKH 1 19 2" xfId="21541"/>
    <cellStyle name="Dziesiętny [0]_Invoices2001Slovakia_10_Nha so 10_Dien1_KH Von 2012 gui BKH 1 19 2" xfId="21542"/>
    <cellStyle name="Dziesietny [0]_Invoices2001Slovakia_10_Nha so 10_Dien1_KH Von 2012 gui BKH 1 2" xfId="1982"/>
    <cellStyle name="Dziesiętny [0]_Invoices2001Slovakia_10_Nha so 10_Dien1_KH Von 2012 gui BKH 1 2" xfId="1983"/>
    <cellStyle name="Dziesietny [0]_Invoices2001Slovakia_10_Nha so 10_Dien1_KH Von 2012 gui BKH 1 2 2" xfId="14507"/>
    <cellStyle name="Dziesiętny [0]_Invoices2001Slovakia_10_Nha so 10_Dien1_KH Von 2012 gui BKH 1 2 2" xfId="14508"/>
    <cellStyle name="Dziesietny [0]_Invoices2001Slovakia_10_Nha so 10_Dien1_KH Von 2012 gui BKH 1 2 3" xfId="14505"/>
    <cellStyle name="Dziesiętny [0]_Invoices2001Slovakia_10_Nha so 10_Dien1_KH Von 2012 gui BKH 1 2 3" xfId="14506"/>
    <cellStyle name="Dziesietny [0]_Invoices2001Slovakia_10_Nha so 10_Dien1_KH Von 2012 gui BKH 1 2 4" xfId="21543"/>
    <cellStyle name="Dziesiętny [0]_Invoices2001Slovakia_10_Nha so 10_Dien1_KH Von 2012 gui BKH 1 2 4" xfId="21544"/>
    <cellStyle name="Dziesietny [0]_Invoices2001Slovakia_10_Nha so 10_Dien1_KH Von 2012 gui BKH 1 20" xfId="1984"/>
    <cellStyle name="Dziesiętny [0]_Invoices2001Slovakia_10_Nha so 10_Dien1_KH Von 2012 gui BKH 1 20" xfId="1985"/>
    <cellStyle name="Dziesietny [0]_Invoices2001Slovakia_10_Nha so 10_Dien1_KH Von 2012 gui BKH 1 20 2" xfId="21545"/>
    <cellStyle name="Dziesiętny [0]_Invoices2001Slovakia_10_Nha so 10_Dien1_KH Von 2012 gui BKH 1 20 2" xfId="21546"/>
    <cellStyle name="Dziesietny [0]_Invoices2001Slovakia_10_Nha so 10_Dien1_KH Von 2012 gui BKH 1 21" xfId="1986"/>
    <cellStyle name="Dziesiętny [0]_Invoices2001Slovakia_10_Nha so 10_Dien1_KH Von 2012 gui BKH 1 21" xfId="1987"/>
    <cellStyle name="Dziesietny [0]_Invoices2001Slovakia_10_Nha so 10_Dien1_KH Von 2012 gui BKH 1 21 2" xfId="21547"/>
    <cellStyle name="Dziesiętny [0]_Invoices2001Slovakia_10_Nha so 10_Dien1_KH Von 2012 gui BKH 1 21 2" xfId="21548"/>
    <cellStyle name="Dziesietny [0]_Invoices2001Slovakia_10_Nha so 10_Dien1_KH Von 2012 gui BKH 1 22" xfId="1988"/>
    <cellStyle name="Dziesiętny [0]_Invoices2001Slovakia_10_Nha so 10_Dien1_KH Von 2012 gui BKH 1 22" xfId="1989"/>
    <cellStyle name="Dziesietny [0]_Invoices2001Slovakia_10_Nha so 10_Dien1_KH Von 2012 gui BKH 1 22 2" xfId="21549"/>
    <cellStyle name="Dziesiętny [0]_Invoices2001Slovakia_10_Nha so 10_Dien1_KH Von 2012 gui BKH 1 22 2" xfId="21550"/>
    <cellStyle name="Dziesietny [0]_Invoices2001Slovakia_10_Nha so 10_Dien1_KH Von 2012 gui BKH 1 23" xfId="1990"/>
    <cellStyle name="Dziesiętny [0]_Invoices2001Slovakia_10_Nha so 10_Dien1_KH Von 2012 gui BKH 1 23" xfId="1991"/>
    <cellStyle name="Dziesietny [0]_Invoices2001Slovakia_10_Nha so 10_Dien1_KH Von 2012 gui BKH 1 23 2" xfId="21551"/>
    <cellStyle name="Dziesiętny [0]_Invoices2001Slovakia_10_Nha so 10_Dien1_KH Von 2012 gui BKH 1 23 2" xfId="21552"/>
    <cellStyle name="Dziesietny [0]_Invoices2001Slovakia_10_Nha so 10_Dien1_KH Von 2012 gui BKH 1 24" xfId="1992"/>
    <cellStyle name="Dziesiętny [0]_Invoices2001Slovakia_10_Nha so 10_Dien1_KH Von 2012 gui BKH 1 24" xfId="1993"/>
    <cellStyle name="Dziesietny [0]_Invoices2001Slovakia_10_Nha so 10_Dien1_KH Von 2012 gui BKH 1 24 2" xfId="21553"/>
    <cellStyle name="Dziesiętny [0]_Invoices2001Slovakia_10_Nha so 10_Dien1_KH Von 2012 gui BKH 1 24 2" xfId="21554"/>
    <cellStyle name="Dziesietny [0]_Invoices2001Slovakia_10_Nha so 10_Dien1_KH Von 2012 gui BKH 1 25" xfId="1994"/>
    <cellStyle name="Dziesiętny [0]_Invoices2001Slovakia_10_Nha so 10_Dien1_KH Von 2012 gui BKH 1 25" xfId="1995"/>
    <cellStyle name="Dziesietny [0]_Invoices2001Slovakia_10_Nha so 10_Dien1_KH Von 2012 gui BKH 1 25 2" xfId="21555"/>
    <cellStyle name="Dziesiętny [0]_Invoices2001Slovakia_10_Nha so 10_Dien1_KH Von 2012 gui BKH 1 25 2" xfId="21556"/>
    <cellStyle name="Dziesietny [0]_Invoices2001Slovakia_10_Nha so 10_Dien1_KH Von 2012 gui BKH 1 26" xfId="1996"/>
    <cellStyle name="Dziesiętny [0]_Invoices2001Slovakia_10_Nha so 10_Dien1_KH Von 2012 gui BKH 1 26" xfId="1997"/>
    <cellStyle name="Dziesietny [0]_Invoices2001Slovakia_10_Nha so 10_Dien1_KH Von 2012 gui BKH 1 26 2" xfId="21557"/>
    <cellStyle name="Dziesiętny [0]_Invoices2001Slovakia_10_Nha so 10_Dien1_KH Von 2012 gui BKH 1 26 2" xfId="21558"/>
    <cellStyle name="Dziesietny [0]_Invoices2001Slovakia_10_Nha so 10_Dien1_KH Von 2012 gui BKH 1 3" xfId="1998"/>
    <cellStyle name="Dziesiętny [0]_Invoices2001Slovakia_10_Nha so 10_Dien1_KH Von 2012 gui BKH 1 3" xfId="1999"/>
    <cellStyle name="Dziesietny [0]_Invoices2001Slovakia_10_Nha so 10_Dien1_KH Von 2012 gui BKH 1 3 2" xfId="14511"/>
    <cellStyle name="Dziesiętny [0]_Invoices2001Slovakia_10_Nha so 10_Dien1_KH Von 2012 gui BKH 1 3 2" xfId="14512"/>
    <cellStyle name="Dziesietny [0]_Invoices2001Slovakia_10_Nha so 10_Dien1_KH Von 2012 gui BKH 1 3 3" xfId="14509"/>
    <cellStyle name="Dziesiętny [0]_Invoices2001Slovakia_10_Nha so 10_Dien1_KH Von 2012 gui BKH 1 3 3" xfId="14510"/>
    <cellStyle name="Dziesietny [0]_Invoices2001Slovakia_10_Nha so 10_Dien1_KH Von 2012 gui BKH 1 3 4" xfId="21559"/>
    <cellStyle name="Dziesiętny [0]_Invoices2001Slovakia_10_Nha so 10_Dien1_KH Von 2012 gui BKH 1 3 4" xfId="21560"/>
    <cellStyle name="Dziesietny [0]_Invoices2001Slovakia_10_Nha so 10_Dien1_KH Von 2012 gui BKH 1 4" xfId="2000"/>
    <cellStyle name="Dziesiętny [0]_Invoices2001Slovakia_10_Nha so 10_Dien1_KH Von 2012 gui BKH 1 4" xfId="2001"/>
    <cellStyle name="Dziesietny [0]_Invoices2001Slovakia_10_Nha so 10_Dien1_KH Von 2012 gui BKH 1 4 2" xfId="21561"/>
    <cellStyle name="Dziesiętny [0]_Invoices2001Slovakia_10_Nha so 10_Dien1_KH Von 2012 gui BKH 1 4 2" xfId="21562"/>
    <cellStyle name="Dziesietny [0]_Invoices2001Slovakia_10_Nha so 10_Dien1_KH Von 2012 gui BKH 1 5" xfId="2002"/>
    <cellStyle name="Dziesiętny [0]_Invoices2001Slovakia_10_Nha so 10_Dien1_KH Von 2012 gui BKH 1 5" xfId="2003"/>
    <cellStyle name="Dziesietny [0]_Invoices2001Slovakia_10_Nha so 10_Dien1_KH Von 2012 gui BKH 1 5 2" xfId="21563"/>
    <cellStyle name="Dziesiętny [0]_Invoices2001Slovakia_10_Nha so 10_Dien1_KH Von 2012 gui BKH 1 5 2" xfId="21564"/>
    <cellStyle name="Dziesietny [0]_Invoices2001Slovakia_10_Nha so 10_Dien1_KH Von 2012 gui BKH 1 6" xfId="2004"/>
    <cellStyle name="Dziesiętny [0]_Invoices2001Slovakia_10_Nha so 10_Dien1_KH Von 2012 gui BKH 1 6" xfId="2005"/>
    <cellStyle name="Dziesietny [0]_Invoices2001Slovakia_10_Nha so 10_Dien1_KH Von 2012 gui BKH 1 6 2" xfId="21565"/>
    <cellStyle name="Dziesiętny [0]_Invoices2001Slovakia_10_Nha so 10_Dien1_KH Von 2012 gui BKH 1 6 2" xfId="21566"/>
    <cellStyle name="Dziesietny [0]_Invoices2001Slovakia_10_Nha so 10_Dien1_KH Von 2012 gui BKH 1 7" xfId="2006"/>
    <cellStyle name="Dziesiętny [0]_Invoices2001Slovakia_10_Nha so 10_Dien1_KH Von 2012 gui BKH 1 7" xfId="2007"/>
    <cellStyle name="Dziesietny [0]_Invoices2001Slovakia_10_Nha so 10_Dien1_KH Von 2012 gui BKH 1 7 2" xfId="21567"/>
    <cellStyle name="Dziesiętny [0]_Invoices2001Slovakia_10_Nha so 10_Dien1_KH Von 2012 gui BKH 1 7 2" xfId="21568"/>
    <cellStyle name="Dziesietny [0]_Invoices2001Slovakia_10_Nha so 10_Dien1_KH Von 2012 gui BKH 1 8" xfId="2008"/>
    <cellStyle name="Dziesiętny [0]_Invoices2001Slovakia_10_Nha so 10_Dien1_KH Von 2012 gui BKH 1 8" xfId="2009"/>
    <cellStyle name="Dziesietny [0]_Invoices2001Slovakia_10_Nha so 10_Dien1_KH Von 2012 gui BKH 1 8 2" xfId="21569"/>
    <cellStyle name="Dziesiętny [0]_Invoices2001Slovakia_10_Nha so 10_Dien1_KH Von 2012 gui BKH 1 8 2" xfId="21570"/>
    <cellStyle name="Dziesietny [0]_Invoices2001Slovakia_10_Nha so 10_Dien1_KH Von 2012 gui BKH 1 9" xfId="2010"/>
    <cellStyle name="Dziesiętny [0]_Invoices2001Slovakia_10_Nha so 10_Dien1_KH Von 2012 gui BKH 1 9" xfId="2011"/>
    <cellStyle name="Dziesietny [0]_Invoices2001Slovakia_10_Nha so 10_Dien1_KH Von 2012 gui BKH 1 9 2" xfId="21571"/>
    <cellStyle name="Dziesiętny [0]_Invoices2001Slovakia_10_Nha so 10_Dien1_KH Von 2012 gui BKH 1 9 2" xfId="21572"/>
    <cellStyle name="Dziesietny [0]_Invoices2001Slovakia_10_Nha so 10_Dien1_KH Von 2012 gui BKH 1_BIEU KE HOACH  2015 (KTN 6.11 sua)" xfId="14513"/>
    <cellStyle name="Dziesiętny [0]_Invoices2001Slovakia_10_Nha so 10_Dien1_KH Von 2012 gui BKH 1_BIEU KE HOACH  2015 (KTN 6.11 sua)" xfId="14514"/>
    <cellStyle name="Dziesietny [0]_Invoices2001Slovakia_10_Nha so 10_Dien1_QD ke hoach dau thau" xfId="2012"/>
    <cellStyle name="Dziesiętny [0]_Invoices2001Slovakia_10_Nha so 10_Dien1_QD ke hoach dau thau" xfId="2013"/>
    <cellStyle name="Dziesietny [0]_Invoices2001Slovakia_10_Nha so 10_Dien1_QD ke hoach dau thau 10" xfId="2014"/>
    <cellStyle name="Dziesiętny [0]_Invoices2001Slovakia_10_Nha so 10_Dien1_QD ke hoach dau thau 10" xfId="2015"/>
    <cellStyle name="Dziesietny [0]_Invoices2001Slovakia_10_Nha so 10_Dien1_QD ke hoach dau thau 11" xfId="2016"/>
    <cellStyle name="Dziesiętny [0]_Invoices2001Slovakia_10_Nha so 10_Dien1_QD ke hoach dau thau 11" xfId="2017"/>
    <cellStyle name="Dziesietny [0]_Invoices2001Slovakia_10_Nha so 10_Dien1_QD ke hoach dau thau 12" xfId="2018"/>
    <cellStyle name="Dziesiętny [0]_Invoices2001Slovakia_10_Nha so 10_Dien1_QD ke hoach dau thau 12" xfId="2019"/>
    <cellStyle name="Dziesietny [0]_Invoices2001Slovakia_10_Nha so 10_Dien1_QD ke hoach dau thau 13" xfId="2020"/>
    <cellStyle name="Dziesiętny [0]_Invoices2001Slovakia_10_Nha so 10_Dien1_QD ke hoach dau thau 13" xfId="2021"/>
    <cellStyle name="Dziesietny [0]_Invoices2001Slovakia_10_Nha so 10_Dien1_QD ke hoach dau thau 14" xfId="2022"/>
    <cellStyle name="Dziesiętny [0]_Invoices2001Slovakia_10_Nha so 10_Dien1_QD ke hoach dau thau 14" xfId="2023"/>
    <cellStyle name="Dziesietny [0]_Invoices2001Slovakia_10_Nha so 10_Dien1_QD ke hoach dau thau 15" xfId="2024"/>
    <cellStyle name="Dziesiętny [0]_Invoices2001Slovakia_10_Nha so 10_Dien1_QD ke hoach dau thau 15" xfId="2025"/>
    <cellStyle name="Dziesietny [0]_Invoices2001Slovakia_10_Nha so 10_Dien1_QD ke hoach dau thau 16" xfId="2026"/>
    <cellStyle name="Dziesiętny [0]_Invoices2001Slovakia_10_Nha so 10_Dien1_QD ke hoach dau thau 16" xfId="2027"/>
    <cellStyle name="Dziesietny [0]_Invoices2001Slovakia_10_Nha so 10_Dien1_QD ke hoach dau thau 17" xfId="2028"/>
    <cellStyle name="Dziesiętny [0]_Invoices2001Slovakia_10_Nha so 10_Dien1_QD ke hoach dau thau 17" xfId="2029"/>
    <cellStyle name="Dziesietny [0]_Invoices2001Slovakia_10_Nha so 10_Dien1_QD ke hoach dau thau 18" xfId="2030"/>
    <cellStyle name="Dziesiętny [0]_Invoices2001Slovakia_10_Nha so 10_Dien1_QD ke hoach dau thau 18" xfId="2031"/>
    <cellStyle name="Dziesietny [0]_Invoices2001Slovakia_10_Nha so 10_Dien1_QD ke hoach dau thau 19" xfId="2032"/>
    <cellStyle name="Dziesiętny [0]_Invoices2001Slovakia_10_Nha so 10_Dien1_QD ke hoach dau thau 19" xfId="2033"/>
    <cellStyle name="Dziesietny [0]_Invoices2001Slovakia_10_Nha so 10_Dien1_QD ke hoach dau thau 2" xfId="2034"/>
    <cellStyle name="Dziesiętny [0]_Invoices2001Slovakia_10_Nha so 10_Dien1_QD ke hoach dau thau 2" xfId="2035"/>
    <cellStyle name="Dziesietny [0]_Invoices2001Slovakia_10_Nha so 10_Dien1_QD ke hoach dau thau 2 2" xfId="14517"/>
    <cellStyle name="Dziesiętny [0]_Invoices2001Slovakia_10_Nha so 10_Dien1_QD ke hoach dau thau 2 2" xfId="14518"/>
    <cellStyle name="Dziesietny [0]_Invoices2001Slovakia_10_Nha so 10_Dien1_QD ke hoach dau thau 20" xfId="2036"/>
    <cellStyle name="Dziesiętny [0]_Invoices2001Slovakia_10_Nha so 10_Dien1_QD ke hoach dau thau 20" xfId="2037"/>
    <cellStyle name="Dziesietny [0]_Invoices2001Slovakia_10_Nha so 10_Dien1_QD ke hoach dau thau 21" xfId="2038"/>
    <cellStyle name="Dziesiętny [0]_Invoices2001Slovakia_10_Nha so 10_Dien1_QD ke hoach dau thau 21" xfId="2039"/>
    <cellStyle name="Dziesietny [0]_Invoices2001Slovakia_10_Nha so 10_Dien1_QD ke hoach dau thau 22" xfId="2040"/>
    <cellStyle name="Dziesiętny [0]_Invoices2001Slovakia_10_Nha so 10_Dien1_QD ke hoach dau thau 22" xfId="2041"/>
    <cellStyle name="Dziesietny [0]_Invoices2001Slovakia_10_Nha so 10_Dien1_QD ke hoach dau thau 23" xfId="2042"/>
    <cellStyle name="Dziesiętny [0]_Invoices2001Slovakia_10_Nha so 10_Dien1_QD ke hoach dau thau 23" xfId="2043"/>
    <cellStyle name="Dziesietny [0]_Invoices2001Slovakia_10_Nha so 10_Dien1_QD ke hoach dau thau 24" xfId="2044"/>
    <cellStyle name="Dziesiętny [0]_Invoices2001Slovakia_10_Nha so 10_Dien1_QD ke hoach dau thau 24" xfId="2045"/>
    <cellStyle name="Dziesietny [0]_Invoices2001Slovakia_10_Nha so 10_Dien1_QD ke hoach dau thau 25" xfId="2046"/>
    <cellStyle name="Dziesiętny [0]_Invoices2001Slovakia_10_Nha so 10_Dien1_QD ke hoach dau thau 25" xfId="2047"/>
    <cellStyle name="Dziesietny [0]_Invoices2001Slovakia_10_Nha so 10_Dien1_QD ke hoach dau thau 26" xfId="2048"/>
    <cellStyle name="Dziesiętny [0]_Invoices2001Slovakia_10_Nha so 10_Dien1_QD ke hoach dau thau 26" xfId="2049"/>
    <cellStyle name="Dziesietny [0]_Invoices2001Slovakia_10_Nha so 10_Dien1_QD ke hoach dau thau 27" xfId="14515"/>
    <cellStyle name="Dziesiętny [0]_Invoices2001Slovakia_10_Nha so 10_Dien1_QD ke hoach dau thau 27" xfId="14516"/>
    <cellStyle name="Dziesietny [0]_Invoices2001Slovakia_10_Nha so 10_Dien1_QD ke hoach dau thau 28" xfId="21573"/>
    <cellStyle name="Dziesiętny [0]_Invoices2001Slovakia_10_Nha so 10_Dien1_QD ke hoach dau thau 28" xfId="21574"/>
    <cellStyle name="Dziesietny [0]_Invoices2001Slovakia_10_Nha so 10_Dien1_QD ke hoach dau thau 3" xfId="2050"/>
    <cellStyle name="Dziesiętny [0]_Invoices2001Slovakia_10_Nha so 10_Dien1_QD ke hoach dau thau 3" xfId="2051"/>
    <cellStyle name="Dziesietny [0]_Invoices2001Slovakia_10_Nha so 10_Dien1_QD ke hoach dau thau 3 2" xfId="14519"/>
    <cellStyle name="Dziesiętny [0]_Invoices2001Slovakia_10_Nha so 10_Dien1_QD ke hoach dau thau 3 2" xfId="14520"/>
    <cellStyle name="Dziesietny [0]_Invoices2001Slovakia_10_Nha so 10_Dien1_QD ke hoach dau thau 4" xfId="2052"/>
    <cellStyle name="Dziesiętny [0]_Invoices2001Slovakia_10_Nha so 10_Dien1_QD ke hoach dau thau 4" xfId="2053"/>
    <cellStyle name="Dziesietny [0]_Invoices2001Slovakia_10_Nha so 10_Dien1_QD ke hoach dau thau 5" xfId="2054"/>
    <cellStyle name="Dziesiętny [0]_Invoices2001Slovakia_10_Nha so 10_Dien1_QD ke hoach dau thau 5" xfId="2055"/>
    <cellStyle name="Dziesietny [0]_Invoices2001Slovakia_10_Nha so 10_Dien1_QD ke hoach dau thau 6" xfId="2056"/>
    <cellStyle name="Dziesiętny [0]_Invoices2001Slovakia_10_Nha so 10_Dien1_QD ke hoach dau thau 6" xfId="2057"/>
    <cellStyle name="Dziesietny [0]_Invoices2001Slovakia_10_Nha so 10_Dien1_QD ke hoach dau thau 7" xfId="2058"/>
    <cellStyle name="Dziesiętny [0]_Invoices2001Slovakia_10_Nha so 10_Dien1_QD ke hoach dau thau 7" xfId="2059"/>
    <cellStyle name="Dziesietny [0]_Invoices2001Slovakia_10_Nha so 10_Dien1_QD ke hoach dau thau 8" xfId="2060"/>
    <cellStyle name="Dziesiętny [0]_Invoices2001Slovakia_10_Nha so 10_Dien1_QD ke hoach dau thau 8" xfId="2061"/>
    <cellStyle name="Dziesietny [0]_Invoices2001Slovakia_10_Nha so 10_Dien1_QD ke hoach dau thau 9" xfId="2062"/>
    <cellStyle name="Dziesiętny [0]_Invoices2001Slovakia_10_Nha so 10_Dien1_QD ke hoach dau thau 9" xfId="2063"/>
    <cellStyle name="Dziesietny [0]_Invoices2001Slovakia_10_Nha so 10_Dien1_tinh toan hoang ha" xfId="2064"/>
    <cellStyle name="Dziesiętny [0]_Invoices2001Slovakia_10_Nha so 10_Dien1_tinh toan hoang ha" xfId="2065"/>
    <cellStyle name="Dziesietny [0]_Invoices2001Slovakia_10_Nha so 10_Dien1_tinh toan hoang ha 10" xfId="2066"/>
    <cellStyle name="Dziesiętny [0]_Invoices2001Slovakia_10_Nha so 10_Dien1_tinh toan hoang ha 10" xfId="2067"/>
    <cellStyle name="Dziesietny [0]_Invoices2001Slovakia_10_Nha so 10_Dien1_tinh toan hoang ha 11" xfId="2068"/>
    <cellStyle name="Dziesiętny [0]_Invoices2001Slovakia_10_Nha so 10_Dien1_tinh toan hoang ha 11" xfId="2069"/>
    <cellStyle name="Dziesietny [0]_Invoices2001Slovakia_10_Nha so 10_Dien1_tinh toan hoang ha 12" xfId="2070"/>
    <cellStyle name="Dziesiętny [0]_Invoices2001Slovakia_10_Nha so 10_Dien1_tinh toan hoang ha 12" xfId="2071"/>
    <cellStyle name="Dziesietny [0]_Invoices2001Slovakia_10_Nha so 10_Dien1_tinh toan hoang ha 13" xfId="2072"/>
    <cellStyle name="Dziesiętny [0]_Invoices2001Slovakia_10_Nha so 10_Dien1_tinh toan hoang ha 13" xfId="2073"/>
    <cellStyle name="Dziesietny [0]_Invoices2001Slovakia_10_Nha so 10_Dien1_tinh toan hoang ha 14" xfId="2074"/>
    <cellStyle name="Dziesiętny [0]_Invoices2001Slovakia_10_Nha so 10_Dien1_tinh toan hoang ha 14" xfId="2075"/>
    <cellStyle name="Dziesietny [0]_Invoices2001Slovakia_10_Nha so 10_Dien1_tinh toan hoang ha 15" xfId="2076"/>
    <cellStyle name="Dziesiętny [0]_Invoices2001Slovakia_10_Nha so 10_Dien1_tinh toan hoang ha 15" xfId="2077"/>
    <cellStyle name="Dziesietny [0]_Invoices2001Slovakia_10_Nha so 10_Dien1_tinh toan hoang ha 16" xfId="2078"/>
    <cellStyle name="Dziesiętny [0]_Invoices2001Slovakia_10_Nha so 10_Dien1_tinh toan hoang ha 16" xfId="2079"/>
    <cellStyle name="Dziesietny [0]_Invoices2001Slovakia_10_Nha so 10_Dien1_tinh toan hoang ha 17" xfId="2080"/>
    <cellStyle name="Dziesiętny [0]_Invoices2001Slovakia_10_Nha so 10_Dien1_tinh toan hoang ha 17" xfId="2081"/>
    <cellStyle name="Dziesietny [0]_Invoices2001Slovakia_10_Nha so 10_Dien1_tinh toan hoang ha 18" xfId="2082"/>
    <cellStyle name="Dziesiętny [0]_Invoices2001Slovakia_10_Nha so 10_Dien1_tinh toan hoang ha 18" xfId="2083"/>
    <cellStyle name="Dziesietny [0]_Invoices2001Slovakia_10_Nha so 10_Dien1_tinh toan hoang ha 19" xfId="2084"/>
    <cellStyle name="Dziesiętny [0]_Invoices2001Slovakia_10_Nha so 10_Dien1_tinh toan hoang ha 19" xfId="2085"/>
    <cellStyle name="Dziesietny [0]_Invoices2001Slovakia_10_Nha so 10_Dien1_tinh toan hoang ha 2" xfId="2086"/>
    <cellStyle name="Dziesiętny [0]_Invoices2001Slovakia_10_Nha so 10_Dien1_tinh toan hoang ha 2" xfId="2087"/>
    <cellStyle name="Dziesietny [0]_Invoices2001Slovakia_10_Nha so 10_Dien1_tinh toan hoang ha 2 2" xfId="14523"/>
    <cellStyle name="Dziesiętny [0]_Invoices2001Slovakia_10_Nha so 10_Dien1_tinh toan hoang ha 2 2" xfId="14524"/>
    <cellStyle name="Dziesietny [0]_Invoices2001Slovakia_10_Nha so 10_Dien1_tinh toan hoang ha 20" xfId="2088"/>
    <cellStyle name="Dziesiętny [0]_Invoices2001Slovakia_10_Nha so 10_Dien1_tinh toan hoang ha 20" xfId="2089"/>
    <cellStyle name="Dziesietny [0]_Invoices2001Slovakia_10_Nha so 10_Dien1_tinh toan hoang ha 21" xfId="2090"/>
    <cellStyle name="Dziesiętny [0]_Invoices2001Slovakia_10_Nha so 10_Dien1_tinh toan hoang ha 21" xfId="2091"/>
    <cellStyle name="Dziesietny [0]_Invoices2001Slovakia_10_Nha so 10_Dien1_tinh toan hoang ha 22" xfId="2092"/>
    <cellStyle name="Dziesiętny [0]_Invoices2001Slovakia_10_Nha so 10_Dien1_tinh toan hoang ha 22" xfId="2093"/>
    <cellStyle name="Dziesietny [0]_Invoices2001Slovakia_10_Nha so 10_Dien1_tinh toan hoang ha 23" xfId="2094"/>
    <cellStyle name="Dziesiętny [0]_Invoices2001Slovakia_10_Nha so 10_Dien1_tinh toan hoang ha 23" xfId="2095"/>
    <cellStyle name="Dziesietny [0]_Invoices2001Slovakia_10_Nha so 10_Dien1_tinh toan hoang ha 24" xfId="2096"/>
    <cellStyle name="Dziesiętny [0]_Invoices2001Slovakia_10_Nha so 10_Dien1_tinh toan hoang ha 24" xfId="2097"/>
    <cellStyle name="Dziesietny [0]_Invoices2001Slovakia_10_Nha so 10_Dien1_tinh toan hoang ha 25" xfId="2098"/>
    <cellStyle name="Dziesiętny [0]_Invoices2001Slovakia_10_Nha so 10_Dien1_tinh toan hoang ha 25" xfId="2099"/>
    <cellStyle name="Dziesietny [0]_Invoices2001Slovakia_10_Nha so 10_Dien1_tinh toan hoang ha 26" xfId="2100"/>
    <cellStyle name="Dziesiętny [0]_Invoices2001Slovakia_10_Nha so 10_Dien1_tinh toan hoang ha 26" xfId="2101"/>
    <cellStyle name="Dziesietny [0]_Invoices2001Slovakia_10_Nha so 10_Dien1_tinh toan hoang ha 27" xfId="14521"/>
    <cellStyle name="Dziesiętny [0]_Invoices2001Slovakia_10_Nha so 10_Dien1_tinh toan hoang ha 27" xfId="14522"/>
    <cellStyle name="Dziesietny [0]_Invoices2001Slovakia_10_Nha so 10_Dien1_tinh toan hoang ha 28" xfId="21575"/>
    <cellStyle name="Dziesiętny [0]_Invoices2001Slovakia_10_Nha so 10_Dien1_tinh toan hoang ha 28" xfId="21576"/>
    <cellStyle name="Dziesietny [0]_Invoices2001Slovakia_10_Nha so 10_Dien1_tinh toan hoang ha 3" xfId="2102"/>
    <cellStyle name="Dziesiętny [0]_Invoices2001Slovakia_10_Nha so 10_Dien1_tinh toan hoang ha 3" xfId="2103"/>
    <cellStyle name="Dziesietny [0]_Invoices2001Slovakia_10_Nha so 10_Dien1_tinh toan hoang ha 3 2" xfId="14525"/>
    <cellStyle name="Dziesiętny [0]_Invoices2001Slovakia_10_Nha so 10_Dien1_tinh toan hoang ha 3 2" xfId="14526"/>
    <cellStyle name="Dziesietny [0]_Invoices2001Slovakia_10_Nha so 10_Dien1_tinh toan hoang ha 4" xfId="2104"/>
    <cellStyle name="Dziesiętny [0]_Invoices2001Slovakia_10_Nha so 10_Dien1_tinh toan hoang ha 4" xfId="2105"/>
    <cellStyle name="Dziesietny [0]_Invoices2001Slovakia_10_Nha so 10_Dien1_tinh toan hoang ha 5" xfId="2106"/>
    <cellStyle name="Dziesiętny [0]_Invoices2001Slovakia_10_Nha so 10_Dien1_tinh toan hoang ha 5" xfId="2107"/>
    <cellStyle name="Dziesietny [0]_Invoices2001Slovakia_10_Nha so 10_Dien1_tinh toan hoang ha 6" xfId="2108"/>
    <cellStyle name="Dziesiętny [0]_Invoices2001Slovakia_10_Nha so 10_Dien1_tinh toan hoang ha 6" xfId="2109"/>
    <cellStyle name="Dziesietny [0]_Invoices2001Slovakia_10_Nha so 10_Dien1_tinh toan hoang ha 7" xfId="2110"/>
    <cellStyle name="Dziesiętny [0]_Invoices2001Slovakia_10_Nha so 10_Dien1_tinh toan hoang ha 7" xfId="2111"/>
    <cellStyle name="Dziesietny [0]_Invoices2001Slovakia_10_Nha so 10_Dien1_tinh toan hoang ha 8" xfId="2112"/>
    <cellStyle name="Dziesiętny [0]_Invoices2001Slovakia_10_Nha so 10_Dien1_tinh toan hoang ha 8" xfId="2113"/>
    <cellStyle name="Dziesietny [0]_Invoices2001Slovakia_10_Nha so 10_Dien1_tinh toan hoang ha 9" xfId="2114"/>
    <cellStyle name="Dziesiętny [0]_Invoices2001Slovakia_10_Nha so 10_Dien1_tinh toan hoang ha 9" xfId="2115"/>
    <cellStyle name="Dziesietny [0]_Invoices2001Slovakia_10_Nha so 10_Dien1_Tong von ĐTPT" xfId="2116"/>
    <cellStyle name="Dziesiętny [0]_Invoices2001Slovakia_10_Nha so 10_Dien1_Tong von ĐTPT" xfId="2117"/>
    <cellStyle name="Dziesietny [0]_Invoices2001Slovakia_10_Nha so 10_Dien1_Tong von ĐTPT 10" xfId="2118"/>
    <cellStyle name="Dziesiętny [0]_Invoices2001Slovakia_10_Nha so 10_Dien1_Tong von ĐTPT 10" xfId="2119"/>
    <cellStyle name="Dziesietny [0]_Invoices2001Slovakia_10_Nha so 10_Dien1_Tong von ĐTPT 11" xfId="2120"/>
    <cellStyle name="Dziesiętny [0]_Invoices2001Slovakia_10_Nha so 10_Dien1_Tong von ĐTPT 11" xfId="2121"/>
    <cellStyle name="Dziesietny [0]_Invoices2001Slovakia_10_Nha so 10_Dien1_Tong von ĐTPT 12" xfId="2122"/>
    <cellStyle name="Dziesiętny [0]_Invoices2001Slovakia_10_Nha so 10_Dien1_Tong von ĐTPT 12" xfId="2123"/>
    <cellStyle name="Dziesietny [0]_Invoices2001Slovakia_10_Nha so 10_Dien1_Tong von ĐTPT 13" xfId="2124"/>
    <cellStyle name="Dziesiętny [0]_Invoices2001Slovakia_10_Nha so 10_Dien1_Tong von ĐTPT 13" xfId="2125"/>
    <cellStyle name="Dziesietny [0]_Invoices2001Slovakia_10_Nha so 10_Dien1_Tong von ĐTPT 14" xfId="2126"/>
    <cellStyle name="Dziesiętny [0]_Invoices2001Slovakia_10_Nha so 10_Dien1_Tong von ĐTPT 14" xfId="2127"/>
    <cellStyle name="Dziesietny [0]_Invoices2001Slovakia_10_Nha so 10_Dien1_Tong von ĐTPT 15" xfId="2128"/>
    <cellStyle name="Dziesiętny [0]_Invoices2001Slovakia_10_Nha so 10_Dien1_Tong von ĐTPT 15" xfId="2129"/>
    <cellStyle name="Dziesietny [0]_Invoices2001Slovakia_10_Nha so 10_Dien1_Tong von ĐTPT 16" xfId="2130"/>
    <cellStyle name="Dziesiętny [0]_Invoices2001Slovakia_10_Nha so 10_Dien1_Tong von ĐTPT 16" xfId="2131"/>
    <cellStyle name="Dziesietny [0]_Invoices2001Slovakia_10_Nha so 10_Dien1_Tong von ĐTPT 17" xfId="2132"/>
    <cellStyle name="Dziesiętny [0]_Invoices2001Slovakia_10_Nha so 10_Dien1_Tong von ĐTPT 17" xfId="2133"/>
    <cellStyle name="Dziesietny [0]_Invoices2001Slovakia_10_Nha so 10_Dien1_Tong von ĐTPT 18" xfId="2134"/>
    <cellStyle name="Dziesiętny [0]_Invoices2001Slovakia_10_Nha so 10_Dien1_Tong von ĐTPT 18" xfId="2135"/>
    <cellStyle name="Dziesietny [0]_Invoices2001Slovakia_10_Nha so 10_Dien1_Tong von ĐTPT 19" xfId="2136"/>
    <cellStyle name="Dziesiętny [0]_Invoices2001Slovakia_10_Nha so 10_Dien1_Tong von ĐTPT 19" xfId="2137"/>
    <cellStyle name="Dziesietny [0]_Invoices2001Slovakia_10_Nha so 10_Dien1_Tong von ĐTPT 2" xfId="2138"/>
    <cellStyle name="Dziesiętny [0]_Invoices2001Slovakia_10_Nha so 10_Dien1_Tong von ĐTPT 2" xfId="2139"/>
    <cellStyle name="Dziesietny [0]_Invoices2001Slovakia_10_Nha so 10_Dien1_Tong von ĐTPT 2 2" xfId="14529"/>
    <cellStyle name="Dziesiętny [0]_Invoices2001Slovakia_10_Nha so 10_Dien1_Tong von ĐTPT 2 2" xfId="14530"/>
    <cellStyle name="Dziesietny [0]_Invoices2001Slovakia_10_Nha so 10_Dien1_Tong von ĐTPT 20" xfId="2140"/>
    <cellStyle name="Dziesiętny [0]_Invoices2001Slovakia_10_Nha so 10_Dien1_Tong von ĐTPT 20" xfId="2141"/>
    <cellStyle name="Dziesietny [0]_Invoices2001Slovakia_10_Nha so 10_Dien1_Tong von ĐTPT 21" xfId="2142"/>
    <cellStyle name="Dziesiętny [0]_Invoices2001Slovakia_10_Nha so 10_Dien1_Tong von ĐTPT 21" xfId="2143"/>
    <cellStyle name="Dziesietny [0]_Invoices2001Slovakia_10_Nha so 10_Dien1_Tong von ĐTPT 22" xfId="2144"/>
    <cellStyle name="Dziesiętny [0]_Invoices2001Slovakia_10_Nha so 10_Dien1_Tong von ĐTPT 22" xfId="2145"/>
    <cellStyle name="Dziesietny [0]_Invoices2001Slovakia_10_Nha so 10_Dien1_Tong von ĐTPT 23" xfId="2146"/>
    <cellStyle name="Dziesiętny [0]_Invoices2001Slovakia_10_Nha so 10_Dien1_Tong von ĐTPT 23" xfId="2147"/>
    <cellStyle name="Dziesietny [0]_Invoices2001Slovakia_10_Nha so 10_Dien1_Tong von ĐTPT 24" xfId="2148"/>
    <cellStyle name="Dziesiętny [0]_Invoices2001Slovakia_10_Nha so 10_Dien1_Tong von ĐTPT 24" xfId="2149"/>
    <cellStyle name="Dziesietny [0]_Invoices2001Slovakia_10_Nha so 10_Dien1_Tong von ĐTPT 25" xfId="2150"/>
    <cellStyle name="Dziesiętny [0]_Invoices2001Slovakia_10_Nha so 10_Dien1_Tong von ĐTPT 25" xfId="2151"/>
    <cellStyle name="Dziesietny [0]_Invoices2001Slovakia_10_Nha so 10_Dien1_Tong von ĐTPT 26" xfId="2152"/>
    <cellStyle name="Dziesiętny [0]_Invoices2001Slovakia_10_Nha so 10_Dien1_Tong von ĐTPT 26" xfId="2153"/>
    <cellStyle name="Dziesietny [0]_Invoices2001Slovakia_10_Nha so 10_Dien1_Tong von ĐTPT 27" xfId="14527"/>
    <cellStyle name="Dziesiętny [0]_Invoices2001Slovakia_10_Nha so 10_Dien1_Tong von ĐTPT 27" xfId="14528"/>
    <cellStyle name="Dziesietny [0]_Invoices2001Slovakia_10_Nha so 10_Dien1_Tong von ĐTPT 28" xfId="21577"/>
    <cellStyle name="Dziesiętny [0]_Invoices2001Slovakia_10_Nha so 10_Dien1_Tong von ĐTPT 28" xfId="21578"/>
    <cellStyle name="Dziesietny [0]_Invoices2001Slovakia_10_Nha so 10_Dien1_Tong von ĐTPT 3" xfId="2154"/>
    <cellStyle name="Dziesiętny [0]_Invoices2001Slovakia_10_Nha so 10_Dien1_Tong von ĐTPT 3" xfId="2155"/>
    <cellStyle name="Dziesietny [0]_Invoices2001Slovakia_10_Nha so 10_Dien1_Tong von ĐTPT 3 2" xfId="14531"/>
    <cellStyle name="Dziesiętny [0]_Invoices2001Slovakia_10_Nha so 10_Dien1_Tong von ĐTPT 3 2" xfId="14532"/>
    <cellStyle name="Dziesietny [0]_Invoices2001Slovakia_10_Nha so 10_Dien1_Tong von ĐTPT 4" xfId="2156"/>
    <cellStyle name="Dziesiętny [0]_Invoices2001Slovakia_10_Nha so 10_Dien1_Tong von ĐTPT 4" xfId="2157"/>
    <cellStyle name="Dziesietny [0]_Invoices2001Slovakia_10_Nha so 10_Dien1_Tong von ĐTPT 5" xfId="2158"/>
    <cellStyle name="Dziesiętny [0]_Invoices2001Slovakia_10_Nha so 10_Dien1_Tong von ĐTPT 5" xfId="2159"/>
    <cellStyle name="Dziesietny [0]_Invoices2001Slovakia_10_Nha so 10_Dien1_Tong von ĐTPT 6" xfId="2160"/>
    <cellStyle name="Dziesiętny [0]_Invoices2001Slovakia_10_Nha so 10_Dien1_Tong von ĐTPT 6" xfId="2161"/>
    <cellStyle name="Dziesietny [0]_Invoices2001Slovakia_10_Nha so 10_Dien1_Tong von ĐTPT 7" xfId="2162"/>
    <cellStyle name="Dziesiętny [0]_Invoices2001Slovakia_10_Nha so 10_Dien1_Tong von ĐTPT 7" xfId="2163"/>
    <cellStyle name="Dziesietny [0]_Invoices2001Slovakia_10_Nha so 10_Dien1_Tong von ĐTPT 8" xfId="2164"/>
    <cellStyle name="Dziesiętny [0]_Invoices2001Slovakia_10_Nha so 10_Dien1_Tong von ĐTPT 8" xfId="2165"/>
    <cellStyle name="Dziesietny [0]_Invoices2001Slovakia_10_Nha so 10_Dien1_Tong von ĐTPT 9" xfId="2166"/>
    <cellStyle name="Dziesiętny [0]_Invoices2001Slovakia_10_Nha so 10_Dien1_Tong von ĐTPT 9" xfId="2167"/>
    <cellStyle name="Dziesietny [0]_Invoices2001Slovakia_bang so sanh gia tri" xfId="2168"/>
    <cellStyle name="Dziesiętny [0]_Invoices2001Slovakia_bao_cao_TH_th_cong_tac_dau_thau_-_ngay251209" xfId="14533"/>
    <cellStyle name="Dziesietny [0]_Invoices2001Slovakia_bieu tong hop lai kh von 2011 gui phong TH-KTDN" xfId="2169"/>
    <cellStyle name="Dziesiętny [0]_Invoices2001Slovakia_bieu tong hop lai kh von 2011 gui phong TH-KTDN" xfId="2170"/>
    <cellStyle name="Dziesietny [0]_Invoices2001Slovakia_bieu tong hop lai kh von 2011 gui phong TH-KTDN 10" xfId="2171"/>
    <cellStyle name="Dziesiętny [0]_Invoices2001Slovakia_bieu tong hop lai kh von 2011 gui phong TH-KTDN 10" xfId="2172"/>
    <cellStyle name="Dziesietny [0]_Invoices2001Slovakia_bieu tong hop lai kh von 2011 gui phong TH-KTDN 10 2" xfId="21579"/>
    <cellStyle name="Dziesiętny [0]_Invoices2001Slovakia_bieu tong hop lai kh von 2011 gui phong TH-KTDN 10 2" xfId="21580"/>
    <cellStyle name="Dziesietny [0]_Invoices2001Slovakia_bieu tong hop lai kh von 2011 gui phong TH-KTDN 11" xfId="2173"/>
    <cellStyle name="Dziesiętny [0]_Invoices2001Slovakia_bieu tong hop lai kh von 2011 gui phong TH-KTDN 11" xfId="2174"/>
    <cellStyle name="Dziesietny [0]_Invoices2001Slovakia_bieu tong hop lai kh von 2011 gui phong TH-KTDN 11 2" xfId="21581"/>
    <cellStyle name="Dziesiętny [0]_Invoices2001Slovakia_bieu tong hop lai kh von 2011 gui phong TH-KTDN 11 2" xfId="21582"/>
    <cellStyle name="Dziesietny [0]_Invoices2001Slovakia_bieu tong hop lai kh von 2011 gui phong TH-KTDN 12" xfId="2175"/>
    <cellStyle name="Dziesiętny [0]_Invoices2001Slovakia_bieu tong hop lai kh von 2011 gui phong TH-KTDN 12" xfId="2176"/>
    <cellStyle name="Dziesietny [0]_Invoices2001Slovakia_bieu tong hop lai kh von 2011 gui phong TH-KTDN 12 2" xfId="21583"/>
    <cellStyle name="Dziesiętny [0]_Invoices2001Slovakia_bieu tong hop lai kh von 2011 gui phong TH-KTDN 12 2" xfId="21584"/>
    <cellStyle name="Dziesietny [0]_Invoices2001Slovakia_bieu tong hop lai kh von 2011 gui phong TH-KTDN 13" xfId="2177"/>
    <cellStyle name="Dziesiętny [0]_Invoices2001Slovakia_bieu tong hop lai kh von 2011 gui phong TH-KTDN 13" xfId="2178"/>
    <cellStyle name="Dziesietny [0]_Invoices2001Slovakia_bieu tong hop lai kh von 2011 gui phong TH-KTDN 13 2" xfId="21585"/>
    <cellStyle name="Dziesiętny [0]_Invoices2001Slovakia_bieu tong hop lai kh von 2011 gui phong TH-KTDN 13 2" xfId="21586"/>
    <cellStyle name="Dziesietny [0]_Invoices2001Slovakia_bieu tong hop lai kh von 2011 gui phong TH-KTDN 14" xfId="2179"/>
    <cellStyle name="Dziesiętny [0]_Invoices2001Slovakia_bieu tong hop lai kh von 2011 gui phong TH-KTDN 14" xfId="2180"/>
    <cellStyle name="Dziesietny [0]_Invoices2001Slovakia_bieu tong hop lai kh von 2011 gui phong TH-KTDN 14 2" xfId="21587"/>
    <cellStyle name="Dziesiętny [0]_Invoices2001Slovakia_bieu tong hop lai kh von 2011 gui phong TH-KTDN 14 2" xfId="21588"/>
    <cellStyle name="Dziesietny [0]_Invoices2001Slovakia_bieu tong hop lai kh von 2011 gui phong TH-KTDN 15" xfId="2181"/>
    <cellStyle name="Dziesiętny [0]_Invoices2001Slovakia_bieu tong hop lai kh von 2011 gui phong TH-KTDN 15" xfId="2182"/>
    <cellStyle name="Dziesietny [0]_Invoices2001Slovakia_bieu tong hop lai kh von 2011 gui phong TH-KTDN 15 2" xfId="21589"/>
    <cellStyle name="Dziesiętny [0]_Invoices2001Slovakia_bieu tong hop lai kh von 2011 gui phong TH-KTDN 15 2" xfId="21590"/>
    <cellStyle name="Dziesietny [0]_Invoices2001Slovakia_bieu tong hop lai kh von 2011 gui phong TH-KTDN 16" xfId="2183"/>
    <cellStyle name="Dziesiętny [0]_Invoices2001Slovakia_bieu tong hop lai kh von 2011 gui phong TH-KTDN 16" xfId="2184"/>
    <cellStyle name="Dziesietny [0]_Invoices2001Slovakia_bieu tong hop lai kh von 2011 gui phong TH-KTDN 16 2" xfId="21591"/>
    <cellStyle name="Dziesiętny [0]_Invoices2001Slovakia_bieu tong hop lai kh von 2011 gui phong TH-KTDN 16 2" xfId="21592"/>
    <cellStyle name="Dziesietny [0]_Invoices2001Slovakia_bieu tong hop lai kh von 2011 gui phong TH-KTDN 17" xfId="2185"/>
    <cellStyle name="Dziesiętny [0]_Invoices2001Slovakia_bieu tong hop lai kh von 2011 gui phong TH-KTDN 17" xfId="2186"/>
    <cellStyle name="Dziesietny [0]_Invoices2001Slovakia_bieu tong hop lai kh von 2011 gui phong TH-KTDN 17 2" xfId="21593"/>
    <cellStyle name="Dziesiętny [0]_Invoices2001Slovakia_bieu tong hop lai kh von 2011 gui phong TH-KTDN 17 2" xfId="21594"/>
    <cellStyle name="Dziesietny [0]_Invoices2001Slovakia_bieu tong hop lai kh von 2011 gui phong TH-KTDN 18" xfId="2187"/>
    <cellStyle name="Dziesiętny [0]_Invoices2001Slovakia_bieu tong hop lai kh von 2011 gui phong TH-KTDN 18" xfId="2188"/>
    <cellStyle name="Dziesietny [0]_Invoices2001Slovakia_bieu tong hop lai kh von 2011 gui phong TH-KTDN 18 2" xfId="21595"/>
    <cellStyle name="Dziesiętny [0]_Invoices2001Slovakia_bieu tong hop lai kh von 2011 gui phong TH-KTDN 18 2" xfId="21596"/>
    <cellStyle name="Dziesietny [0]_Invoices2001Slovakia_bieu tong hop lai kh von 2011 gui phong TH-KTDN 19" xfId="2189"/>
    <cellStyle name="Dziesiętny [0]_Invoices2001Slovakia_bieu tong hop lai kh von 2011 gui phong TH-KTDN 19" xfId="2190"/>
    <cellStyle name="Dziesietny [0]_Invoices2001Slovakia_bieu tong hop lai kh von 2011 gui phong TH-KTDN 19 2" xfId="21597"/>
    <cellStyle name="Dziesiętny [0]_Invoices2001Slovakia_bieu tong hop lai kh von 2011 gui phong TH-KTDN 19 2" xfId="21598"/>
    <cellStyle name="Dziesietny [0]_Invoices2001Slovakia_bieu tong hop lai kh von 2011 gui phong TH-KTDN 2" xfId="2191"/>
    <cellStyle name="Dziesiętny [0]_Invoices2001Slovakia_bieu tong hop lai kh von 2011 gui phong TH-KTDN 2" xfId="2192"/>
    <cellStyle name="Dziesietny [0]_Invoices2001Slovakia_bieu tong hop lai kh von 2011 gui phong TH-KTDN 2 2" xfId="14536"/>
    <cellStyle name="Dziesiętny [0]_Invoices2001Slovakia_bieu tong hop lai kh von 2011 gui phong TH-KTDN 2 2" xfId="14537"/>
    <cellStyle name="Dziesietny [0]_Invoices2001Slovakia_bieu tong hop lai kh von 2011 gui phong TH-KTDN 2 3" xfId="14534"/>
    <cellStyle name="Dziesiętny [0]_Invoices2001Slovakia_bieu tong hop lai kh von 2011 gui phong TH-KTDN 2 3" xfId="14535"/>
    <cellStyle name="Dziesietny [0]_Invoices2001Slovakia_bieu tong hop lai kh von 2011 gui phong TH-KTDN 2 4" xfId="21599"/>
    <cellStyle name="Dziesiętny [0]_Invoices2001Slovakia_bieu tong hop lai kh von 2011 gui phong TH-KTDN 2 4" xfId="21600"/>
    <cellStyle name="Dziesietny [0]_Invoices2001Slovakia_bieu tong hop lai kh von 2011 gui phong TH-KTDN 20" xfId="2193"/>
    <cellStyle name="Dziesiętny [0]_Invoices2001Slovakia_bieu tong hop lai kh von 2011 gui phong TH-KTDN 20" xfId="2194"/>
    <cellStyle name="Dziesietny [0]_Invoices2001Slovakia_bieu tong hop lai kh von 2011 gui phong TH-KTDN 20 2" xfId="21601"/>
    <cellStyle name="Dziesiętny [0]_Invoices2001Slovakia_bieu tong hop lai kh von 2011 gui phong TH-KTDN 20 2" xfId="21602"/>
    <cellStyle name="Dziesietny [0]_Invoices2001Slovakia_bieu tong hop lai kh von 2011 gui phong TH-KTDN 21" xfId="2195"/>
    <cellStyle name="Dziesiętny [0]_Invoices2001Slovakia_bieu tong hop lai kh von 2011 gui phong TH-KTDN 21" xfId="2196"/>
    <cellStyle name="Dziesietny [0]_Invoices2001Slovakia_bieu tong hop lai kh von 2011 gui phong TH-KTDN 21 2" xfId="21603"/>
    <cellStyle name="Dziesiętny [0]_Invoices2001Slovakia_bieu tong hop lai kh von 2011 gui phong TH-KTDN 21 2" xfId="21604"/>
    <cellStyle name="Dziesietny [0]_Invoices2001Slovakia_bieu tong hop lai kh von 2011 gui phong TH-KTDN 22" xfId="2197"/>
    <cellStyle name="Dziesiętny [0]_Invoices2001Slovakia_bieu tong hop lai kh von 2011 gui phong TH-KTDN 22" xfId="2198"/>
    <cellStyle name="Dziesietny [0]_Invoices2001Slovakia_bieu tong hop lai kh von 2011 gui phong TH-KTDN 22 2" xfId="21605"/>
    <cellStyle name="Dziesiętny [0]_Invoices2001Slovakia_bieu tong hop lai kh von 2011 gui phong TH-KTDN 22 2" xfId="21606"/>
    <cellStyle name="Dziesietny [0]_Invoices2001Slovakia_bieu tong hop lai kh von 2011 gui phong TH-KTDN 23" xfId="2199"/>
    <cellStyle name="Dziesiętny [0]_Invoices2001Slovakia_bieu tong hop lai kh von 2011 gui phong TH-KTDN 23" xfId="2200"/>
    <cellStyle name="Dziesietny [0]_Invoices2001Slovakia_bieu tong hop lai kh von 2011 gui phong TH-KTDN 23 2" xfId="21607"/>
    <cellStyle name="Dziesiętny [0]_Invoices2001Slovakia_bieu tong hop lai kh von 2011 gui phong TH-KTDN 23 2" xfId="21608"/>
    <cellStyle name="Dziesietny [0]_Invoices2001Slovakia_bieu tong hop lai kh von 2011 gui phong TH-KTDN 24" xfId="2201"/>
    <cellStyle name="Dziesiętny [0]_Invoices2001Slovakia_bieu tong hop lai kh von 2011 gui phong TH-KTDN 24" xfId="2202"/>
    <cellStyle name="Dziesietny [0]_Invoices2001Slovakia_bieu tong hop lai kh von 2011 gui phong TH-KTDN 24 2" xfId="21609"/>
    <cellStyle name="Dziesiętny [0]_Invoices2001Slovakia_bieu tong hop lai kh von 2011 gui phong TH-KTDN 24 2" xfId="21610"/>
    <cellStyle name="Dziesietny [0]_Invoices2001Slovakia_bieu tong hop lai kh von 2011 gui phong TH-KTDN 25" xfId="2203"/>
    <cellStyle name="Dziesiętny [0]_Invoices2001Slovakia_bieu tong hop lai kh von 2011 gui phong TH-KTDN 25" xfId="2204"/>
    <cellStyle name="Dziesietny [0]_Invoices2001Slovakia_bieu tong hop lai kh von 2011 gui phong TH-KTDN 25 2" xfId="21611"/>
    <cellStyle name="Dziesiętny [0]_Invoices2001Slovakia_bieu tong hop lai kh von 2011 gui phong TH-KTDN 25 2" xfId="21612"/>
    <cellStyle name="Dziesietny [0]_Invoices2001Slovakia_bieu tong hop lai kh von 2011 gui phong TH-KTDN 26" xfId="2205"/>
    <cellStyle name="Dziesiętny [0]_Invoices2001Slovakia_bieu tong hop lai kh von 2011 gui phong TH-KTDN 26" xfId="2206"/>
    <cellStyle name="Dziesietny [0]_Invoices2001Slovakia_bieu tong hop lai kh von 2011 gui phong TH-KTDN 26 2" xfId="21613"/>
    <cellStyle name="Dziesiętny [0]_Invoices2001Slovakia_bieu tong hop lai kh von 2011 gui phong TH-KTDN 26 2" xfId="21614"/>
    <cellStyle name="Dziesietny [0]_Invoices2001Slovakia_bieu tong hop lai kh von 2011 gui phong TH-KTDN 3" xfId="2207"/>
    <cellStyle name="Dziesiętny [0]_Invoices2001Slovakia_bieu tong hop lai kh von 2011 gui phong TH-KTDN 3" xfId="2208"/>
    <cellStyle name="Dziesietny [0]_Invoices2001Slovakia_bieu tong hop lai kh von 2011 gui phong TH-KTDN 3 2" xfId="14540"/>
    <cellStyle name="Dziesiętny [0]_Invoices2001Slovakia_bieu tong hop lai kh von 2011 gui phong TH-KTDN 3 2" xfId="14541"/>
    <cellStyle name="Dziesietny [0]_Invoices2001Slovakia_bieu tong hop lai kh von 2011 gui phong TH-KTDN 3 3" xfId="14538"/>
    <cellStyle name="Dziesiętny [0]_Invoices2001Slovakia_bieu tong hop lai kh von 2011 gui phong TH-KTDN 3 3" xfId="14539"/>
    <cellStyle name="Dziesietny [0]_Invoices2001Slovakia_bieu tong hop lai kh von 2011 gui phong TH-KTDN 3 4" xfId="21615"/>
    <cellStyle name="Dziesiętny [0]_Invoices2001Slovakia_bieu tong hop lai kh von 2011 gui phong TH-KTDN 3 4" xfId="21616"/>
    <cellStyle name="Dziesietny [0]_Invoices2001Slovakia_bieu tong hop lai kh von 2011 gui phong TH-KTDN 4" xfId="2209"/>
    <cellStyle name="Dziesiętny [0]_Invoices2001Slovakia_bieu tong hop lai kh von 2011 gui phong TH-KTDN 4" xfId="2210"/>
    <cellStyle name="Dziesietny [0]_Invoices2001Slovakia_bieu tong hop lai kh von 2011 gui phong TH-KTDN 4 2" xfId="21617"/>
    <cellStyle name="Dziesiętny [0]_Invoices2001Slovakia_bieu tong hop lai kh von 2011 gui phong TH-KTDN 4 2" xfId="21618"/>
    <cellStyle name="Dziesietny [0]_Invoices2001Slovakia_bieu tong hop lai kh von 2011 gui phong TH-KTDN 5" xfId="2211"/>
    <cellStyle name="Dziesiętny [0]_Invoices2001Slovakia_bieu tong hop lai kh von 2011 gui phong TH-KTDN 5" xfId="2212"/>
    <cellStyle name="Dziesietny [0]_Invoices2001Slovakia_bieu tong hop lai kh von 2011 gui phong TH-KTDN 5 2" xfId="21619"/>
    <cellStyle name="Dziesiętny [0]_Invoices2001Slovakia_bieu tong hop lai kh von 2011 gui phong TH-KTDN 5 2" xfId="21620"/>
    <cellStyle name="Dziesietny [0]_Invoices2001Slovakia_bieu tong hop lai kh von 2011 gui phong TH-KTDN 6" xfId="2213"/>
    <cellStyle name="Dziesiętny [0]_Invoices2001Slovakia_bieu tong hop lai kh von 2011 gui phong TH-KTDN 6" xfId="2214"/>
    <cellStyle name="Dziesietny [0]_Invoices2001Slovakia_bieu tong hop lai kh von 2011 gui phong TH-KTDN 6 2" xfId="21621"/>
    <cellStyle name="Dziesiętny [0]_Invoices2001Slovakia_bieu tong hop lai kh von 2011 gui phong TH-KTDN 6 2" xfId="21622"/>
    <cellStyle name="Dziesietny [0]_Invoices2001Slovakia_bieu tong hop lai kh von 2011 gui phong TH-KTDN 7" xfId="2215"/>
    <cellStyle name="Dziesiętny [0]_Invoices2001Slovakia_bieu tong hop lai kh von 2011 gui phong TH-KTDN 7" xfId="2216"/>
    <cellStyle name="Dziesietny [0]_Invoices2001Slovakia_bieu tong hop lai kh von 2011 gui phong TH-KTDN 7 2" xfId="21623"/>
    <cellStyle name="Dziesiętny [0]_Invoices2001Slovakia_bieu tong hop lai kh von 2011 gui phong TH-KTDN 7 2" xfId="21624"/>
    <cellStyle name="Dziesietny [0]_Invoices2001Slovakia_bieu tong hop lai kh von 2011 gui phong TH-KTDN 8" xfId="2217"/>
    <cellStyle name="Dziesiętny [0]_Invoices2001Slovakia_bieu tong hop lai kh von 2011 gui phong TH-KTDN 8" xfId="2218"/>
    <cellStyle name="Dziesietny [0]_Invoices2001Slovakia_bieu tong hop lai kh von 2011 gui phong TH-KTDN 8 2" xfId="21625"/>
    <cellStyle name="Dziesiętny [0]_Invoices2001Slovakia_bieu tong hop lai kh von 2011 gui phong TH-KTDN 8 2" xfId="21626"/>
    <cellStyle name="Dziesietny [0]_Invoices2001Slovakia_bieu tong hop lai kh von 2011 gui phong TH-KTDN 9" xfId="2219"/>
    <cellStyle name="Dziesiętny [0]_Invoices2001Slovakia_bieu tong hop lai kh von 2011 gui phong TH-KTDN 9" xfId="2220"/>
    <cellStyle name="Dziesietny [0]_Invoices2001Slovakia_bieu tong hop lai kh von 2011 gui phong TH-KTDN 9 2" xfId="21627"/>
    <cellStyle name="Dziesiętny [0]_Invoices2001Slovakia_bieu tong hop lai kh von 2011 gui phong TH-KTDN 9 2" xfId="21628"/>
    <cellStyle name="Dziesietny [0]_Invoices2001Slovakia_bieu tong hop lai kh von 2011 gui phong TH-KTDN_BIEU KE HOACH  2015 (KTN 6.11 sua)" xfId="14542"/>
    <cellStyle name="Dziesiętny [0]_Invoices2001Slovakia_bieu tong hop lai kh von 2011 gui phong TH-KTDN_BIEU KE HOACH  2015 (KTN 6.11 sua)" xfId="14543"/>
    <cellStyle name="Dziesietny [0]_Invoices2001Slovakia_BIỂU TỔNG HỢP LẦN CUỐI SỬA THEO NGHI QUYẾT SỐ 81" xfId="14544"/>
    <cellStyle name="Dziesiętny [0]_Invoices2001Slovakia_Book1" xfId="2221"/>
    <cellStyle name="Dziesietny [0]_Invoices2001Slovakia_Book1 10" xfId="2222"/>
    <cellStyle name="Dziesiętny [0]_Invoices2001Slovakia_Book1 2" xfId="21629"/>
    <cellStyle name="Dziesietny [0]_Invoices2001Slovakia_Book1_1" xfId="34279"/>
    <cellStyle name="Dziesiętny [0]_Invoices2001Slovakia_Book1_1" xfId="34280"/>
    <cellStyle name="Dziesietny [0]_Invoices2001Slovakia_Book1_1 2" xfId="14545"/>
    <cellStyle name="Dziesiętny [0]_Invoices2001Slovakia_Book1_1 2" xfId="14546"/>
    <cellStyle name="Dziesietny [0]_Invoices2001Slovakia_Book1_1 3" xfId="14547"/>
    <cellStyle name="Dziesiętny [0]_Invoices2001Slovakia_Book1_1 3" xfId="14548"/>
    <cellStyle name="Dziesietny [0]_Invoices2001Slovakia_Book1_1 4" xfId="14549"/>
    <cellStyle name="Dziesiętny [0]_Invoices2001Slovakia_Book1_1 4" xfId="14550"/>
    <cellStyle name="Dziesietny [0]_Invoices2001Slovakia_Book1_1 4 2" xfId="31826"/>
    <cellStyle name="Dziesiętny [0]_Invoices2001Slovakia_Book1_1 4 2" xfId="31827"/>
    <cellStyle name="Dziesietny [0]_Invoices2001Slovakia_Book1_1_bieu ke hoach dau thau" xfId="2223"/>
    <cellStyle name="Dziesiętny [0]_Invoices2001Slovakia_Book1_1_bieu ke hoach dau thau" xfId="2224"/>
    <cellStyle name="Dziesietny [0]_Invoices2001Slovakia_Book1_1_bieu ke hoach dau thau 10" xfId="2225"/>
    <cellStyle name="Dziesiętny [0]_Invoices2001Slovakia_Book1_1_bieu ke hoach dau thau 10" xfId="2226"/>
    <cellStyle name="Dziesietny [0]_Invoices2001Slovakia_Book1_1_bieu ke hoach dau thau 11" xfId="2227"/>
    <cellStyle name="Dziesiętny [0]_Invoices2001Slovakia_Book1_1_bieu ke hoach dau thau 11" xfId="2228"/>
    <cellStyle name="Dziesietny [0]_Invoices2001Slovakia_Book1_1_bieu ke hoach dau thau 12" xfId="2229"/>
    <cellStyle name="Dziesiętny [0]_Invoices2001Slovakia_Book1_1_bieu ke hoach dau thau 12" xfId="2230"/>
    <cellStyle name="Dziesietny [0]_Invoices2001Slovakia_Book1_1_bieu ke hoach dau thau 13" xfId="2231"/>
    <cellStyle name="Dziesiętny [0]_Invoices2001Slovakia_Book1_1_bieu ke hoach dau thau 13" xfId="2232"/>
    <cellStyle name="Dziesietny [0]_Invoices2001Slovakia_Book1_1_bieu ke hoach dau thau 14" xfId="2233"/>
    <cellStyle name="Dziesiętny [0]_Invoices2001Slovakia_Book1_1_bieu ke hoach dau thau 14" xfId="2234"/>
    <cellStyle name="Dziesietny [0]_Invoices2001Slovakia_Book1_1_bieu ke hoach dau thau 15" xfId="2235"/>
    <cellStyle name="Dziesiętny [0]_Invoices2001Slovakia_Book1_1_bieu ke hoach dau thau 15" xfId="2236"/>
    <cellStyle name="Dziesietny [0]_Invoices2001Slovakia_Book1_1_bieu ke hoach dau thau 16" xfId="2237"/>
    <cellStyle name="Dziesiętny [0]_Invoices2001Slovakia_Book1_1_bieu ke hoach dau thau 16" xfId="2238"/>
    <cellStyle name="Dziesietny [0]_Invoices2001Slovakia_Book1_1_bieu ke hoach dau thau 17" xfId="2239"/>
    <cellStyle name="Dziesiętny [0]_Invoices2001Slovakia_Book1_1_bieu ke hoach dau thau 17" xfId="2240"/>
    <cellStyle name="Dziesietny [0]_Invoices2001Slovakia_Book1_1_bieu ke hoach dau thau 18" xfId="2241"/>
    <cellStyle name="Dziesiętny [0]_Invoices2001Slovakia_Book1_1_bieu ke hoach dau thau 18" xfId="2242"/>
    <cellStyle name="Dziesietny [0]_Invoices2001Slovakia_Book1_1_bieu ke hoach dau thau 19" xfId="2243"/>
    <cellStyle name="Dziesiętny [0]_Invoices2001Slovakia_Book1_1_bieu ke hoach dau thau 19" xfId="2244"/>
    <cellStyle name="Dziesietny [0]_Invoices2001Slovakia_Book1_1_bieu ke hoach dau thau 2" xfId="2245"/>
    <cellStyle name="Dziesiętny [0]_Invoices2001Slovakia_Book1_1_bieu ke hoach dau thau 2" xfId="2246"/>
    <cellStyle name="Dziesietny [0]_Invoices2001Slovakia_Book1_1_bieu ke hoach dau thau 2 2" xfId="14553"/>
    <cellStyle name="Dziesiętny [0]_Invoices2001Slovakia_Book1_1_bieu ke hoach dau thau 2 2" xfId="14554"/>
    <cellStyle name="Dziesietny [0]_Invoices2001Slovakia_Book1_1_bieu ke hoach dau thau 20" xfId="2247"/>
    <cellStyle name="Dziesiętny [0]_Invoices2001Slovakia_Book1_1_bieu ke hoach dau thau 20" xfId="2248"/>
    <cellStyle name="Dziesietny [0]_Invoices2001Slovakia_Book1_1_bieu ke hoach dau thau 21" xfId="2249"/>
    <cellStyle name="Dziesiętny [0]_Invoices2001Slovakia_Book1_1_bieu ke hoach dau thau 21" xfId="2250"/>
    <cellStyle name="Dziesietny [0]_Invoices2001Slovakia_Book1_1_bieu ke hoach dau thau 22" xfId="2251"/>
    <cellStyle name="Dziesiętny [0]_Invoices2001Slovakia_Book1_1_bieu ke hoach dau thau 22" xfId="2252"/>
    <cellStyle name="Dziesietny [0]_Invoices2001Slovakia_Book1_1_bieu ke hoach dau thau 23" xfId="2253"/>
    <cellStyle name="Dziesiętny [0]_Invoices2001Slovakia_Book1_1_bieu ke hoach dau thau 23" xfId="2254"/>
    <cellStyle name="Dziesietny [0]_Invoices2001Slovakia_Book1_1_bieu ke hoach dau thau 24" xfId="2255"/>
    <cellStyle name="Dziesiętny [0]_Invoices2001Slovakia_Book1_1_bieu ke hoach dau thau 24" xfId="2256"/>
    <cellStyle name="Dziesietny [0]_Invoices2001Slovakia_Book1_1_bieu ke hoach dau thau 25" xfId="2257"/>
    <cellStyle name="Dziesiętny [0]_Invoices2001Slovakia_Book1_1_bieu ke hoach dau thau 25" xfId="2258"/>
    <cellStyle name="Dziesietny [0]_Invoices2001Slovakia_Book1_1_bieu ke hoach dau thau 26" xfId="2259"/>
    <cellStyle name="Dziesiętny [0]_Invoices2001Slovakia_Book1_1_bieu ke hoach dau thau 26" xfId="2260"/>
    <cellStyle name="Dziesietny [0]_Invoices2001Slovakia_Book1_1_bieu ke hoach dau thau 27" xfId="14551"/>
    <cellStyle name="Dziesiętny [0]_Invoices2001Slovakia_Book1_1_bieu ke hoach dau thau 27" xfId="14552"/>
    <cellStyle name="Dziesietny [0]_Invoices2001Slovakia_Book1_1_bieu ke hoach dau thau 28" xfId="21630"/>
    <cellStyle name="Dziesiętny [0]_Invoices2001Slovakia_Book1_1_bieu ke hoach dau thau 28" xfId="21631"/>
    <cellStyle name="Dziesietny [0]_Invoices2001Slovakia_Book1_1_bieu ke hoach dau thau 3" xfId="2261"/>
    <cellStyle name="Dziesiętny [0]_Invoices2001Slovakia_Book1_1_bieu ke hoach dau thau 3" xfId="2262"/>
    <cellStyle name="Dziesietny [0]_Invoices2001Slovakia_Book1_1_bieu ke hoach dau thau 3 2" xfId="14555"/>
    <cellStyle name="Dziesiętny [0]_Invoices2001Slovakia_Book1_1_bieu ke hoach dau thau 3 2" xfId="14556"/>
    <cellStyle name="Dziesietny [0]_Invoices2001Slovakia_Book1_1_bieu ke hoach dau thau 4" xfId="2263"/>
    <cellStyle name="Dziesiętny [0]_Invoices2001Slovakia_Book1_1_bieu ke hoach dau thau 4" xfId="2264"/>
    <cellStyle name="Dziesietny [0]_Invoices2001Slovakia_Book1_1_bieu ke hoach dau thau 5" xfId="2265"/>
    <cellStyle name="Dziesiętny [0]_Invoices2001Slovakia_Book1_1_bieu ke hoach dau thau 5" xfId="2266"/>
    <cellStyle name="Dziesietny [0]_Invoices2001Slovakia_Book1_1_bieu ke hoach dau thau 6" xfId="2267"/>
    <cellStyle name="Dziesiętny [0]_Invoices2001Slovakia_Book1_1_bieu ke hoach dau thau 6" xfId="2268"/>
    <cellStyle name="Dziesietny [0]_Invoices2001Slovakia_Book1_1_bieu ke hoach dau thau 7" xfId="2269"/>
    <cellStyle name="Dziesiętny [0]_Invoices2001Slovakia_Book1_1_bieu ke hoach dau thau 7" xfId="2270"/>
    <cellStyle name="Dziesietny [0]_Invoices2001Slovakia_Book1_1_bieu ke hoach dau thau 8" xfId="2271"/>
    <cellStyle name="Dziesiętny [0]_Invoices2001Slovakia_Book1_1_bieu ke hoach dau thau 8" xfId="2272"/>
    <cellStyle name="Dziesietny [0]_Invoices2001Slovakia_Book1_1_bieu ke hoach dau thau 9" xfId="2273"/>
    <cellStyle name="Dziesiętny [0]_Invoices2001Slovakia_Book1_1_bieu ke hoach dau thau 9" xfId="2274"/>
    <cellStyle name="Dziesietny [0]_Invoices2001Slovakia_Book1_1_bieu ke hoach dau thau truong mam non SKH" xfId="2275"/>
    <cellStyle name="Dziesiętny [0]_Invoices2001Slovakia_Book1_1_bieu ke hoach dau thau truong mam non SKH" xfId="2276"/>
    <cellStyle name="Dziesietny [0]_Invoices2001Slovakia_Book1_1_bieu ke hoach dau thau truong mam non SKH 10" xfId="2277"/>
    <cellStyle name="Dziesiętny [0]_Invoices2001Slovakia_Book1_1_bieu ke hoach dau thau truong mam non SKH 10" xfId="2278"/>
    <cellStyle name="Dziesietny [0]_Invoices2001Slovakia_Book1_1_bieu ke hoach dau thau truong mam non SKH 11" xfId="2279"/>
    <cellStyle name="Dziesiętny [0]_Invoices2001Slovakia_Book1_1_bieu ke hoach dau thau truong mam non SKH 11" xfId="2280"/>
    <cellStyle name="Dziesietny [0]_Invoices2001Slovakia_Book1_1_bieu ke hoach dau thau truong mam non SKH 12" xfId="2281"/>
    <cellStyle name="Dziesiętny [0]_Invoices2001Slovakia_Book1_1_bieu ke hoach dau thau truong mam non SKH 12" xfId="2282"/>
    <cellStyle name="Dziesietny [0]_Invoices2001Slovakia_Book1_1_bieu ke hoach dau thau truong mam non SKH 13" xfId="2283"/>
    <cellStyle name="Dziesiętny [0]_Invoices2001Slovakia_Book1_1_bieu ke hoach dau thau truong mam non SKH 13" xfId="2284"/>
    <cellStyle name="Dziesietny [0]_Invoices2001Slovakia_Book1_1_bieu ke hoach dau thau truong mam non SKH 14" xfId="2285"/>
    <cellStyle name="Dziesiętny [0]_Invoices2001Slovakia_Book1_1_bieu ke hoach dau thau truong mam non SKH 14" xfId="2286"/>
    <cellStyle name="Dziesietny [0]_Invoices2001Slovakia_Book1_1_bieu ke hoach dau thau truong mam non SKH 15" xfId="2287"/>
    <cellStyle name="Dziesiętny [0]_Invoices2001Slovakia_Book1_1_bieu ke hoach dau thau truong mam non SKH 15" xfId="2288"/>
    <cellStyle name="Dziesietny [0]_Invoices2001Slovakia_Book1_1_bieu ke hoach dau thau truong mam non SKH 16" xfId="2289"/>
    <cellStyle name="Dziesiętny [0]_Invoices2001Slovakia_Book1_1_bieu ke hoach dau thau truong mam non SKH 16" xfId="2290"/>
    <cellStyle name="Dziesietny [0]_Invoices2001Slovakia_Book1_1_bieu ke hoach dau thau truong mam non SKH 17" xfId="2291"/>
    <cellStyle name="Dziesiętny [0]_Invoices2001Slovakia_Book1_1_bieu ke hoach dau thau truong mam non SKH 17" xfId="2292"/>
    <cellStyle name="Dziesietny [0]_Invoices2001Slovakia_Book1_1_bieu ke hoach dau thau truong mam non SKH 18" xfId="2293"/>
    <cellStyle name="Dziesiętny [0]_Invoices2001Slovakia_Book1_1_bieu ke hoach dau thau truong mam non SKH 18" xfId="2294"/>
    <cellStyle name="Dziesietny [0]_Invoices2001Slovakia_Book1_1_bieu ke hoach dau thau truong mam non SKH 19" xfId="2295"/>
    <cellStyle name="Dziesiętny [0]_Invoices2001Slovakia_Book1_1_bieu ke hoach dau thau truong mam non SKH 19" xfId="2296"/>
    <cellStyle name="Dziesietny [0]_Invoices2001Slovakia_Book1_1_bieu ke hoach dau thau truong mam non SKH 2" xfId="2297"/>
    <cellStyle name="Dziesiętny [0]_Invoices2001Slovakia_Book1_1_bieu ke hoach dau thau truong mam non SKH 2" xfId="2298"/>
    <cellStyle name="Dziesietny [0]_Invoices2001Slovakia_Book1_1_bieu ke hoach dau thau truong mam non SKH 2 2" xfId="14559"/>
    <cellStyle name="Dziesiętny [0]_Invoices2001Slovakia_Book1_1_bieu ke hoach dau thau truong mam non SKH 2 2" xfId="14560"/>
    <cellStyle name="Dziesietny [0]_Invoices2001Slovakia_Book1_1_bieu ke hoach dau thau truong mam non SKH 20" xfId="2299"/>
    <cellStyle name="Dziesiętny [0]_Invoices2001Slovakia_Book1_1_bieu ke hoach dau thau truong mam non SKH 20" xfId="2300"/>
    <cellStyle name="Dziesietny [0]_Invoices2001Slovakia_Book1_1_bieu ke hoach dau thau truong mam non SKH 21" xfId="2301"/>
    <cellStyle name="Dziesiętny [0]_Invoices2001Slovakia_Book1_1_bieu ke hoach dau thau truong mam non SKH 21" xfId="2302"/>
    <cellStyle name="Dziesietny [0]_Invoices2001Slovakia_Book1_1_bieu ke hoach dau thau truong mam non SKH 22" xfId="2303"/>
    <cellStyle name="Dziesiętny [0]_Invoices2001Slovakia_Book1_1_bieu ke hoach dau thau truong mam non SKH 22" xfId="2304"/>
    <cellStyle name="Dziesietny [0]_Invoices2001Slovakia_Book1_1_bieu ke hoach dau thau truong mam non SKH 23" xfId="2305"/>
    <cellStyle name="Dziesiętny [0]_Invoices2001Slovakia_Book1_1_bieu ke hoach dau thau truong mam non SKH 23" xfId="2306"/>
    <cellStyle name="Dziesietny [0]_Invoices2001Slovakia_Book1_1_bieu ke hoach dau thau truong mam non SKH 24" xfId="2307"/>
    <cellStyle name="Dziesiętny [0]_Invoices2001Slovakia_Book1_1_bieu ke hoach dau thau truong mam non SKH 24" xfId="2308"/>
    <cellStyle name="Dziesietny [0]_Invoices2001Slovakia_Book1_1_bieu ke hoach dau thau truong mam non SKH 25" xfId="2309"/>
    <cellStyle name="Dziesiętny [0]_Invoices2001Slovakia_Book1_1_bieu ke hoach dau thau truong mam non SKH 25" xfId="2310"/>
    <cellStyle name="Dziesietny [0]_Invoices2001Slovakia_Book1_1_bieu ke hoach dau thau truong mam non SKH 26" xfId="2311"/>
    <cellStyle name="Dziesiętny [0]_Invoices2001Slovakia_Book1_1_bieu ke hoach dau thau truong mam non SKH 26" xfId="2312"/>
    <cellStyle name="Dziesietny [0]_Invoices2001Slovakia_Book1_1_bieu ke hoach dau thau truong mam non SKH 27" xfId="14557"/>
    <cellStyle name="Dziesiętny [0]_Invoices2001Slovakia_Book1_1_bieu ke hoach dau thau truong mam non SKH 27" xfId="14558"/>
    <cellStyle name="Dziesietny [0]_Invoices2001Slovakia_Book1_1_bieu ke hoach dau thau truong mam non SKH 28" xfId="21632"/>
    <cellStyle name="Dziesiętny [0]_Invoices2001Slovakia_Book1_1_bieu ke hoach dau thau truong mam non SKH 28" xfId="21633"/>
    <cellStyle name="Dziesietny [0]_Invoices2001Slovakia_Book1_1_bieu ke hoach dau thau truong mam non SKH 3" xfId="2313"/>
    <cellStyle name="Dziesiętny [0]_Invoices2001Slovakia_Book1_1_bieu ke hoach dau thau truong mam non SKH 3" xfId="2314"/>
    <cellStyle name="Dziesietny [0]_Invoices2001Slovakia_Book1_1_bieu ke hoach dau thau truong mam non SKH 3 2" xfId="14561"/>
    <cellStyle name="Dziesiętny [0]_Invoices2001Slovakia_Book1_1_bieu ke hoach dau thau truong mam non SKH 3 2" xfId="14562"/>
    <cellStyle name="Dziesietny [0]_Invoices2001Slovakia_Book1_1_bieu ke hoach dau thau truong mam non SKH 4" xfId="2315"/>
    <cellStyle name="Dziesiętny [0]_Invoices2001Slovakia_Book1_1_bieu ke hoach dau thau truong mam non SKH 4" xfId="2316"/>
    <cellStyle name="Dziesietny [0]_Invoices2001Slovakia_Book1_1_bieu ke hoach dau thau truong mam non SKH 5" xfId="2317"/>
    <cellStyle name="Dziesiętny [0]_Invoices2001Slovakia_Book1_1_bieu ke hoach dau thau truong mam non SKH 5" xfId="2318"/>
    <cellStyle name="Dziesietny [0]_Invoices2001Slovakia_Book1_1_bieu ke hoach dau thau truong mam non SKH 6" xfId="2319"/>
    <cellStyle name="Dziesiętny [0]_Invoices2001Slovakia_Book1_1_bieu ke hoach dau thau truong mam non SKH 6" xfId="2320"/>
    <cellStyle name="Dziesietny [0]_Invoices2001Slovakia_Book1_1_bieu ke hoach dau thau truong mam non SKH 7" xfId="2321"/>
    <cellStyle name="Dziesiętny [0]_Invoices2001Slovakia_Book1_1_bieu ke hoach dau thau truong mam non SKH 7" xfId="2322"/>
    <cellStyle name="Dziesietny [0]_Invoices2001Slovakia_Book1_1_bieu ke hoach dau thau truong mam non SKH 8" xfId="2323"/>
    <cellStyle name="Dziesiętny [0]_Invoices2001Slovakia_Book1_1_bieu ke hoach dau thau truong mam non SKH 8" xfId="2324"/>
    <cellStyle name="Dziesietny [0]_Invoices2001Slovakia_Book1_1_bieu ke hoach dau thau truong mam non SKH 9" xfId="2325"/>
    <cellStyle name="Dziesiętny [0]_Invoices2001Slovakia_Book1_1_bieu ke hoach dau thau truong mam non SKH 9" xfId="2326"/>
    <cellStyle name="Dziesietny [0]_Invoices2001Slovakia_Book1_1_bieu tong hop lai kh von 2011 gui phong TH-KTDN" xfId="2327"/>
    <cellStyle name="Dziesiętny [0]_Invoices2001Slovakia_Book1_1_bieu tong hop lai kh von 2011 gui phong TH-KTDN" xfId="2328"/>
    <cellStyle name="Dziesietny [0]_Invoices2001Slovakia_Book1_1_bieu tong hop lai kh von 2011 gui phong TH-KTDN 10" xfId="2329"/>
    <cellStyle name="Dziesiętny [0]_Invoices2001Slovakia_Book1_1_bieu tong hop lai kh von 2011 gui phong TH-KTDN 10" xfId="2330"/>
    <cellStyle name="Dziesietny [0]_Invoices2001Slovakia_Book1_1_bieu tong hop lai kh von 2011 gui phong TH-KTDN 10 2" xfId="21634"/>
    <cellStyle name="Dziesiętny [0]_Invoices2001Slovakia_Book1_1_bieu tong hop lai kh von 2011 gui phong TH-KTDN 10 2" xfId="21635"/>
    <cellStyle name="Dziesietny [0]_Invoices2001Slovakia_Book1_1_bieu tong hop lai kh von 2011 gui phong TH-KTDN 11" xfId="2331"/>
    <cellStyle name="Dziesiętny [0]_Invoices2001Slovakia_Book1_1_bieu tong hop lai kh von 2011 gui phong TH-KTDN 11" xfId="2332"/>
    <cellStyle name="Dziesietny [0]_Invoices2001Slovakia_Book1_1_bieu tong hop lai kh von 2011 gui phong TH-KTDN 11 2" xfId="21636"/>
    <cellStyle name="Dziesiętny [0]_Invoices2001Slovakia_Book1_1_bieu tong hop lai kh von 2011 gui phong TH-KTDN 11 2" xfId="21637"/>
    <cellStyle name="Dziesietny [0]_Invoices2001Slovakia_Book1_1_bieu tong hop lai kh von 2011 gui phong TH-KTDN 12" xfId="2333"/>
    <cellStyle name="Dziesiętny [0]_Invoices2001Slovakia_Book1_1_bieu tong hop lai kh von 2011 gui phong TH-KTDN 12" xfId="2334"/>
    <cellStyle name="Dziesietny [0]_Invoices2001Slovakia_Book1_1_bieu tong hop lai kh von 2011 gui phong TH-KTDN 12 2" xfId="21638"/>
    <cellStyle name="Dziesiętny [0]_Invoices2001Slovakia_Book1_1_bieu tong hop lai kh von 2011 gui phong TH-KTDN 12 2" xfId="21639"/>
    <cellStyle name="Dziesietny [0]_Invoices2001Slovakia_Book1_1_bieu tong hop lai kh von 2011 gui phong TH-KTDN 13" xfId="2335"/>
    <cellStyle name="Dziesiętny [0]_Invoices2001Slovakia_Book1_1_bieu tong hop lai kh von 2011 gui phong TH-KTDN 13" xfId="2336"/>
    <cellStyle name="Dziesietny [0]_Invoices2001Slovakia_Book1_1_bieu tong hop lai kh von 2011 gui phong TH-KTDN 13 2" xfId="21640"/>
    <cellStyle name="Dziesiętny [0]_Invoices2001Slovakia_Book1_1_bieu tong hop lai kh von 2011 gui phong TH-KTDN 13 2" xfId="21641"/>
    <cellStyle name="Dziesietny [0]_Invoices2001Slovakia_Book1_1_bieu tong hop lai kh von 2011 gui phong TH-KTDN 14" xfId="2337"/>
    <cellStyle name="Dziesiętny [0]_Invoices2001Slovakia_Book1_1_bieu tong hop lai kh von 2011 gui phong TH-KTDN 14" xfId="2338"/>
    <cellStyle name="Dziesietny [0]_Invoices2001Slovakia_Book1_1_bieu tong hop lai kh von 2011 gui phong TH-KTDN 14 2" xfId="21642"/>
    <cellStyle name="Dziesiętny [0]_Invoices2001Slovakia_Book1_1_bieu tong hop lai kh von 2011 gui phong TH-KTDN 14 2" xfId="21643"/>
    <cellStyle name="Dziesietny [0]_Invoices2001Slovakia_Book1_1_bieu tong hop lai kh von 2011 gui phong TH-KTDN 15" xfId="2339"/>
    <cellStyle name="Dziesiętny [0]_Invoices2001Slovakia_Book1_1_bieu tong hop lai kh von 2011 gui phong TH-KTDN 15" xfId="2340"/>
    <cellStyle name="Dziesietny [0]_Invoices2001Slovakia_Book1_1_bieu tong hop lai kh von 2011 gui phong TH-KTDN 15 2" xfId="21644"/>
    <cellStyle name="Dziesiętny [0]_Invoices2001Slovakia_Book1_1_bieu tong hop lai kh von 2011 gui phong TH-KTDN 15 2" xfId="21645"/>
    <cellStyle name="Dziesietny [0]_Invoices2001Slovakia_Book1_1_bieu tong hop lai kh von 2011 gui phong TH-KTDN 16" xfId="2341"/>
    <cellStyle name="Dziesiętny [0]_Invoices2001Slovakia_Book1_1_bieu tong hop lai kh von 2011 gui phong TH-KTDN 16" xfId="2342"/>
    <cellStyle name="Dziesietny [0]_Invoices2001Slovakia_Book1_1_bieu tong hop lai kh von 2011 gui phong TH-KTDN 16 2" xfId="21646"/>
    <cellStyle name="Dziesiętny [0]_Invoices2001Slovakia_Book1_1_bieu tong hop lai kh von 2011 gui phong TH-KTDN 16 2" xfId="21647"/>
    <cellStyle name="Dziesietny [0]_Invoices2001Slovakia_Book1_1_bieu tong hop lai kh von 2011 gui phong TH-KTDN 17" xfId="2343"/>
    <cellStyle name="Dziesiętny [0]_Invoices2001Slovakia_Book1_1_bieu tong hop lai kh von 2011 gui phong TH-KTDN 17" xfId="2344"/>
    <cellStyle name="Dziesietny [0]_Invoices2001Slovakia_Book1_1_bieu tong hop lai kh von 2011 gui phong TH-KTDN 17 2" xfId="21648"/>
    <cellStyle name="Dziesiętny [0]_Invoices2001Slovakia_Book1_1_bieu tong hop lai kh von 2011 gui phong TH-KTDN 17 2" xfId="21649"/>
    <cellStyle name="Dziesietny [0]_Invoices2001Slovakia_Book1_1_bieu tong hop lai kh von 2011 gui phong TH-KTDN 18" xfId="2345"/>
    <cellStyle name="Dziesiętny [0]_Invoices2001Slovakia_Book1_1_bieu tong hop lai kh von 2011 gui phong TH-KTDN 18" xfId="2346"/>
    <cellStyle name="Dziesietny [0]_Invoices2001Slovakia_Book1_1_bieu tong hop lai kh von 2011 gui phong TH-KTDN 18 2" xfId="21650"/>
    <cellStyle name="Dziesiętny [0]_Invoices2001Slovakia_Book1_1_bieu tong hop lai kh von 2011 gui phong TH-KTDN 18 2" xfId="21651"/>
    <cellStyle name="Dziesietny [0]_Invoices2001Slovakia_Book1_1_bieu tong hop lai kh von 2011 gui phong TH-KTDN 19" xfId="2347"/>
    <cellStyle name="Dziesiętny [0]_Invoices2001Slovakia_Book1_1_bieu tong hop lai kh von 2011 gui phong TH-KTDN 19" xfId="2348"/>
    <cellStyle name="Dziesietny [0]_Invoices2001Slovakia_Book1_1_bieu tong hop lai kh von 2011 gui phong TH-KTDN 19 2" xfId="21652"/>
    <cellStyle name="Dziesiętny [0]_Invoices2001Slovakia_Book1_1_bieu tong hop lai kh von 2011 gui phong TH-KTDN 19 2" xfId="21653"/>
    <cellStyle name="Dziesietny [0]_Invoices2001Slovakia_Book1_1_bieu tong hop lai kh von 2011 gui phong TH-KTDN 2" xfId="2349"/>
    <cellStyle name="Dziesiętny [0]_Invoices2001Slovakia_Book1_1_bieu tong hop lai kh von 2011 gui phong TH-KTDN 2" xfId="2350"/>
    <cellStyle name="Dziesietny [0]_Invoices2001Slovakia_Book1_1_bieu tong hop lai kh von 2011 gui phong TH-KTDN 2 2" xfId="14565"/>
    <cellStyle name="Dziesiętny [0]_Invoices2001Slovakia_Book1_1_bieu tong hop lai kh von 2011 gui phong TH-KTDN 2 2" xfId="14566"/>
    <cellStyle name="Dziesietny [0]_Invoices2001Slovakia_Book1_1_bieu tong hop lai kh von 2011 gui phong TH-KTDN 2 3" xfId="14563"/>
    <cellStyle name="Dziesiętny [0]_Invoices2001Slovakia_Book1_1_bieu tong hop lai kh von 2011 gui phong TH-KTDN 2 3" xfId="14564"/>
    <cellStyle name="Dziesietny [0]_Invoices2001Slovakia_Book1_1_bieu tong hop lai kh von 2011 gui phong TH-KTDN 2 4" xfId="21654"/>
    <cellStyle name="Dziesiętny [0]_Invoices2001Slovakia_Book1_1_bieu tong hop lai kh von 2011 gui phong TH-KTDN 2 4" xfId="21655"/>
    <cellStyle name="Dziesietny [0]_Invoices2001Slovakia_Book1_1_bieu tong hop lai kh von 2011 gui phong TH-KTDN 20" xfId="2351"/>
    <cellStyle name="Dziesiętny [0]_Invoices2001Slovakia_Book1_1_bieu tong hop lai kh von 2011 gui phong TH-KTDN 20" xfId="2352"/>
    <cellStyle name="Dziesietny [0]_Invoices2001Slovakia_Book1_1_bieu tong hop lai kh von 2011 gui phong TH-KTDN 20 2" xfId="21656"/>
    <cellStyle name="Dziesiętny [0]_Invoices2001Slovakia_Book1_1_bieu tong hop lai kh von 2011 gui phong TH-KTDN 20 2" xfId="21657"/>
    <cellStyle name="Dziesietny [0]_Invoices2001Slovakia_Book1_1_bieu tong hop lai kh von 2011 gui phong TH-KTDN 21" xfId="2353"/>
    <cellStyle name="Dziesiętny [0]_Invoices2001Slovakia_Book1_1_bieu tong hop lai kh von 2011 gui phong TH-KTDN 21" xfId="2354"/>
    <cellStyle name="Dziesietny [0]_Invoices2001Slovakia_Book1_1_bieu tong hop lai kh von 2011 gui phong TH-KTDN 21 2" xfId="21658"/>
    <cellStyle name="Dziesiętny [0]_Invoices2001Slovakia_Book1_1_bieu tong hop lai kh von 2011 gui phong TH-KTDN 21 2" xfId="21659"/>
    <cellStyle name="Dziesietny [0]_Invoices2001Slovakia_Book1_1_bieu tong hop lai kh von 2011 gui phong TH-KTDN 22" xfId="2355"/>
    <cellStyle name="Dziesiętny [0]_Invoices2001Slovakia_Book1_1_bieu tong hop lai kh von 2011 gui phong TH-KTDN 22" xfId="2356"/>
    <cellStyle name="Dziesietny [0]_Invoices2001Slovakia_Book1_1_bieu tong hop lai kh von 2011 gui phong TH-KTDN 22 2" xfId="21660"/>
    <cellStyle name="Dziesiętny [0]_Invoices2001Slovakia_Book1_1_bieu tong hop lai kh von 2011 gui phong TH-KTDN 22 2" xfId="21661"/>
    <cellStyle name="Dziesietny [0]_Invoices2001Slovakia_Book1_1_bieu tong hop lai kh von 2011 gui phong TH-KTDN 23" xfId="2357"/>
    <cellStyle name="Dziesiętny [0]_Invoices2001Slovakia_Book1_1_bieu tong hop lai kh von 2011 gui phong TH-KTDN 23" xfId="2358"/>
    <cellStyle name="Dziesietny [0]_Invoices2001Slovakia_Book1_1_bieu tong hop lai kh von 2011 gui phong TH-KTDN 23 2" xfId="21662"/>
    <cellStyle name="Dziesiętny [0]_Invoices2001Slovakia_Book1_1_bieu tong hop lai kh von 2011 gui phong TH-KTDN 23 2" xfId="21663"/>
    <cellStyle name="Dziesietny [0]_Invoices2001Slovakia_Book1_1_bieu tong hop lai kh von 2011 gui phong TH-KTDN 24" xfId="2359"/>
    <cellStyle name="Dziesiętny [0]_Invoices2001Slovakia_Book1_1_bieu tong hop lai kh von 2011 gui phong TH-KTDN 24" xfId="2360"/>
    <cellStyle name="Dziesietny [0]_Invoices2001Slovakia_Book1_1_bieu tong hop lai kh von 2011 gui phong TH-KTDN 24 2" xfId="21664"/>
    <cellStyle name="Dziesiętny [0]_Invoices2001Slovakia_Book1_1_bieu tong hop lai kh von 2011 gui phong TH-KTDN 24 2" xfId="21665"/>
    <cellStyle name="Dziesietny [0]_Invoices2001Slovakia_Book1_1_bieu tong hop lai kh von 2011 gui phong TH-KTDN 25" xfId="2361"/>
    <cellStyle name="Dziesiętny [0]_Invoices2001Slovakia_Book1_1_bieu tong hop lai kh von 2011 gui phong TH-KTDN 25" xfId="2362"/>
    <cellStyle name="Dziesietny [0]_Invoices2001Slovakia_Book1_1_bieu tong hop lai kh von 2011 gui phong TH-KTDN 25 2" xfId="21666"/>
    <cellStyle name="Dziesiętny [0]_Invoices2001Slovakia_Book1_1_bieu tong hop lai kh von 2011 gui phong TH-KTDN 25 2" xfId="21667"/>
    <cellStyle name="Dziesietny [0]_Invoices2001Slovakia_Book1_1_bieu tong hop lai kh von 2011 gui phong TH-KTDN 26" xfId="2363"/>
    <cellStyle name="Dziesiętny [0]_Invoices2001Slovakia_Book1_1_bieu tong hop lai kh von 2011 gui phong TH-KTDN 26" xfId="2364"/>
    <cellStyle name="Dziesietny [0]_Invoices2001Slovakia_Book1_1_bieu tong hop lai kh von 2011 gui phong TH-KTDN 26 2" xfId="21668"/>
    <cellStyle name="Dziesiętny [0]_Invoices2001Slovakia_Book1_1_bieu tong hop lai kh von 2011 gui phong TH-KTDN 26 2" xfId="21669"/>
    <cellStyle name="Dziesietny [0]_Invoices2001Slovakia_Book1_1_bieu tong hop lai kh von 2011 gui phong TH-KTDN 3" xfId="2365"/>
    <cellStyle name="Dziesiętny [0]_Invoices2001Slovakia_Book1_1_bieu tong hop lai kh von 2011 gui phong TH-KTDN 3" xfId="2366"/>
    <cellStyle name="Dziesietny [0]_Invoices2001Slovakia_Book1_1_bieu tong hop lai kh von 2011 gui phong TH-KTDN 3 2" xfId="14569"/>
    <cellStyle name="Dziesiętny [0]_Invoices2001Slovakia_Book1_1_bieu tong hop lai kh von 2011 gui phong TH-KTDN 3 2" xfId="14570"/>
    <cellStyle name="Dziesietny [0]_Invoices2001Slovakia_Book1_1_bieu tong hop lai kh von 2011 gui phong TH-KTDN 3 3" xfId="14567"/>
    <cellStyle name="Dziesiętny [0]_Invoices2001Slovakia_Book1_1_bieu tong hop lai kh von 2011 gui phong TH-KTDN 3 3" xfId="14568"/>
    <cellStyle name="Dziesietny [0]_Invoices2001Slovakia_Book1_1_bieu tong hop lai kh von 2011 gui phong TH-KTDN 3 4" xfId="21670"/>
    <cellStyle name="Dziesiętny [0]_Invoices2001Slovakia_Book1_1_bieu tong hop lai kh von 2011 gui phong TH-KTDN 3 4" xfId="21671"/>
    <cellStyle name="Dziesietny [0]_Invoices2001Slovakia_Book1_1_bieu tong hop lai kh von 2011 gui phong TH-KTDN 4" xfId="2367"/>
    <cellStyle name="Dziesiętny [0]_Invoices2001Slovakia_Book1_1_bieu tong hop lai kh von 2011 gui phong TH-KTDN 4" xfId="2368"/>
    <cellStyle name="Dziesietny [0]_Invoices2001Slovakia_Book1_1_bieu tong hop lai kh von 2011 gui phong TH-KTDN 4 2" xfId="21672"/>
    <cellStyle name="Dziesiętny [0]_Invoices2001Slovakia_Book1_1_bieu tong hop lai kh von 2011 gui phong TH-KTDN 4 2" xfId="21673"/>
    <cellStyle name="Dziesietny [0]_Invoices2001Slovakia_Book1_1_bieu tong hop lai kh von 2011 gui phong TH-KTDN 5" xfId="2369"/>
    <cellStyle name="Dziesiętny [0]_Invoices2001Slovakia_Book1_1_bieu tong hop lai kh von 2011 gui phong TH-KTDN 5" xfId="2370"/>
    <cellStyle name="Dziesietny [0]_Invoices2001Slovakia_Book1_1_bieu tong hop lai kh von 2011 gui phong TH-KTDN 5 2" xfId="21674"/>
    <cellStyle name="Dziesiętny [0]_Invoices2001Slovakia_Book1_1_bieu tong hop lai kh von 2011 gui phong TH-KTDN 5 2" xfId="21675"/>
    <cellStyle name="Dziesietny [0]_Invoices2001Slovakia_Book1_1_bieu tong hop lai kh von 2011 gui phong TH-KTDN 6" xfId="2371"/>
    <cellStyle name="Dziesiętny [0]_Invoices2001Slovakia_Book1_1_bieu tong hop lai kh von 2011 gui phong TH-KTDN 6" xfId="2372"/>
    <cellStyle name="Dziesietny [0]_Invoices2001Slovakia_Book1_1_bieu tong hop lai kh von 2011 gui phong TH-KTDN 6 2" xfId="21676"/>
    <cellStyle name="Dziesiętny [0]_Invoices2001Slovakia_Book1_1_bieu tong hop lai kh von 2011 gui phong TH-KTDN 6 2" xfId="21677"/>
    <cellStyle name="Dziesietny [0]_Invoices2001Slovakia_Book1_1_bieu tong hop lai kh von 2011 gui phong TH-KTDN 7" xfId="2373"/>
    <cellStyle name="Dziesiętny [0]_Invoices2001Slovakia_Book1_1_bieu tong hop lai kh von 2011 gui phong TH-KTDN 7" xfId="2374"/>
    <cellStyle name="Dziesietny [0]_Invoices2001Slovakia_Book1_1_bieu tong hop lai kh von 2011 gui phong TH-KTDN 7 2" xfId="21678"/>
    <cellStyle name="Dziesiętny [0]_Invoices2001Slovakia_Book1_1_bieu tong hop lai kh von 2011 gui phong TH-KTDN 7 2" xfId="21679"/>
    <cellStyle name="Dziesietny [0]_Invoices2001Slovakia_Book1_1_bieu tong hop lai kh von 2011 gui phong TH-KTDN 8" xfId="2375"/>
    <cellStyle name="Dziesiętny [0]_Invoices2001Slovakia_Book1_1_bieu tong hop lai kh von 2011 gui phong TH-KTDN 8" xfId="2376"/>
    <cellStyle name="Dziesietny [0]_Invoices2001Slovakia_Book1_1_bieu tong hop lai kh von 2011 gui phong TH-KTDN 8 2" xfId="21680"/>
    <cellStyle name="Dziesiętny [0]_Invoices2001Slovakia_Book1_1_bieu tong hop lai kh von 2011 gui phong TH-KTDN 8 2" xfId="21681"/>
    <cellStyle name="Dziesietny [0]_Invoices2001Slovakia_Book1_1_bieu tong hop lai kh von 2011 gui phong TH-KTDN 9" xfId="2377"/>
    <cellStyle name="Dziesiętny [0]_Invoices2001Slovakia_Book1_1_bieu tong hop lai kh von 2011 gui phong TH-KTDN 9" xfId="2378"/>
    <cellStyle name="Dziesietny [0]_Invoices2001Slovakia_Book1_1_bieu tong hop lai kh von 2011 gui phong TH-KTDN 9 2" xfId="21682"/>
    <cellStyle name="Dziesiętny [0]_Invoices2001Slovakia_Book1_1_bieu tong hop lai kh von 2011 gui phong TH-KTDN 9 2" xfId="21683"/>
    <cellStyle name="Dziesietny [0]_Invoices2001Slovakia_Book1_1_bieu tong hop lai kh von 2011 gui phong TH-KTDN_BIEU KE HOACH  2015 (KTN 6.11 sua)" xfId="14571"/>
    <cellStyle name="Dziesiętny [0]_Invoices2001Slovakia_Book1_1_bieu tong hop lai kh von 2011 gui phong TH-KTDN_BIEU KE HOACH  2015 (KTN 6.11 sua)" xfId="14572"/>
    <cellStyle name="Dziesietny [0]_Invoices2001Slovakia_Book1_1_Book1" xfId="2379"/>
    <cellStyle name="Dziesiętny [0]_Invoices2001Slovakia_Book1_1_Book1" xfId="2380"/>
    <cellStyle name="Dziesietny [0]_Invoices2001Slovakia_Book1_1_Book1 2" xfId="14573"/>
    <cellStyle name="Dziesiętny [0]_Invoices2001Slovakia_Book1_1_Book1 2" xfId="14574"/>
    <cellStyle name="Dziesietny [0]_Invoices2001Slovakia_Book1_1_Book1 3" xfId="21684"/>
    <cellStyle name="Dziesiętny [0]_Invoices2001Slovakia_Book1_1_Book1 3" xfId="21685"/>
    <cellStyle name="Dziesietny [0]_Invoices2001Slovakia_Book1_1_Book1_1" xfId="2381"/>
    <cellStyle name="Dziesiętny [0]_Invoices2001Slovakia_Book1_1_Book1_1" xfId="2382"/>
    <cellStyle name="Dziesietny [0]_Invoices2001Slovakia_Book1_1_Book1_1 10" xfId="2383"/>
    <cellStyle name="Dziesiętny [0]_Invoices2001Slovakia_Book1_1_Book1_1 10" xfId="2384"/>
    <cellStyle name="Dziesietny [0]_Invoices2001Slovakia_Book1_1_Book1_1 11" xfId="2385"/>
    <cellStyle name="Dziesiętny [0]_Invoices2001Slovakia_Book1_1_Book1_1 11" xfId="2386"/>
    <cellStyle name="Dziesietny [0]_Invoices2001Slovakia_Book1_1_Book1_1 12" xfId="2387"/>
    <cellStyle name="Dziesiętny [0]_Invoices2001Slovakia_Book1_1_Book1_1 12" xfId="2388"/>
    <cellStyle name="Dziesietny [0]_Invoices2001Slovakia_Book1_1_Book1_1 13" xfId="2389"/>
    <cellStyle name="Dziesiętny [0]_Invoices2001Slovakia_Book1_1_Book1_1 13" xfId="2390"/>
    <cellStyle name="Dziesietny [0]_Invoices2001Slovakia_Book1_1_Book1_1 14" xfId="2391"/>
    <cellStyle name="Dziesiętny [0]_Invoices2001Slovakia_Book1_1_Book1_1 14" xfId="2392"/>
    <cellStyle name="Dziesietny [0]_Invoices2001Slovakia_Book1_1_Book1_1 15" xfId="2393"/>
    <cellStyle name="Dziesiętny [0]_Invoices2001Slovakia_Book1_1_Book1_1 15" xfId="2394"/>
    <cellStyle name="Dziesietny [0]_Invoices2001Slovakia_Book1_1_Book1_1 16" xfId="2395"/>
    <cellStyle name="Dziesiętny [0]_Invoices2001Slovakia_Book1_1_Book1_1 16" xfId="2396"/>
    <cellStyle name="Dziesietny [0]_Invoices2001Slovakia_Book1_1_Book1_1 17" xfId="2397"/>
    <cellStyle name="Dziesiętny [0]_Invoices2001Slovakia_Book1_1_Book1_1 17" xfId="2398"/>
    <cellStyle name="Dziesietny [0]_Invoices2001Slovakia_Book1_1_Book1_1 18" xfId="2399"/>
    <cellStyle name="Dziesiętny [0]_Invoices2001Slovakia_Book1_1_Book1_1 18" xfId="2400"/>
    <cellStyle name="Dziesietny [0]_Invoices2001Slovakia_Book1_1_Book1_1 19" xfId="2401"/>
    <cellStyle name="Dziesiętny [0]_Invoices2001Slovakia_Book1_1_Book1_1 19" xfId="2402"/>
    <cellStyle name="Dziesietny [0]_Invoices2001Slovakia_Book1_1_Book1_1 2" xfId="2403"/>
    <cellStyle name="Dziesiętny [0]_Invoices2001Slovakia_Book1_1_Book1_1 2" xfId="2404"/>
    <cellStyle name="Dziesietny [0]_Invoices2001Slovakia_Book1_1_Book1_1 2 2" xfId="14577"/>
    <cellStyle name="Dziesiętny [0]_Invoices2001Slovakia_Book1_1_Book1_1 2 2" xfId="14578"/>
    <cellStyle name="Dziesietny [0]_Invoices2001Slovakia_Book1_1_Book1_1 20" xfId="2405"/>
    <cellStyle name="Dziesiętny [0]_Invoices2001Slovakia_Book1_1_Book1_1 20" xfId="2406"/>
    <cellStyle name="Dziesietny [0]_Invoices2001Slovakia_Book1_1_Book1_1 21" xfId="2407"/>
    <cellStyle name="Dziesiętny [0]_Invoices2001Slovakia_Book1_1_Book1_1 21" xfId="2408"/>
    <cellStyle name="Dziesietny [0]_Invoices2001Slovakia_Book1_1_Book1_1 22" xfId="2409"/>
    <cellStyle name="Dziesiętny [0]_Invoices2001Slovakia_Book1_1_Book1_1 22" xfId="2410"/>
    <cellStyle name="Dziesietny [0]_Invoices2001Slovakia_Book1_1_Book1_1 23" xfId="2411"/>
    <cellStyle name="Dziesiętny [0]_Invoices2001Slovakia_Book1_1_Book1_1 23" xfId="2412"/>
    <cellStyle name="Dziesietny [0]_Invoices2001Slovakia_Book1_1_Book1_1 24" xfId="2413"/>
    <cellStyle name="Dziesiętny [0]_Invoices2001Slovakia_Book1_1_Book1_1 24" xfId="2414"/>
    <cellStyle name="Dziesietny [0]_Invoices2001Slovakia_Book1_1_Book1_1 25" xfId="2415"/>
    <cellStyle name="Dziesiętny [0]_Invoices2001Slovakia_Book1_1_Book1_1 25" xfId="2416"/>
    <cellStyle name="Dziesietny [0]_Invoices2001Slovakia_Book1_1_Book1_1 26" xfId="2417"/>
    <cellStyle name="Dziesiętny [0]_Invoices2001Slovakia_Book1_1_Book1_1 26" xfId="2418"/>
    <cellStyle name="Dziesietny [0]_Invoices2001Slovakia_Book1_1_Book1_1 27" xfId="14575"/>
    <cellStyle name="Dziesiętny [0]_Invoices2001Slovakia_Book1_1_Book1_1 27" xfId="14576"/>
    <cellStyle name="Dziesietny [0]_Invoices2001Slovakia_Book1_1_Book1_1 28" xfId="21686"/>
    <cellStyle name="Dziesiętny [0]_Invoices2001Slovakia_Book1_1_Book1_1 28" xfId="21687"/>
    <cellStyle name="Dziesietny [0]_Invoices2001Slovakia_Book1_1_Book1_1 3" xfId="2419"/>
    <cellStyle name="Dziesiętny [0]_Invoices2001Slovakia_Book1_1_Book1_1 3" xfId="2420"/>
    <cellStyle name="Dziesietny [0]_Invoices2001Slovakia_Book1_1_Book1_1 3 2" xfId="14579"/>
    <cellStyle name="Dziesiętny [0]_Invoices2001Slovakia_Book1_1_Book1_1 3 2" xfId="14580"/>
    <cellStyle name="Dziesietny [0]_Invoices2001Slovakia_Book1_1_Book1_1 4" xfId="2421"/>
    <cellStyle name="Dziesiętny [0]_Invoices2001Slovakia_Book1_1_Book1_1 4" xfId="2422"/>
    <cellStyle name="Dziesietny [0]_Invoices2001Slovakia_Book1_1_Book1_1 5" xfId="2423"/>
    <cellStyle name="Dziesiętny [0]_Invoices2001Slovakia_Book1_1_Book1_1 5" xfId="2424"/>
    <cellStyle name="Dziesietny [0]_Invoices2001Slovakia_Book1_1_Book1_1 6" xfId="2425"/>
    <cellStyle name="Dziesiętny [0]_Invoices2001Slovakia_Book1_1_Book1_1 6" xfId="2426"/>
    <cellStyle name="Dziesietny [0]_Invoices2001Slovakia_Book1_1_Book1_1 7" xfId="2427"/>
    <cellStyle name="Dziesiętny [0]_Invoices2001Slovakia_Book1_1_Book1_1 7" xfId="2428"/>
    <cellStyle name="Dziesietny [0]_Invoices2001Slovakia_Book1_1_Book1_1 8" xfId="2429"/>
    <cellStyle name="Dziesiętny [0]_Invoices2001Slovakia_Book1_1_Book1_1 8" xfId="2430"/>
    <cellStyle name="Dziesietny [0]_Invoices2001Slovakia_Book1_1_Book1_1 9" xfId="2431"/>
    <cellStyle name="Dziesiętny [0]_Invoices2001Slovakia_Book1_1_Book1_1 9" xfId="2432"/>
    <cellStyle name="Dziesietny [0]_Invoices2001Slovakia_Book1_1_Book1_1_Ke hoach 2010 (theo doi 11-8-2010)" xfId="2433"/>
    <cellStyle name="Dziesiętny [0]_Invoices2001Slovakia_Book1_1_Book1_1_Ke hoach 2010 (theo doi 11-8-2010)" xfId="2434"/>
    <cellStyle name="Dziesietny [0]_Invoices2001Slovakia_Book1_1_Book1_1_Ke hoach 2010 (theo doi 11-8-2010) 10" xfId="2435"/>
    <cellStyle name="Dziesiętny [0]_Invoices2001Slovakia_Book1_1_Book1_1_Ke hoach 2010 (theo doi 11-8-2010) 10" xfId="2436"/>
    <cellStyle name="Dziesietny [0]_Invoices2001Slovakia_Book1_1_Book1_1_Ke hoach 2010 (theo doi 11-8-2010) 10 2" xfId="21688"/>
    <cellStyle name="Dziesiętny [0]_Invoices2001Slovakia_Book1_1_Book1_1_Ke hoach 2010 (theo doi 11-8-2010) 10 2" xfId="21689"/>
    <cellStyle name="Dziesietny [0]_Invoices2001Slovakia_Book1_1_Book1_1_Ke hoach 2010 (theo doi 11-8-2010) 11" xfId="2437"/>
    <cellStyle name="Dziesiętny [0]_Invoices2001Slovakia_Book1_1_Book1_1_Ke hoach 2010 (theo doi 11-8-2010) 11" xfId="2438"/>
    <cellStyle name="Dziesietny [0]_Invoices2001Slovakia_Book1_1_Book1_1_Ke hoach 2010 (theo doi 11-8-2010) 11 2" xfId="21690"/>
    <cellStyle name="Dziesiętny [0]_Invoices2001Slovakia_Book1_1_Book1_1_Ke hoach 2010 (theo doi 11-8-2010) 11 2" xfId="21691"/>
    <cellStyle name="Dziesietny [0]_Invoices2001Slovakia_Book1_1_Book1_1_Ke hoach 2010 (theo doi 11-8-2010) 12" xfId="2439"/>
    <cellStyle name="Dziesiętny [0]_Invoices2001Slovakia_Book1_1_Book1_1_Ke hoach 2010 (theo doi 11-8-2010) 12" xfId="2440"/>
    <cellStyle name="Dziesietny [0]_Invoices2001Slovakia_Book1_1_Book1_1_Ke hoach 2010 (theo doi 11-8-2010) 12 2" xfId="21692"/>
    <cellStyle name="Dziesiętny [0]_Invoices2001Slovakia_Book1_1_Book1_1_Ke hoach 2010 (theo doi 11-8-2010) 12 2" xfId="21693"/>
    <cellStyle name="Dziesietny [0]_Invoices2001Slovakia_Book1_1_Book1_1_Ke hoach 2010 (theo doi 11-8-2010) 13" xfId="2441"/>
    <cellStyle name="Dziesiętny [0]_Invoices2001Slovakia_Book1_1_Book1_1_Ke hoach 2010 (theo doi 11-8-2010) 13" xfId="2442"/>
    <cellStyle name="Dziesietny [0]_Invoices2001Slovakia_Book1_1_Book1_1_Ke hoach 2010 (theo doi 11-8-2010) 13 2" xfId="21694"/>
    <cellStyle name="Dziesiętny [0]_Invoices2001Slovakia_Book1_1_Book1_1_Ke hoach 2010 (theo doi 11-8-2010) 13 2" xfId="21695"/>
    <cellStyle name="Dziesietny [0]_Invoices2001Slovakia_Book1_1_Book1_1_Ke hoach 2010 (theo doi 11-8-2010) 14" xfId="2443"/>
    <cellStyle name="Dziesiętny [0]_Invoices2001Slovakia_Book1_1_Book1_1_Ke hoach 2010 (theo doi 11-8-2010) 14" xfId="2444"/>
    <cellStyle name="Dziesietny [0]_Invoices2001Slovakia_Book1_1_Book1_1_Ke hoach 2010 (theo doi 11-8-2010) 14 2" xfId="21696"/>
    <cellStyle name="Dziesiętny [0]_Invoices2001Slovakia_Book1_1_Book1_1_Ke hoach 2010 (theo doi 11-8-2010) 14 2" xfId="21697"/>
    <cellStyle name="Dziesietny [0]_Invoices2001Slovakia_Book1_1_Book1_1_Ke hoach 2010 (theo doi 11-8-2010) 15" xfId="2445"/>
    <cellStyle name="Dziesiętny [0]_Invoices2001Slovakia_Book1_1_Book1_1_Ke hoach 2010 (theo doi 11-8-2010) 15" xfId="2446"/>
    <cellStyle name="Dziesietny [0]_Invoices2001Slovakia_Book1_1_Book1_1_Ke hoach 2010 (theo doi 11-8-2010) 15 2" xfId="21698"/>
    <cellStyle name="Dziesiętny [0]_Invoices2001Slovakia_Book1_1_Book1_1_Ke hoach 2010 (theo doi 11-8-2010) 15 2" xfId="21699"/>
    <cellStyle name="Dziesietny [0]_Invoices2001Slovakia_Book1_1_Book1_1_Ke hoach 2010 (theo doi 11-8-2010) 16" xfId="2447"/>
    <cellStyle name="Dziesiętny [0]_Invoices2001Slovakia_Book1_1_Book1_1_Ke hoach 2010 (theo doi 11-8-2010) 16" xfId="2448"/>
    <cellStyle name="Dziesietny [0]_Invoices2001Slovakia_Book1_1_Book1_1_Ke hoach 2010 (theo doi 11-8-2010) 16 2" xfId="21700"/>
    <cellStyle name="Dziesiętny [0]_Invoices2001Slovakia_Book1_1_Book1_1_Ke hoach 2010 (theo doi 11-8-2010) 16 2" xfId="21701"/>
    <cellStyle name="Dziesietny [0]_Invoices2001Slovakia_Book1_1_Book1_1_Ke hoach 2010 (theo doi 11-8-2010) 17" xfId="2449"/>
    <cellStyle name="Dziesiętny [0]_Invoices2001Slovakia_Book1_1_Book1_1_Ke hoach 2010 (theo doi 11-8-2010) 17" xfId="2450"/>
    <cellStyle name="Dziesietny [0]_Invoices2001Slovakia_Book1_1_Book1_1_Ke hoach 2010 (theo doi 11-8-2010) 17 2" xfId="21702"/>
    <cellStyle name="Dziesiętny [0]_Invoices2001Slovakia_Book1_1_Book1_1_Ke hoach 2010 (theo doi 11-8-2010) 17 2" xfId="21703"/>
    <cellStyle name="Dziesietny [0]_Invoices2001Slovakia_Book1_1_Book1_1_Ke hoach 2010 (theo doi 11-8-2010) 18" xfId="2451"/>
    <cellStyle name="Dziesiętny [0]_Invoices2001Slovakia_Book1_1_Book1_1_Ke hoach 2010 (theo doi 11-8-2010) 18" xfId="2452"/>
    <cellStyle name="Dziesietny [0]_Invoices2001Slovakia_Book1_1_Book1_1_Ke hoach 2010 (theo doi 11-8-2010) 18 2" xfId="21704"/>
    <cellStyle name="Dziesiętny [0]_Invoices2001Slovakia_Book1_1_Book1_1_Ke hoach 2010 (theo doi 11-8-2010) 18 2" xfId="21705"/>
    <cellStyle name="Dziesietny [0]_Invoices2001Slovakia_Book1_1_Book1_1_Ke hoach 2010 (theo doi 11-8-2010) 19" xfId="2453"/>
    <cellStyle name="Dziesiętny [0]_Invoices2001Slovakia_Book1_1_Book1_1_Ke hoach 2010 (theo doi 11-8-2010) 19" xfId="2454"/>
    <cellStyle name="Dziesietny [0]_Invoices2001Slovakia_Book1_1_Book1_1_Ke hoach 2010 (theo doi 11-8-2010) 19 2" xfId="21706"/>
    <cellStyle name="Dziesiętny [0]_Invoices2001Slovakia_Book1_1_Book1_1_Ke hoach 2010 (theo doi 11-8-2010) 19 2" xfId="21707"/>
    <cellStyle name="Dziesietny [0]_Invoices2001Slovakia_Book1_1_Book1_1_Ke hoach 2010 (theo doi 11-8-2010) 2" xfId="2455"/>
    <cellStyle name="Dziesiętny [0]_Invoices2001Slovakia_Book1_1_Book1_1_Ke hoach 2010 (theo doi 11-8-2010) 2" xfId="2456"/>
    <cellStyle name="Dziesietny [0]_Invoices2001Slovakia_Book1_1_Book1_1_Ke hoach 2010 (theo doi 11-8-2010) 2 2" xfId="14583"/>
    <cellStyle name="Dziesiętny [0]_Invoices2001Slovakia_Book1_1_Book1_1_Ke hoach 2010 (theo doi 11-8-2010) 2 2" xfId="14584"/>
    <cellStyle name="Dziesietny [0]_Invoices2001Slovakia_Book1_1_Book1_1_Ke hoach 2010 (theo doi 11-8-2010) 2 3" xfId="14581"/>
    <cellStyle name="Dziesiętny [0]_Invoices2001Slovakia_Book1_1_Book1_1_Ke hoach 2010 (theo doi 11-8-2010) 2 3" xfId="14582"/>
    <cellStyle name="Dziesietny [0]_Invoices2001Slovakia_Book1_1_Book1_1_Ke hoach 2010 (theo doi 11-8-2010) 2 4" xfId="21708"/>
    <cellStyle name="Dziesiętny [0]_Invoices2001Slovakia_Book1_1_Book1_1_Ke hoach 2010 (theo doi 11-8-2010) 2 4" xfId="21709"/>
    <cellStyle name="Dziesietny [0]_Invoices2001Slovakia_Book1_1_Book1_1_Ke hoach 2010 (theo doi 11-8-2010) 20" xfId="2457"/>
    <cellStyle name="Dziesiętny [0]_Invoices2001Slovakia_Book1_1_Book1_1_Ke hoach 2010 (theo doi 11-8-2010) 20" xfId="2458"/>
    <cellStyle name="Dziesietny [0]_Invoices2001Slovakia_Book1_1_Book1_1_Ke hoach 2010 (theo doi 11-8-2010) 20 2" xfId="21710"/>
    <cellStyle name="Dziesiętny [0]_Invoices2001Slovakia_Book1_1_Book1_1_Ke hoach 2010 (theo doi 11-8-2010) 20 2" xfId="21711"/>
    <cellStyle name="Dziesietny [0]_Invoices2001Slovakia_Book1_1_Book1_1_Ke hoach 2010 (theo doi 11-8-2010) 21" xfId="2459"/>
    <cellStyle name="Dziesiętny [0]_Invoices2001Slovakia_Book1_1_Book1_1_Ke hoach 2010 (theo doi 11-8-2010) 21" xfId="2460"/>
    <cellStyle name="Dziesietny [0]_Invoices2001Slovakia_Book1_1_Book1_1_Ke hoach 2010 (theo doi 11-8-2010) 21 2" xfId="21712"/>
    <cellStyle name="Dziesiętny [0]_Invoices2001Slovakia_Book1_1_Book1_1_Ke hoach 2010 (theo doi 11-8-2010) 21 2" xfId="21713"/>
    <cellStyle name="Dziesietny [0]_Invoices2001Slovakia_Book1_1_Book1_1_Ke hoach 2010 (theo doi 11-8-2010) 22" xfId="2461"/>
    <cellStyle name="Dziesiętny [0]_Invoices2001Slovakia_Book1_1_Book1_1_Ke hoach 2010 (theo doi 11-8-2010) 22" xfId="2462"/>
    <cellStyle name="Dziesietny [0]_Invoices2001Slovakia_Book1_1_Book1_1_Ke hoach 2010 (theo doi 11-8-2010) 22 2" xfId="21714"/>
    <cellStyle name="Dziesiętny [0]_Invoices2001Slovakia_Book1_1_Book1_1_Ke hoach 2010 (theo doi 11-8-2010) 22 2" xfId="21715"/>
    <cellStyle name="Dziesietny [0]_Invoices2001Slovakia_Book1_1_Book1_1_Ke hoach 2010 (theo doi 11-8-2010) 23" xfId="2463"/>
    <cellStyle name="Dziesiętny [0]_Invoices2001Slovakia_Book1_1_Book1_1_Ke hoach 2010 (theo doi 11-8-2010) 23" xfId="2464"/>
    <cellStyle name="Dziesietny [0]_Invoices2001Slovakia_Book1_1_Book1_1_Ke hoach 2010 (theo doi 11-8-2010) 23 2" xfId="21716"/>
    <cellStyle name="Dziesiętny [0]_Invoices2001Slovakia_Book1_1_Book1_1_Ke hoach 2010 (theo doi 11-8-2010) 23 2" xfId="21717"/>
    <cellStyle name="Dziesietny [0]_Invoices2001Slovakia_Book1_1_Book1_1_Ke hoach 2010 (theo doi 11-8-2010) 24" xfId="2465"/>
    <cellStyle name="Dziesiętny [0]_Invoices2001Slovakia_Book1_1_Book1_1_Ke hoach 2010 (theo doi 11-8-2010) 24" xfId="2466"/>
    <cellStyle name="Dziesietny [0]_Invoices2001Slovakia_Book1_1_Book1_1_Ke hoach 2010 (theo doi 11-8-2010) 24 2" xfId="21718"/>
    <cellStyle name="Dziesiętny [0]_Invoices2001Slovakia_Book1_1_Book1_1_Ke hoach 2010 (theo doi 11-8-2010) 24 2" xfId="21719"/>
    <cellStyle name="Dziesietny [0]_Invoices2001Slovakia_Book1_1_Book1_1_Ke hoach 2010 (theo doi 11-8-2010) 25" xfId="2467"/>
    <cellStyle name="Dziesiętny [0]_Invoices2001Slovakia_Book1_1_Book1_1_Ke hoach 2010 (theo doi 11-8-2010) 25" xfId="2468"/>
    <cellStyle name="Dziesietny [0]_Invoices2001Slovakia_Book1_1_Book1_1_Ke hoach 2010 (theo doi 11-8-2010) 25 2" xfId="21720"/>
    <cellStyle name="Dziesiętny [0]_Invoices2001Slovakia_Book1_1_Book1_1_Ke hoach 2010 (theo doi 11-8-2010) 25 2" xfId="21721"/>
    <cellStyle name="Dziesietny [0]_Invoices2001Slovakia_Book1_1_Book1_1_Ke hoach 2010 (theo doi 11-8-2010) 26" xfId="2469"/>
    <cellStyle name="Dziesiętny [0]_Invoices2001Slovakia_Book1_1_Book1_1_Ke hoach 2010 (theo doi 11-8-2010) 26" xfId="2470"/>
    <cellStyle name="Dziesietny [0]_Invoices2001Slovakia_Book1_1_Book1_1_Ke hoach 2010 (theo doi 11-8-2010) 26 2" xfId="21722"/>
    <cellStyle name="Dziesiętny [0]_Invoices2001Slovakia_Book1_1_Book1_1_Ke hoach 2010 (theo doi 11-8-2010) 26 2" xfId="21723"/>
    <cellStyle name="Dziesietny [0]_Invoices2001Slovakia_Book1_1_Book1_1_Ke hoach 2010 (theo doi 11-8-2010) 3" xfId="2471"/>
    <cellStyle name="Dziesiętny [0]_Invoices2001Slovakia_Book1_1_Book1_1_Ke hoach 2010 (theo doi 11-8-2010) 3" xfId="2472"/>
    <cellStyle name="Dziesietny [0]_Invoices2001Slovakia_Book1_1_Book1_1_Ke hoach 2010 (theo doi 11-8-2010) 3 2" xfId="14587"/>
    <cellStyle name="Dziesiętny [0]_Invoices2001Slovakia_Book1_1_Book1_1_Ke hoach 2010 (theo doi 11-8-2010) 3 2" xfId="14588"/>
    <cellStyle name="Dziesietny [0]_Invoices2001Slovakia_Book1_1_Book1_1_Ke hoach 2010 (theo doi 11-8-2010) 3 3" xfId="14585"/>
    <cellStyle name="Dziesiętny [0]_Invoices2001Slovakia_Book1_1_Book1_1_Ke hoach 2010 (theo doi 11-8-2010) 3 3" xfId="14586"/>
    <cellStyle name="Dziesietny [0]_Invoices2001Slovakia_Book1_1_Book1_1_Ke hoach 2010 (theo doi 11-8-2010) 3 4" xfId="21724"/>
    <cellStyle name="Dziesiętny [0]_Invoices2001Slovakia_Book1_1_Book1_1_Ke hoach 2010 (theo doi 11-8-2010) 3 4" xfId="21725"/>
    <cellStyle name="Dziesietny [0]_Invoices2001Slovakia_Book1_1_Book1_1_Ke hoach 2010 (theo doi 11-8-2010) 4" xfId="2473"/>
    <cellStyle name="Dziesiętny [0]_Invoices2001Slovakia_Book1_1_Book1_1_Ke hoach 2010 (theo doi 11-8-2010) 4" xfId="2474"/>
    <cellStyle name="Dziesietny [0]_Invoices2001Slovakia_Book1_1_Book1_1_Ke hoach 2010 (theo doi 11-8-2010) 4 2" xfId="21726"/>
    <cellStyle name="Dziesiętny [0]_Invoices2001Slovakia_Book1_1_Book1_1_Ke hoach 2010 (theo doi 11-8-2010) 4 2" xfId="21727"/>
    <cellStyle name="Dziesietny [0]_Invoices2001Slovakia_Book1_1_Book1_1_Ke hoach 2010 (theo doi 11-8-2010) 5" xfId="2475"/>
    <cellStyle name="Dziesiętny [0]_Invoices2001Slovakia_Book1_1_Book1_1_Ke hoach 2010 (theo doi 11-8-2010) 5" xfId="2476"/>
    <cellStyle name="Dziesietny [0]_Invoices2001Slovakia_Book1_1_Book1_1_Ke hoach 2010 (theo doi 11-8-2010) 5 2" xfId="21728"/>
    <cellStyle name="Dziesiętny [0]_Invoices2001Slovakia_Book1_1_Book1_1_Ke hoach 2010 (theo doi 11-8-2010) 5 2" xfId="21729"/>
    <cellStyle name="Dziesietny [0]_Invoices2001Slovakia_Book1_1_Book1_1_Ke hoach 2010 (theo doi 11-8-2010) 6" xfId="2477"/>
    <cellStyle name="Dziesiętny [0]_Invoices2001Slovakia_Book1_1_Book1_1_Ke hoach 2010 (theo doi 11-8-2010) 6" xfId="2478"/>
    <cellStyle name="Dziesietny [0]_Invoices2001Slovakia_Book1_1_Book1_1_Ke hoach 2010 (theo doi 11-8-2010) 6 2" xfId="21730"/>
    <cellStyle name="Dziesiętny [0]_Invoices2001Slovakia_Book1_1_Book1_1_Ke hoach 2010 (theo doi 11-8-2010) 6 2" xfId="21731"/>
    <cellStyle name="Dziesietny [0]_Invoices2001Slovakia_Book1_1_Book1_1_Ke hoach 2010 (theo doi 11-8-2010) 7" xfId="2479"/>
    <cellStyle name="Dziesiętny [0]_Invoices2001Slovakia_Book1_1_Book1_1_Ke hoach 2010 (theo doi 11-8-2010) 7" xfId="2480"/>
    <cellStyle name="Dziesietny [0]_Invoices2001Slovakia_Book1_1_Book1_1_Ke hoach 2010 (theo doi 11-8-2010) 7 2" xfId="21732"/>
    <cellStyle name="Dziesiętny [0]_Invoices2001Slovakia_Book1_1_Book1_1_Ke hoach 2010 (theo doi 11-8-2010) 7 2" xfId="21733"/>
    <cellStyle name="Dziesietny [0]_Invoices2001Slovakia_Book1_1_Book1_1_Ke hoach 2010 (theo doi 11-8-2010) 8" xfId="2481"/>
    <cellStyle name="Dziesiętny [0]_Invoices2001Slovakia_Book1_1_Book1_1_Ke hoach 2010 (theo doi 11-8-2010) 8" xfId="2482"/>
    <cellStyle name="Dziesietny [0]_Invoices2001Slovakia_Book1_1_Book1_1_Ke hoach 2010 (theo doi 11-8-2010) 8 2" xfId="21734"/>
    <cellStyle name="Dziesiętny [0]_Invoices2001Slovakia_Book1_1_Book1_1_Ke hoach 2010 (theo doi 11-8-2010) 8 2" xfId="21735"/>
    <cellStyle name="Dziesietny [0]_Invoices2001Slovakia_Book1_1_Book1_1_Ke hoach 2010 (theo doi 11-8-2010) 9" xfId="2483"/>
    <cellStyle name="Dziesiętny [0]_Invoices2001Slovakia_Book1_1_Book1_1_Ke hoach 2010 (theo doi 11-8-2010) 9" xfId="2484"/>
    <cellStyle name="Dziesietny [0]_Invoices2001Slovakia_Book1_1_Book1_1_Ke hoach 2010 (theo doi 11-8-2010) 9 2" xfId="21736"/>
    <cellStyle name="Dziesiętny [0]_Invoices2001Slovakia_Book1_1_Book1_1_Ke hoach 2010 (theo doi 11-8-2010) 9 2" xfId="21737"/>
    <cellStyle name="Dziesietny [0]_Invoices2001Slovakia_Book1_1_Book1_1_Ke hoach 2010 (theo doi 11-8-2010)_BIEU KE HOACH  2015 (KTN 6.11 sua)" xfId="14589"/>
    <cellStyle name="Dziesiętny [0]_Invoices2001Slovakia_Book1_1_Book1_1_Ke hoach 2010 (theo doi 11-8-2010)_BIEU KE HOACH  2015 (KTN 6.11 sua)" xfId="14590"/>
    <cellStyle name="Dziesietny [0]_Invoices2001Slovakia_Book1_1_Book1_1_ke hoach dau thau 30-6-2010" xfId="2485"/>
    <cellStyle name="Dziesiętny [0]_Invoices2001Slovakia_Book1_1_Book1_1_ke hoach dau thau 30-6-2010" xfId="2486"/>
    <cellStyle name="Dziesietny [0]_Invoices2001Slovakia_Book1_1_Book1_1_ke hoach dau thau 30-6-2010 10" xfId="2487"/>
    <cellStyle name="Dziesiętny [0]_Invoices2001Slovakia_Book1_1_Book1_1_ke hoach dau thau 30-6-2010 10" xfId="2488"/>
    <cellStyle name="Dziesietny [0]_Invoices2001Slovakia_Book1_1_Book1_1_ke hoach dau thau 30-6-2010 10 2" xfId="21738"/>
    <cellStyle name="Dziesiętny [0]_Invoices2001Slovakia_Book1_1_Book1_1_ke hoach dau thau 30-6-2010 10 2" xfId="21739"/>
    <cellStyle name="Dziesietny [0]_Invoices2001Slovakia_Book1_1_Book1_1_ke hoach dau thau 30-6-2010 11" xfId="2489"/>
    <cellStyle name="Dziesiętny [0]_Invoices2001Slovakia_Book1_1_Book1_1_ke hoach dau thau 30-6-2010 11" xfId="2490"/>
    <cellStyle name="Dziesietny [0]_Invoices2001Slovakia_Book1_1_Book1_1_ke hoach dau thau 30-6-2010 11 2" xfId="21740"/>
    <cellStyle name="Dziesiętny [0]_Invoices2001Slovakia_Book1_1_Book1_1_ke hoach dau thau 30-6-2010 11 2" xfId="21741"/>
    <cellStyle name="Dziesietny [0]_Invoices2001Slovakia_Book1_1_Book1_1_ke hoach dau thau 30-6-2010 12" xfId="2491"/>
    <cellStyle name="Dziesiętny [0]_Invoices2001Slovakia_Book1_1_Book1_1_ke hoach dau thau 30-6-2010 12" xfId="2492"/>
    <cellStyle name="Dziesietny [0]_Invoices2001Slovakia_Book1_1_Book1_1_ke hoach dau thau 30-6-2010 12 2" xfId="21742"/>
    <cellStyle name="Dziesiętny [0]_Invoices2001Slovakia_Book1_1_Book1_1_ke hoach dau thau 30-6-2010 12 2" xfId="21743"/>
    <cellStyle name="Dziesietny [0]_Invoices2001Slovakia_Book1_1_Book1_1_ke hoach dau thau 30-6-2010 13" xfId="2493"/>
    <cellStyle name="Dziesiętny [0]_Invoices2001Slovakia_Book1_1_Book1_1_ke hoach dau thau 30-6-2010 13" xfId="2494"/>
    <cellStyle name="Dziesietny [0]_Invoices2001Slovakia_Book1_1_Book1_1_ke hoach dau thau 30-6-2010 13 2" xfId="21744"/>
    <cellStyle name="Dziesiętny [0]_Invoices2001Slovakia_Book1_1_Book1_1_ke hoach dau thau 30-6-2010 13 2" xfId="21745"/>
    <cellStyle name="Dziesietny [0]_Invoices2001Slovakia_Book1_1_Book1_1_ke hoach dau thau 30-6-2010 14" xfId="2495"/>
    <cellStyle name="Dziesiętny [0]_Invoices2001Slovakia_Book1_1_Book1_1_ke hoach dau thau 30-6-2010 14" xfId="2496"/>
    <cellStyle name="Dziesietny [0]_Invoices2001Slovakia_Book1_1_Book1_1_ke hoach dau thau 30-6-2010 14 2" xfId="21746"/>
    <cellStyle name="Dziesiętny [0]_Invoices2001Slovakia_Book1_1_Book1_1_ke hoach dau thau 30-6-2010 14 2" xfId="21747"/>
    <cellStyle name="Dziesietny [0]_Invoices2001Slovakia_Book1_1_Book1_1_ke hoach dau thau 30-6-2010 15" xfId="2497"/>
    <cellStyle name="Dziesiętny [0]_Invoices2001Slovakia_Book1_1_Book1_1_ke hoach dau thau 30-6-2010 15" xfId="2498"/>
    <cellStyle name="Dziesietny [0]_Invoices2001Slovakia_Book1_1_Book1_1_ke hoach dau thau 30-6-2010 15 2" xfId="21748"/>
    <cellStyle name="Dziesiętny [0]_Invoices2001Slovakia_Book1_1_Book1_1_ke hoach dau thau 30-6-2010 15 2" xfId="21749"/>
    <cellStyle name="Dziesietny [0]_Invoices2001Slovakia_Book1_1_Book1_1_ke hoach dau thau 30-6-2010 16" xfId="2499"/>
    <cellStyle name="Dziesiętny [0]_Invoices2001Slovakia_Book1_1_Book1_1_ke hoach dau thau 30-6-2010 16" xfId="2500"/>
    <cellStyle name="Dziesietny [0]_Invoices2001Slovakia_Book1_1_Book1_1_ke hoach dau thau 30-6-2010 16 2" xfId="21750"/>
    <cellStyle name="Dziesiętny [0]_Invoices2001Slovakia_Book1_1_Book1_1_ke hoach dau thau 30-6-2010 16 2" xfId="21751"/>
    <cellStyle name="Dziesietny [0]_Invoices2001Slovakia_Book1_1_Book1_1_ke hoach dau thau 30-6-2010 17" xfId="2501"/>
    <cellStyle name="Dziesiętny [0]_Invoices2001Slovakia_Book1_1_Book1_1_ke hoach dau thau 30-6-2010 17" xfId="2502"/>
    <cellStyle name="Dziesietny [0]_Invoices2001Slovakia_Book1_1_Book1_1_ke hoach dau thau 30-6-2010 17 2" xfId="21752"/>
    <cellStyle name="Dziesiętny [0]_Invoices2001Slovakia_Book1_1_Book1_1_ke hoach dau thau 30-6-2010 17 2" xfId="21753"/>
    <cellStyle name="Dziesietny [0]_Invoices2001Slovakia_Book1_1_Book1_1_ke hoach dau thau 30-6-2010 18" xfId="2503"/>
    <cellStyle name="Dziesiętny [0]_Invoices2001Slovakia_Book1_1_Book1_1_ke hoach dau thau 30-6-2010 18" xfId="2504"/>
    <cellStyle name="Dziesietny [0]_Invoices2001Slovakia_Book1_1_Book1_1_ke hoach dau thau 30-6-2010 18 2" xfId="21754"/>
    <cellStyle name="Dziesiętny [0]_Invoices2001Slovakia_Book1_1_Book1_1_ke hoach dau thau 30-6-2010 18 2" xfId="21755"/>
    <cellStyle name="Dziesietny [0]_Invoices2001Slovakia_Book1_1_Book1_1_ke hoach dau thau 30-6-2010 19" xfId="2505"/>
    <cellStyle name="Dziesiętny [0]_Invoices2001Slovakia_Book1_1_Book1_1_ke hoach dau thau 30-6-2010 19" xfId="2506"/>
    <cellStyle name="Dziesietny [0]_Invoices2001Slovakia_Book1_1_Book1_1_ke hoach dau thau 30-6-2010 19 2" xfId="21756"/>
    <cellStyle name="Dziesiętny [0]_Invoices2001Slovakia_Book1_1_Book1_1_ke hoach dau thau 30-6-2010 19 2" xfId="21757"/>
    <cellStyle name="Dziesietny [0]_Invoices2001Slovakia_Book1_1_Book1_1_ke hoach dau thau 30-6-2010 2" xfId="2507"/>
    <cellStyle name="Dziesiętny [0]_Invoices2001Slovakia_Book1_1_Book1_1_ke hoach dau thau 30-6-2010 2" xfId="2508"/>
    <cellStyle name="Dziesietny [0]_Invoices2001Slovakia_Book1_1_Book1_1_ke hoach dau thau 30-6-2010 2 2" xfId="14593"/>
    <cellStyle name="Dziesiętny [0]_Invoices2001Slovakia_Book1_1_Book1_1_ke hoach dau thau 30-6-2010 2 2" xfId="14594"/>
    <cellStyle name="Dziesietny [0]_Invoices2001Slovakia_Book1_1_Book1_1_ke hoach dau thau 30-6-2010 2 3" xfId="14591"/>
    <cellStyle name="Dziesiętny [0]_Invoices2001Slovakia_Book1_1_Book1_1_ke hoach dau thau 30-6-2010 2 3" xfId="14592"/>
    <cellStyle name="Dziesietny [0]_Invoices2001Slovakia_Book1_1_Book1_1_ke hoach dau thau 30-6-2010 2 4" xfId="21758"/>
    <cellStyle name="Dziesiętny [0]_Invoices2001Slovakia_Book1_1_Book1_1_ke hoach dau thau 30-6-2010 2 4" xfId="21759"/>
    <cellStyle name="Dziesietny [0]_Invoices2001Slovakia_Book1_1_Book1_1_ke hoach dau thau 30-6-2010 20" xfId="2509"/>
    <cellStyle name="Dziesiętny [0]_Invoices2001Slovakia_Book1_1_Book1_1_ke hoach dau thau 30-6-2010 20" xfId="2510"/>
    <cellStyle name="Dziesietny [0]_Invoices2001Slovakia_Book1_1_Book1_1_ke hoach dau thau 30-6-2010 20 2" xfId="21760"/>
    <cellStyle name="Dziesiętny [0]_Invoices2001Slovakia_Book1_1_Book1_1_ke hoach dau thau 30-6-2010 20 2" xfId="21761"/>
    <cellStyle name="Dziesietny [0]_Invoices2001Slovakia_Book1_1_Book1_1_ke hoach dau thau 30-6-2010 21" xfId="2511"/>
    <cellStyle name="Dziesiętny [0]_Invoices2001Slovakia_Book1_1_Book1_1_ke hoach dau thau 30-6-2010 21" xfId="2512"/>
    <cellStyle name="Dziesietny [0]_Invoices2001Slovakia_Book1_1_Book1_1_ke hoach dau thau 30-6-2010 21 2" xfId="21762"/>
    <cellStyle name="Dziesiętny [0]_Invoices2001Slovakia_Book1_1_Book1_1_ke hoach dau thau 30-6-2010 21 2" xfId="21763"/>
    <cellStyle name="Dziesietny [0]_Invoices2001Slovakia_Book1_1_Book1_1_ke hoach dau thau 30-6-2010 22" xfId="2513"/>
    <cellStyle name="Dziesiętny [0]_Invoices2001Slovakia_Book1_1_Book1_1_ke hoach dau thau 30-6-2010 22" xfId="2514"/>
    <cellStyle name="Dziesietny [0]_Invoices2001Slovakia_Book1_1_Book1_1_ke hoach dau thau 30-6-2010 22 2" xfId="21764"/>
    <cellStyle name="Dziesiętny [0]_Invoices2001Slovakia_Book1_1_Book1_1_ke hoach dau thau 30-6-2010 22 2" xfId="21765"/>
    <cellStyle name="Dziesietny [0]_Invoices2001Slovakia_Book1_1_Book1_1_ke hoach dau thau 30-6-2010 23" xfId="2515"/>
    <cellStyle name="Dziesiętny [0]_Invoices2001Slovakia_Book1_1_Book1_1_ke hoach dau thau 30-6-2010 23" xfId="2516"/>
    <cellStyle name="Dziesietny [0]_Invoices2001Slovakia_Book1_1_Book1_1_ke hoach dau thau 30-6-2010 23 2" xfId="21766"/>
    <cellStyle name="Dziesiętny [0]_Invoices2001Slovakia_Book1_1_Book1_1_ke hoach dau thau 30-6-2010 23 2" xfId="21767"/>
    <cellStyle name="Dziesietny [0]_Invoices2001Slovakia_Book1_1_Book1_1_ke hoach dau thau 30-6-2010 24" xfId="2517"/>
    <cellStyle name="Dziesiętny [0]_Invoices2001Slovakia_Book1_1_Book1_1_ke hoach dau thau 30-6-2010 24" xfId="2518"/>
    <cellStyle name="Dziesietny [0]_Invoices2001Slovakia_Book1_1_Book1_1_ke hoach dau thau 30-6-2010 24 2" xfId="21768"/>
    <cellStyle name="Dziesiętny [0]_Invoices2001Slovakia_Book1_1_Book1_1_ke hoach dau thau 30-6-2010 24 2" xfId="21769"/>
    <cellStyle name="Dziesietny [0]_Invoices2001Slovakia_Book1_1_Book1_1_ke hoach dau thau 30-6-2010 25" xfId="2519"/>
    <cellStyle name="Dziesiętny [0]_Invoices2001Slovakia_Book1_1_Book1_1_ke hoach dau thau 30-6-2010 25" xfId="2520"/>
    <cellStyle name="Dziesietny [0]_Invoices2001Slovakia_Book1_1_Book1_1_ke hoach dau thau 30-6-2010 25 2" xfId="21770"/>
    <cellStyle name="Dziesiętny [0]_Invoices2001Slovakia_Book1_1_Book1_1_ke hoach dau thau 30-6-2010 25 2" xfId="21771"/>
    <cellStyle name="Dziesietny [0]_Invoices2001Slovakia_Book1_1_Book1_1_ke hoach dau thau 30-6-2010 26" xfId="2521"/>
    <cellStyle name="Dziesiętny [0]_Invoices2001Slovakia_Book1_1_Book1_1_ke hoach dau thau 30-6-2010 26" xfId="2522"/>
    <cellStyle name="Dziesietny [0]_Invoices2001Slovakia_Book1_1_Book1_1_ke hoach dau thau 30-6-2010 26 2" xfId="21772"/>
    <cellStyle name="Dziesiętny [0]_Invoices2001Slovakia_Book1_1_Book1_1_ke hoach dau thau 30-6-2010 26 2" xfId="21773"/>
    <cellStyle name="Dziesietny [0]_Invoices2001Slovakia_Book1_1_Book1_1_ke hoach dau thau 30-6-2010 3" xfId="2523"/>
    <cellStyle name="Dziesiętny [0]_Invoices2001Slovakia_Book1_1_Book1_1_ke hoach dau thau 30-6-2010 3" xfId="2524"/>
    <cellStyle name="Dziesietny [0]_Invoices2001Slovakia_Book1_1_Book1_1_ke hoach dau thau 30-6-2010 3 2" xfId="14597"/>
    <cellStyle name="Dziesiętny [0]_Invoices2001Slovakia_Book1_1_Book1_1_ke hoach dau thau 30-6-2010 3 2" xfId="14598"/>
    <cellStyle name="Dziesietny [0]_Invoices2001Slovakia_Book1_1_Book1_1_ke hoach dau thau 30-6-2010 3 3" xfId="14595"/>
    <cellStyle name="Dziesiętny [0]_Invoices2001Slovakia_Book1_1_Book1_1_ke hoach dau thau 30-6-2010 3 3" xfId="14596"/>
    <cellStyle name="Dziesietny [0]_Invoices2001Slovakia_Book1_1_Book1_1_ke hoach dau thau 30-6-2010 3 4" xfId="21774"/>
    <cellStyle name="Dziesiętny [0]_Invoices2001Slovakia_Book1_1_Book1_1_ke hoach dau thau 30-6-2010 3 4" xfId="21775"/>
    <cellStyle name="Dziesietny [0]_Invoices2001Slovakia_Book1_1_Book1_1_ke hoach dau thau 30-6-2010 4" xfId="2525"/>
    <cellStyle name="Dziesiętny [0]_Invoices2001Slovakia_Book1_1_Book1_1_ke hoach dau thau 30-6-2010 4" xfId="2526"/>
    <cellStyle name="Dziesietny [0]_Invoices2001Slovakia_Book1_1_Book1_1_ke hoach dau thau 30-6-2010 4 2" xfId="21776"/>
    <cellStyle name="Dziesiętny [0]_Invoices2001Slovakia_Book1_1_Book1_1_ke hoach dau thau 30-6-2010 4 2" xfId="21777"/>
    <cellStyle name="Dziesietny [0]_Invoices2001Slovakia_Book1_1_Book1_1_ke hoach dau thau 30-6-2010 5" xfId="2527"/>
    <cellStyle name="Dziesiętny [0]_Invoices2001Slovakia_Book1_1_Book1_1_ke hoach dau thau 30-6-2010 5" xfId="2528"/>
    <cellStyle name="Dziesietny [0]_Invoices2001Slovakia_Book1_1_Book1_1_ke hoach dau thau 30-6-2010 5 2" xfId="21778"/>
    <cellStyle name="Dziesiętny [0]_Invoices2001Slovakia_Book1_1_Book1_1_ke hoach dau thau 30-6-2010 5 2" xfId="21779"/>
    <cellStyle name="Dziesietny [0]_Invoices2001Slovakia_Book1_1_Book1_1_ke hoach dau thau 30-6-2010 6" xfId="2529"/>
    <cellStyle name="Dziesiętny [0]_Invoices2001Slovakia_Book1_1_Book1_1_ke hoach dau thau 30-6-2010 6" xfId="2530"/>
    <cellStyle name="Dziesietny [0]_Invoices2001Slovakia_Book1_1_Book1_1_ke hoach dau thau 30-6-2010 6 2" xfId="21780"/>
    <cellStyle name="Dziesiętny [0]_Invoices2001Slovakia_Book1_1_Book1_1_ke hoach dau thau 30-6-2010 6 2" xfId="21781"/>
    <cellStyle name="Dziesietny [0]_Invoices2001Slovakia_Book1_1_Book1_1_ke hoach dau thau 30-6-2010 7" xfId="2531"/>
    <cellStyle name="Dziesiętny [0]_Invoices2001Slovakia_Book1_1_Book1_1_ke hoach dau thau 30-6-2010 7" xfId="2532"/>
    <cellStyle name="Dziesietny [0]_Invoices2001Slovakia_Book1_1_Book1_1_ke hoach dau thau 30-6-2010 7 2" xfId="21782"/>
    <cellStyle name="Dziesiętny [0]_Invoices2001Slovakia_Book1_1_Book1_1_ke hoach dau thau 30-6-2010 7 2" xfId="21783"/>
    <cellStyle name="Dziesietny [0]_Invoices2001Slovakia_Book1_1_Book1_1_ke hoach dau thau 30-6-2010 8" xfId="2533"/>
    <cellStyle name="Dziesiętny [0]_Invoices2001Slovakia_Book1_1_Book1_1_ke hoach dau thau 30-6-2010 8" xfId="2534"/>
    <cellStyle name="Dziesietny [0]_Invoices2001Slovakia_Book1_1_Book1_1_ke hoach dau thau 30-6-2010 8 2" xfId="21784"/>
    <cellStyle name="Dziesiętny [0]_Invoices2001Slovakia_Book1_1_Book1_1_ke hoach dau thau 30-6-2010 8 2" xfId="21785"/>
    <cellStyle name="Dziesietny [0]_Invoices2001Slovakia_Book1_1_Book1_1_ke hoach dau thau 30-6-2010 9" xfId="2535"/>
    <cellStyle name="Dziesiętny [0]_Invoices2001Slovakia_Book1_1_Book1_1_ke hoach dau thau 30-6-2010 9" xfId="2536"/>
    <cellStyle name="Dziesietny [0]_Invoices2001Slovakia_Book1_1_Book1_1_ke hoach dau thau 30-6-2010 9 2" xfId="21786"/>
    <cellStyle name="Dziesiętny [0]_Invoices2001Slovakia_Book1_1_Book1_1_ke hoach dau thau 30-6-2010 9 2" xfId="21787"/>
    <cellStyle name="Dziesietny [0]_Invoices2001Slovakia_Book1_1_Book1_1_ke hoach dau thau 30-6-2010_BIEU KE HOACH  2015 (KTN 6.11 sua)" xfId="14599"/>
    <cellStyle name="Dziesiętny [0]_Invoices2001Slovakia_Book1_1_Book1_1_ke hoach dau thau 30-6-2010_BIEU KE HOACH  2015 (KTN 6.11 sua)" xfId="14600"/>
    <cellStyle name="Dziesietny [0]_Invoices2001Slovakia_Book1_1_Book1_2" xfId="2537"/>
    <cellStyle name="Dziesiętny [0]_Invoices2001Slovakia_Book1_1_Book1_2" xfId="2538"/>
    <cellStyle name="Dziesietny [0]_Invoices2001Slovakia_Book1_1_Book1_2 2" xfId="21788"/>
    <cellStyle name="Dziesiętny [0]_Invoices2001Slovakia_Book1_1_Book1_2 2" xfId="21789"/>
    <cellStyle name="Dziesietny [0]_Invoices2001Slovakia_Book1_1_Book1_bieu ke hoach dau thau" xfId="2539"/>
    <cellStyle name="Dziesiętny [0]_Invoices2001Slovakia_Book1_1_Book1_bieu ke hoach dau thau" xfId="2540"/>
    <cellStyle name="Dziesietny [0]_Invoices2001Slovakia_Book1_1_Book1_bieu ke hoach dau thau 10" xfId="2541"/>
    <cellStyle name="Dziesiętny [0]_Invoices2001Slovakia_Book1_1_Book1_bieu ke hoach dau thau 10" xfId="2542"/>
    <cellStyle name="Dziesietny [0]_Invoices2001Slovakia_Book1_1_Book1_bieu ke hoach dau thau 10 2" xfId="21790"/>
    <cellStyle name="Dziesiętny [0]_Invoices2001Slovakia_Book1_1_Book1_bieu ke hoach dau thau 10 2" xfId="21791"/>
    <cellStyle name="Dziesietny [0]_Invoices2001Slovakia_Book1_1_Book1_bieu ke hoach dau thau 11" xfId="2543"/>
    <cellStyle name="Dziesiętny [0]_Invoices2001Slovakia_Book1_1_Book1_bieu ke hoach dau thau 11" xfId="2544"/>
    <cellStyle name="Dziesietny [0]_Invoices2001Slovakia_Book1_1_Book1_bieu ke hoach dau thau 11 2" xfId="21792"/>
    <cellStyle name="Dziesiętny [0]_Invoices2001Slovakia_Book1_1_Book1_bieu ke hoach dau thau 11 2" xfId="21793"/>
    <cellStyle name="Dziesietny [0]_Invoices2001Slovakia_Book1_1_Book1_bieu ke hoach dau thau 12" xfId="2545"/>
    <cellStyle name="Dziesiętny [0]_Invoices2001Slovakia_Book1_1_Book1_bieu ke hoach dau thau 12" xfId="2546"/>
    <cellStyle name="Dziesietny [0]_Invoices2001Slovakia_Book1_1_Book1_bieu ke hoach dau thau 12 2" xfId="21794"/>
    <cellStyle name="Dziesiętny [0]_Invoices2001Slovakia_Book1_1_Book1_bieu ke hoach dau thau 12 2" xfId="21795"/>
    <cellStyle name="Dziesietny [0]_Invoices2001Slovakia_Book1_1_Book1_bieu ke hoach dau thau 13" xfId="2547"/>
    <cellStyle name="Dziesiętny [0]_Invoices2001Slovakia_Book1_1_Book1_bieu ke hoach dau thau 13" xfId="2548"/>
    <cellStyle name="Dziesietny [0]_Invoices2001Slovakia_Book1_1_Book1_bieu ke hoach dau thau 13 2" xfId="21796"/>
    <cellStyle name="Dziesiętny [0]_Invoices2001Slovakia_Book1_1_Book1_bieu ke hoach dau thau 13 2" xfId="21797"/>
    <cellStyle name="Dziesietny [0]_Invoices2001Slovakia_Book1_1_Book1_bieu ke hoach dau thau 14" xfId="2549"/>
    <cellStyle name="Dziesiętny [0]_Invoices2001Slovakia_Book1_1_Book1_bieu ke hoach dau thau 14" xfId="2550"/>
    <cellStyle name="Dziesietny [0]_Invoices2001Slovakia_Book1_1_Book1_bieu ke hoach dau thau 14 2" xfId="21798"/>
    <cellStyle name="Dziesiętny [0]_Invoices2001Slovakia_Book1_1_Book1_bieu ke hoach dau thau 14 2" xfId="21799"/>
    <cellStyle name="Dziesietny [0]_Invoices2001Slovakia_Book1_1_Book1_bieu ke hoach dau thau 15" xfId="2551"/>
    <cellStyle name="Dziesiętny [0]_Invoices2001Slovakia_Book1_1_Book1_bieu ke hoach dau thau 15" xfId="2552"/>
    <cellStyle name="Dziesietny [0]_Invoices2001Slovakia_Book1_1_Book1_bieu ke hoach dau thau 15 2" xfId="21800"/>
    <cellStyle name="Dziesiętny [0]_Invoices2001Slovakia_Book1_1_Book1_bieu ke hoach dau thau 15 2" xfId="21801"/>
    <cellStyle name="Dziesietny [0]_Invoices2001Slovakia_Book1_1_Book1_bieu ke hoach dau thau 16" xfId="2553"/>
    <cellStyle name="Dziesiętny [0]_Invoices2001Slovakia_Book1_1_Book1_bieu ke hoach dau thau 16" xfId="2554"/>
    <cellStyle name="Dziesietny [0]_Invoices2001Slovakia_Book1_1_Book1_bieu ke hoach dau thau 16 2" xfId="21802"/>
    <cellStyle name="Dziesiętny [0]_Invoices2001Slovakia_Book1_1_Book1_bieu ke hoach dau thau 16 2" xfId="21803"/>
    <cellStyle name="Dziesietny [0]_Invoices2001Slovakia_Book1_1_Book1_bieu ke hoach dau thau 17" xfId="2555"/>
    <cellStyle name="Dziesiętny [0]_Invoices2001Slovakia_Book1_1_Book1_bieu ke hoach dau thau 17" xfId="2556"/>
    <cellStyle name="Dziesietny [0]_Invoices2001Slovakia_Book1_1_Book1_bieu ke hoach dau thau 17 2" xfId="21804"/>
    <cellStyle name="Dziesiętny [0]_Invoices2001Slovakia_Book1_1_Book1_bieu ke hoach dau thau 17 2" xfId="21805"/>
    <cellStyle name="Dziesietny [0]_Invoices2001Slovakia_Book1_1_Book1_bieu ke hoach dau thau 18" xfId="2557"/>
    <cellStyle name="Dziesiętny [0]_Invoices2001Slovakia_Book1_1_Book1_bieu ke hoach dau thau 18" xfId="2558"/>
    <cellStyle name="Dziesietny [0]_Invoices2001Slovakia_Book1_1_Book1_bieu ke hoach dau thau 18 2" xfId="21806"/>
    <cellStyle name="Dziesiętny [0]_Invoices2001Slovakia_Book1_1_Book1_bieu ke hoach dau thau 18 2" xfId="21807"/>
    <cellStyle name="Dziesietny [0]_Invoices2001Slovakia_Book1_1_Book1_bieu ke hoach dau thau 19" xfId="2559"/>
    <cellStyle name="Dziesiętny [0]_Invoices2001Slovakia_Book1_1_Book1_bieu ke hoach dau thau 19" xfId="2560"/>
    <cellStyle name="Dziesietny [0]_Invoices2001Slovakia_Book1_1_Book1_bieu ke hoach dau thau 19 2" xfId="21808"/>
    <cellStyle name="Dziesiętny [0]_Invoices2001Slovakia_Book1_1_Book1_bieu ke hoach dau thau 19 2" xfId="21809"/>
    <cellStyle name="Dziesietny [0]_Invoices2001Slovakia_Book1_1_Book1_bieu ke hoach dau thau 2" xfId="2561"/>
    <cellStyle name="Dziesiętny [0]_Invoices2001Slovakia_Book1_1_Book1_bieu ke hoach dau thau 2" xfId="2562"/>
    <cellStyle name="Dziesietny [0]_Invoices2001Slovakia_Book1_1_Book1_bieu ke hoach dau thau 2 2" xfId="14605"/>
    <cellStyle name="Dziesiętny [0]_Invoices2001Slovakia_Book1_1_Book1_bieu ke hoach dau thau 2 2" xfId="14606"/>
    <cellStyle name="Dziesietny [0]_Invoices2001Slovakia_Book1_1_Book1_bieu ke hoach dau thau 2 3" xfId="14603"/>
    <cellStyle name="Dziesiętny [0]_Invoices2001Slovakia_Book1_1_Book1_bieu ke hoach dau thau 2 3" xfId="14604"/>
    <cellStyle name="Dziesietny [0]_Invoices2001Slovakia_Book1_1_Book1_bieu ke hoach dau thau 2 4" xfId="21810"/>
    <cellStyle name="Dziesiętny [0]_Invoices2001Slovakia_Book1_1_Book1_bieu ke hoach dau thau 2 4" xfId="21811"/>
    <cellStyle name="Dziesietny [0]_Invoices2001Slovakia_Book1_1_Book1_bieu ke hoach dau thau 20" xfId="2563"/>
    <cellStyle name="Dziesiętny [0]_Invoices2001Slovakia_Book1_1_Book1_bieu ke hoach dau thau 20" xfId="2564"/>
    <cellStyle name="Dziesietny [0]_Invoices2001Slovakia_Book1_1_Book1_bieu ke hoach dau thau 20 2" xfId="21812"/>
    <cellStyle name="Dziesiętny [0]_Invoices2001Slovakia_Book1_1_Book1_bieu ke hoach dau thau 20 2" xfId="21813"/>
    <cellStyle name="Dziesietny [0]_Invoices2001Slovakia_Book1_1_Book1_bieu ke hoach dau thau 21" xfId="2565"/>
    <cellStyle name="Dziesiętny [0]_Invoices2001Slovakia_Book1_1_Book1_bieu ke hoach dau thau 21" xfId="2566"/>
    <cellStyle name="Dziesietny [0]_Invoices2001Slovakia_Book1_1_Book1_bieu ke hoach dau thau 21 2" xfId="21814"/>
    <cellStyle name="Dziesiętny [0]_Invoices2001Slovakia_Book1_1_Book1_bieu ke hoach dau thau 21 2" xfId="21815"/>
    <cellStyle name="Dziesietny [0]_Invoices2001Slovakia_Book1_1_Book1_bieu ke hoach dau thau 22" xfId="2567"/>
    <cellStyle name="Dziesiętny [0]_Invoices2001Slovakia_Book1_1_Book1_bieu ke hoach dau thau 22" xfId="2568"/>
    <cellStyle name="Dziesietny [0]_Invoices2001Slovakia_Book1_1_Book1_bieu ke hoach dau thau 22 2" xfId="21816"/>
    <cellStyle name="Dziesiętny [0]_Invoices2001Slovakia_Book1_1_Book1_bieu ke hoach dau thau 22 2" xfId="21817"/>
    <cellStyle name="Dziesietny [0]_Invoices2001Slovakia_Book1_1_Book1_bieu ke hoach dau thau 23" xfId="2569"/>
    <cellStyle name="Dziesiętny [0]_Invoices2001Slovakia_Book1_1_Book1_bieu ke hoach dau thau 23" xfId="2570"/>
    <cellStyle name="Dziesietny [0]_Invoices2001Slovakia_Book1_1_Book1_bieu ke hoach dau thau 23 2" xfId="21818"/>
    <cellStyle name="Dziesiętny [0]_Invoices2001Slovakia_Book1_1_Book1_bieu ke hoach dau thau 23 2" xfId="21819"/>
    <cellStyle name="Dziesietny [0]_Invoices2001Slovakia_Book1_1_Book1_bieu ke hoach dau thau 24" xfId="2571"/>
    <cellStyle name="Dziesiętny [0]_Invoices2001Slovakia_Book1_1_Book1_bieu ke hoach dau thau 24" xfId="2572"/>
    <cellStyle name="Dziesietny [0]_Invoices2001Slovakia_Book1_1_Book1_bieu ke hoach dau thau 24 2" xfId="21820"/>
    <cellStyle name="Dziesiętny [0]_Invoices2001Slovakia_Book1_1_Book1_bieu ke hoach dau thau 24 2" xfId="21821"/>
    <cellStyle name="Dziesietny [0]_Invoices2001Slovakia_Book1_1_Book1_bieu ke hoach dau thau 25" xfId="2573"/>
    <cellStyle name="Dziesiętny [0]_Invoices2001Slovakia_Book1_1_Book1_bieu ke hoach dau thau 25" xfId="2574"/>
    <cellStyle name="Dziesietny [0]_Invoices2001Slovakia_Book1_1_Book1_bieu ke hoach dau thau 25 2" xfId="21822"/>
    <cellStyle name="Dziesiętny [0]_Invoices2001Slovakia_Book1_1_Book1_bieu ke hoach dau thau 25 2" xfId="21823"/>
    <cellStyle name="Dziesietny [0]_Invoices2001Slovakia_Book1_1_Book1_bieu ke hoach dau thau 26" xfId="2575"/>
    <cellStyle name="Dziesiętny [0]_Invoices2001Slovakia_Book1_1_Book1_bieu ke hoach dau thau 26" xfId="2576"/>
    <cellStyle name="Dziesietny [0]_Invoices2001Slovakia_Book1_1_Book1_bieu ke hoach dau thau 26 2" xfId="21824"/>
    <cellStyle name="Dziesiętny [0]_Invoices2001Slovakia_Book1_1_Book1_bieu ke hoach dau thau 26 2" xfId="21825"/>
    <cellStyle name="Dziesietny [0]_Invoices2001Slovakia_Book1_1_Book1_bieu ke hoach dau thau 27" xfId="14601"/>
    <cellStyle name="Dziesiętny [0]_Invoices2001Slovakia_Book1_1_Book1_bieu ke hoach dau thau 27" xfId="14602"/>
    <cellStyle name="Dziesietny [0]_Invoices2001Slovakia_Book1_1_Book1_bieu ke hoach dau thau 3" xfId="2577"/>
    <cellStyle name="Dziesiętny [0]_Invoices2001Slovakia_Book1_1_Book1_bieu ke hoach dau thau 3" xfId="2578"/>
    <cellStyle name="Dziesietny [0]_Invoices2001Slovakia_Book1_1_Book1_bieu ke hoach dau thau 3 2" xfId="14609"/>
    <cellStyle name="Dziesiętny [0]_Invoices2001Slovakia_Book1_1_Book1_bieu ke hoach dau thau 3 2" xfId="14610"/>
    <cellStyle name="Dziesietny [0]_Invoices2001Slovakia_Book1_1_Book1_bieu ke hoach dau thau 3 3" xfId="14607"/>
    <cellStyle name="Dziesiętny [0]_Invoices2001Slovakia_Book1_1_Book1_bieu ke hoach dau thau 3 3" xfId="14608"/>
    <cellStyle name="Dziesietny [0]_Invoices2001Slovakia_Book1_1_Book1_bieu ke hoach dau thau 3 4" xfId="21826"/>
    <cellStyle name="Dziesiętny [0]_Invoices2001Slovakia_Book1_1_Book1_bieu ke hoach dau thau 3 4" xfId="21827"/>
    <cellStyle name="Dziesietny [0]_Invoices2001Slovakia_Book1_1_Book1_bieu ke hoach dau thau 4" xfId="2579"/>
    <cellStyle name="Dziesiętny [0]_Invoices2001Slovakia_Book1_1_Book1_bieu ke hoach dau thau 4" xfId="2580"/>
    <cellStyle name="Dziesietny [0]_Invoices2001Slovakia_Book1_1_Book1_bieu ke hoach dau thau 4 2" xfId="21828"/>
    <cellStyle name="Dziesiętny [0]_Invoices2001Slovakia_Book1_1_Book1_bieu ke hoach dau thau 4 2" xfId="21829"/>
    <cellStyle name="Dziesietny [0]_Invoices2001Slovakia_Book1_1_Book1_bieu ke hoach dau thau 5" xfId="2581"/>
    <cellStyle name="Dziesiętny [0]_Invoices2001Slovakia_Book1_1_Book1_bieu ke hoach dau thau 5" xfId="2582"/>
    <cellStyle name="Dziesietny [0]_Invoices2001Slovakia_Book1_1_Book1_bieu ke hoach dau thau 5 2" xfId="21830"/>
    <cellStyle name="Dziesiętny [0]_Invoices2001Slovakia_Book1_1_Book1_bieu ke hoach dau thau 5 2" xfId="21831"/>
    <cellStyle name="Dziesietny [0]_Invoices2001Slovakia_Book1_1_Book1_bieu ke hoach dau thau 6" xfId="2583"/>
    <cellStyle name="Dziesiętny [0]_Invoices2001Slovakia_Book1_1_Book1_bieu ke hoach dau thau 6" xfId="2584"/>
    <cellStyle name="Dziesietny [0]_Invoices2001Slovakia_Book1_1_Book1_bieu ke hoach dau thau 6 2" xfId="21832"/>
    <cellStyle name="Dziesiętny [0]_Invoices2001Slovakia_Book1_1_Book1_bieu ke hoach dau thau 6 2" xfId="21833"/>
    <cellStyle name="Dziesietny [0]_Invoices2001Slovakia_Book1_1_Book1_bieu ke hoach dau thau 7" xfId="2585"/>
    <cellStyle name="Dziesiętny [0]_Invoices2001Slovakia_Book1_1_Book1_bieu ke hoach dau thau 7" xfId="2586"/>
    <cellStyle name="Dziesietny [0]_Invoices2001Slovakia_Book1_1_Book1_bieu ke hoach dau thau 7 2" xfId="21834"/>
    <cellStyle name="Dziesiętny [0]_Invoices2001Slovakia_Book1_1_Book1_bieu ke hoach dau thau 7 2" xfId="21835"/>
    <cellStyle name="Dziesietny [0]_Invoices2001Slovakia_Book1_1_Book1_bieu ke hoach dau thau 8" xfId="2587"/>
    <cellStyle name="Dziesiętny [0]_Invoices2001Slovakia_Book1_1_Book1_bieu ke hoach dau thau 8" xfId="2588"/>
    <cellStyle name="Dziesietny [0]_Invoices2001Slovakia_Book1_1_Book1_bieu ke hoach dau thau 8 2" xfId="21836"/>
    <cellStyle name="Dziesiętny [0]_Invoices2001Slovakia_Book1_1_Book1_bieu ke hoach dau thau 8 2" xfId="21837"/>
    <cellStyle name="Dziesietny [0]_Invoices2001Slovakia_Book1_1_Book1_bieu ke hoach dau thau 9" xfId="2589"/>
    <cellStyle name="Dziesiętny [0]_Invoices2001Slovakia_Book1_1_Book1_bieu ke hoach dau thau 9" xfId="2590"/>
    <cellStyle name="Dziesietny [0]_Invoices2001Slovakia_Book1_1_Book1_bieu ke hoach dau thau 9 2" xfId="21838"/>
    <cellStyle name="Dziesiętny [0]_Invoices2001Slovakia_Book1_1_Book1_bieu ke hoach dau thau 9 2" xfId="21839"/>
    <cellStyle name="Dziesietny [0]_Invoices2001Slovakia_Book1_1_Book1_bieu ke hoach dau thau truong mam non SKH" xfId="2591"/>
    <cellStyle name="Dziesiętny [0]_Invoices2001Slovakia_Book1_1_Book1_bieu ke hoach dau thau truong mam non SKH" xfId="2592"/>
    <cellStyle name="Dziesietny [0]_Invoices2001Slovakia_Book1_1_Book1_bieu ke hoach dau thau truong mam non SKH 10" xfId="2593"/>
    <cellStyle name="Dziesiętny [0]_Invoices2001Slovakia_Book1_1_Book1_bieu ke hoach dau thau truong mam non SKH 10" xfId="2594"/>
    <cellStyle name="Dziesietny [0]_Invoices2001Slovakia_Book1_1_Book1_bieu ke hoach dau thau truong mam non SKH 10 2" xfId="21840"/>
    <cellStyle name="Dziesiętny [0]_Invoices2001Slovakia_Book1_1_Book1_bieu ke hoach dau thau truong mam non SKH 10 2" xfId="21841"/>
    <cellStyle name="Dziesietny [0]_Invoices2001Slovakia_Book1_1_Book1_bieu ke hoach dau thau truong mam non SKH 11" xfId="2595"/>
    <cellStyle name="Dziesiętny [0]_Invoices2001Slovakia_Book1_1_Book1_bieu ke hoach dau thau truong mam non SKH 11" xfId="2596"/>
    <cellStyle name="Dziesietny [0]_Invoices2001Slovakia_Book1_1_Book1_bieu ke hoach dau thau truong mam non SKH 11 2" xfId="21842"/>
    <cellStyle name="Dziesiętny [0]_Invoices2001Slovakia_Book1_1_Book1_bieu ke hoach dau thau truong mam non SKH 11 2" xfId="21843"/>
    <cellStyle name="Dziesietny [0]_Invoices2001Slovakia_Book1_1_Book1_bieu ke hoach dau thau truong mam non SKH 12" xfId="2597"/>
    <cellStyle name="Dziesiętny [0]_Invoices2001Slovakia_Book1_1_Book1_bieu ke hoach dau thau truong mam non SKH 12" xfId="2598"/>
    <cellStyle name="Dziesietny [0]_Invoices2001Slovakia_Book1_1_Book1_bieu ke hoach dau thau truong mam non SKH 12 2" xfId="21844"/>
    <cellStyle name="Dziesiętny [0]_Invoices2001Slovakia_Book1_1_Book1_bieu ke hoach dau thau truong mam non SKH 12 2" xfId="21845"/>
    <cellStyle name="Dziesietny [0]_Invoices2001Slovakia_Book1_1_Book1_bieu ke hoach dau thau truong mam non SKH 13" xfId="2599"/>
    <cellStyle name="Dziesiętny [0]_Invoices2001Slovakia_Book1_1_Book1_bieu ke hoach dau thau truong mam non SKH 13" xfId="2600"/>
    <cellStyle name="Dziesietny [0]_Invoices2001Slovakia_Book1_1_Book1_bieu ke hoach dau thau truong mam non SKH 13 2" xfId="21846"/>
    <cellStyle name="Dziesiętny [0]_Invoices2001Slovakia_Book1_1_Book1_bieu ke hoach dau thau truong mam non SKH 13 2" xfId="21847"/>
    <cellStyle name="Dziesietny [0]_Invoices2001Slovakia_Book1_1_Book1_bieu ke hoach dau thau truong mam non SKH 14" xfId="2601"/>
    <cellStyle name="Dziesiętny [0]_Invoices2001Slovakia_Book1_1_Book1_bieu ke hoach dau thau truong mam non SKH 14" xfId="2602"/>
    <cellStyle name="Dziesietny [0]_Invoices2001Slovakia_Book1_1_Book1_bieu ke hoach dau thau truong mam non SKH 14 2" xfId="21848"/>
    <cellStyle name="Dziesiętny [0]_Invoices2001Slovakia_Book1_1_Book1_bieu ke hoach dau thau truong mam non SKH 14 2" xfId="21849"/>
    <cellStyle name="Dziesietny [0]_Invoices2001Slovakia_Book1_1_Book1_bieu ke hoach dau thau truong mam non SKH 15" xfId="2603"/>
    <cellStyle name="Dziesiętny [0]_Invoices2001Slovakia_Book1_1_Book1_bieu ke hoach dau thau truong mam non SKH 15" xfId="2604"/>
    <cellStyle name="Dziesietny [0]_Invoices2001Slovakia_Book1_1_Book1_bieu ke hoach dau thau truong mam non SKH 15 2" xfId="21850"/>
    <cellStyle name="Dziesiętny [0]_Invoices2001Slovakia_Book1_1_Book1_bieu ke hoach dau thau truong mam non SKH 15 2" xfId="21851"/>
    <cellStyle name="Dziesietny [0]_Invoices2001Slovakia_Book1_1_Book1_bieu ke hoach dau thau truong mam non SKH 16" xfId="2605"/>
    <cellStyle name="Dziesiętny [0]_Invoices2001Slovakia_Book1_1_Book1_bieu ke hoach dau thau truong mam non SKH 16" xfId="2606"/>
    <cellStyle name="Dziesietny [0]_Invoices2001Slovakia_Book1_1_Book1_bieu ke hoach dau thau truong mam non SKH 16 2" xfId="21852"/>
    <cellStyle name="Dziesiętny [0]_Invoices2001Slovakia_Book1_1_Book1_bieu ke hoach dau thau truong mam non SKH 16 2" xfId="21853"/>
    <cellStyle name="Dziesietny [0]_Invoices2001Slovakia_Book1_1_Book1_bieu ke hoach dau thau truong mam non SKH 17" xfId="2607"/>
    <cellStyle name="Dziesiętny [0]_Invoices2001Slovakia_Book1_1_Book1_bieu ke hoach dau thau truong mam non SKH 17" xfId="2608"/>
    <cellStyle name="Dziesietny [0]_Invoices2001Slovakia_Book1_1_Book1_bieu ke hoach dau thau truong mam non SKH 17 2" xfId="21854"/>
    <cellStyle name="Dziesiętny [0]_Invoices2001Slovakia_Book1_1_Book1_bieu ke hoach dau thau truong mam non SKH 17 2" xfId="21855"/>
    <cellStyle name="Dziesietny [0]_Invoices2001Slovakia_Book1_1_Book1_bieu ke hoach dau thau truong mam non SKH 18" xfId="2609"/>
    <cellStyle name="Dziesiętny [0]_Invoices2001Slovakia_Book1_1_Book1_bieu ke hoach dau thau truong mam non SKH 18" xfId="2610"/>
    <cellStyle name="Dziesietny [0]_Invoices2001Slovakia_Book1_1_Book1_bieu ke hoach dau thau truong mam non SKH 18 2" xfId="21856"/>
    <cellStyle name="Dziesiętny [0]_Invoices2001Slovakia_Book1_1_Book1_bieu ke hoach dau thau truong mam non SKH 18 2" xfId="21857"/>
    <cellStyle name="Dziesietny [0]_Invoices2001Slovakia_Book1_1_Book1_bieu ke hoach dau thau truong mam non SKH 19" xfId="2611"/>
    <cellStyle name="Dziesiętny [0]_Invoices2001Slovakia_Book1_1_Book1_bieu ke hoach dau thau truong mam non SKH 19" xfId="2612"/>
    <cellStyle name="Dziesietny [0]_Invoices2001Slovakia_Book1_1_Book1_bieu ke hoach dau thau truong mam non SKH 19 2" xfId="21858"/>
    <cellStyle name="Dziesiętny [0]_Invoices2001Slovakia_Book1_1_Book1_bieu ke hoach dau thau truong mam non SKH 19 2" xfId="21859"/>
    <cellStyle name="Dziesietny [0]_Invoices2001Slovakia_Book1_1_Book1_bieu ke hoach dau thau truong mam non SKH 2" xfId="2613"/>
    <cellStyle name="Dziesiętny [0]_Invoices2001Slovakia_Book1_1_Book1_bieu ke hoach dau thau truong mam non SKH 2" xfId="2614"/>
    <cellStyle name="Dziesietny [0]_Invoices2001Slovakia_Book1_1_Book1_bieu ke hoach dau thau truong mam non SKH 2 2" xfId="14615"/>
    <cellStyle name="Dziesiętny [0]_Invoices2001Slovakia_Book1_1_Book1_bieu ke hoach dau thau truong mam non SKH 2 2" xfId="14616"/>
    <cellStyle name="Dziesietny [0]_Invoices2001Slovakia_Book1_1_Book1_bieu ke hoach dau thau truong mam non SKH 2 3" xfId="14613"/>
    <cellStyle name="Dziesiętny [0]_Invoices2001Slovakia_Book1_1_Book1_bieu ke hoach dau thau truong mam non SKH 2 3" xfId="14614"/>
    <cellStyle name="Dziesietny [0]_Invoices2001Slovakia_Book1_1_Book1_bieu ke hoach dau thau truong mam non SKH 2 4" xfId="21860"/>
    <cellStyle name="Dziesiętny [0]_Invoices2001Slovakia_Book1_1_Book1_bieu ke hoach dau thau truong mam non SKH 2 4" xfId="21861"/>
    <cellStyle name="Dziesietny [0]_Invoices2001Slovakia_Book1_1_Book1_bieu ke hoach dau thau truong mam non SKH 20" xfId="2615"/>
    <cellStyle name="Dziesiętny [0]_Invoices2001Slovakia_Book1_1_Book1_bieu ke hoach dau thau truong mam non SKH 20" xfId="2616"/>
    <cellStyle name="Dziesietny [0]_Invoices2001Slovakia_Book1_1_Book1_bieu ke hoach dau thau truong mam non SKH 20 2" xfId="21862"/>
    <cellStyle name="Dziesiętny [0]_Invoices2001Slovakia_Book1_1_Book1_bieu ke hoach dau thau truong mam non SKH 20 2" xfId="21863"/>
    <cellStyle name="Dziesietny [0]_Invoices2001Slovakia_Book1_1_Book1_bieu ke hoach dau thau truong mam non SKH 21" xfId="2617"/>
    <cellStyle name="Dziesiętny [0]_Invoices2001Slovakia_Book1_1_Book1_bieu ke hoach dau thau truong mam non SKH 21" xfId="2618"/>
    <cellStyle name="Dziesietny [0]_Invoices2001Slovakia_Book1_1_Book1_bieu ke hoach dau thau truong mam non SKH 21 2" xfId="21864"/>
    <cellStyle name="Dziesiętny [0]_Invoices2001Slovakia_Book1_1_Book1_bieu ke hoach dau thau truong mam non SKH 21 2" xfId="21865"/>
    <cellStyle name="Dziesietny [0]_Invoices2001Slovakia_Book1_1_Book1_bieu ke hoach dau thau truong mam non SKH 22" xfId="2619"/>
    <cellStyle name="Dziesiętny [0]_Invoices2001Slovakia_Book1_1_Book1_bieu ke hoach dau thau truong mam non SKH 22" xfId="2620"/>
    <cellStyle name="Dziesietny [0]_Invoices2001Slovakia_Book1_1_Book1_bieu ke hoach dau thau truong mam non SKH 22 2" xfId="21866"/>
    <cellStyle name="Dziesiętny [0]_Invoices2001Slovakia_Book1_1_Book1_bieu ke hoach dau thau truong mam non SKH 22 2" xfId="21867"/>
    <cellStyle name="Dziesietny [0]_Invoices2001Slovakia_Book1_1_Book1_bieu ke hoach dau thau truong mam non SKH 23" xfId="2621"/>
    <cellStyle name="Dziesiętny [0]_Invoices2001Slovakia_Book1_1_Book1_bieu ke hoach dau thau truong mam non SKH 23" xfId="2622"/>
    <cellStyle name="Dziesietny [0]_Invoices2001Slovakia_Book1_1_Book1_bieu ke hoach dau thau truong mam non SKH 23 2" xfId="21868"/>
    <cellStyle name="Dziesiętny [0]_Invoices2001Slovakia_Book1_1_Book1_bieu ke hoach dau thau truong mam non SKH 23 2" xfId="21869"/>
    <cellStyle name="Dziesietny [0]_Invoices2001Slovakia_Book1_1_Book1_bieu ke hoach dau thau truong mam non SKH 24" xfId="2623"/>
    <cellStyle name="Dziesiętny [0]_Invoices2001Slovakia_Book1_1_Book1_bieu ke hoach dau thau truong mam non SKH 24" xfId="2624"/>
    <cellStyle name="Dziesietny [0]_Invoices2001Slovakia_Book1_1_Book1_bieu ke hoach dau thau truong mam non SKH 24 2" xfId="21870"/>
    <cellStyle name="Dziesiętny [0]_Invoices2001Slovakia_Book1_1_Book1_bieu ke hoach dau thau truong mam non SKH 24 2" xfId="21871"/>
    <cellStyle name="Dziesietny [0]_Invoices2001Slovakia_Book1_1_Book1_bieu ke hoach dau thau truong mam non SKH 25" xfId="2625"/>
    <cellStyle name="Dziesiętny [0]_Invoices2001Slovakia_Book1_1_Book1_bieu ke hoach dau thau truong mam non SKH 25" xfId="2626"/>
    <cellStyle name="Dziesietny [0]_Invoices2001Slovakia_Book1_1_Book1_bieu ke hoach dau thau truong mam non SKH 25 2" xfId="21872"/>
    <cellStyle name="Dziesiętny [0]_Invoices2001Slovakia_Book1_1_Book1_bieu ke hoach dau thau truong mam non SKH 25 2" xfId="21873"/>
    <cellStyle name="Dziesietny [0]_Invoices2001Slovakia_Book1_1_Book1_bieu ke hoach dau thau truong mam non SKH 26" xfId="2627"/>
    <cellStyle name="Dziesiętny [0]_Invoices2001Slovakia_Book1_1_Book1_bieu ke hoach dau thau truong mam non SKH 26" xfId="2628"/>
    <cellStyle name="Dziesietny [0]_Invoices2001Slovakia_Book1_1_Book1_bieu ke hoach dau thau truong mam non SKH 26 2" xfId="21874"/>
    <cellStyle name="Dziesiętny [0]_Invoices2001Slovakia_Book1_1_Book1_bieu ke hoach dau thau truong mam non SKH 26 2" xfId="21875"/>
    <cellStyle name="Dziesietny [0]_Invoices2001Slovakia_Book1_1_Book1_bieu ke hoach dau thau truong mam non SKH 27" xfId="14611"/>
    <cellStyle name="Dziesiętny [0]_Invoices2001Slovakia_Book1_1_Book1_bieu ke hoach dau thau truong mam non SKH 27" xfId="14612"/>
    <cellStyle name="Dziesietny [0]_Invoices2001Slovakia_Book1_1_Book1_bieu ke hoach dau thau truong mam non SKH 3" xfId="2629"/>
    <cellStyle name="Dziesiętny [0]_Invoices2001Slovakia_Book1_1_Book1_bieu ke hoach dau thau truong mam non SKH 3" xfId="2630"/>
    <cellStyle name="Dziesietny [0]_Invoices2001Slovakia_Book1_1_Book1_bieu ke hoach dau thau truong mam non SKH 3 2" xfId="14619"/>
    <cellStyle name="Dziesiętny [0]_Invoices2001Slovakia_Book1_1_Book1_bieu ke hoach dau thau truong mam non SKH 3 2" xfId="14620"/>
    <cellStyle name="Dziesietny [0]_Invoices2001Slovakia_Book1_1_Book1_bieu ke hoach dau thau truong mam non SKH 3 3" xfId="14617"/>
    <cellStyle name="Dziesiętny [0]_Invoices2001Slovakia_Book1_1_Book1_bieu ke hoach dau thau truong mam non SKH 3 3" xfId="14618"/>
    <cellStyle name="Dziesietny [0]_Invoices2001Slovakia_Book1_1_Book1_bieu ke hoach dau thau truong mam non SKH 3 4" xfId="21876"/>
    <cellStyle name="Dziesiętny [0]_Invoices2001Slovakia_Book1_1_Book1_bieu ke hoach dau thau truong mam non SKH 3 4" xfId="21877"/>
    <cellStyle name="Dziesietny [0]_Invoices2001Slovakia_Book1_1_Book1_bieu ke hoach dau thau truong mam non SKH 4" xfId="2631"/>
    <cellStyle name="Dziesiętny [0]_Invoices2001Slovakia_Book1_1_Book1_bieu ke hoach dau thau truong mam non SKH 4" xfId="2632"/>
    <cellStyle name="Dziesietny [0]_Invoices2001Slovakia_Book1_1_Book1_bieu ke hoach dau thau truong mam non SKH 4 2" xfId="21878"/>
    <cellStyle name="Dziesiętny [0]_Invoices2001Slovakia_Book1_1_Book1_bieu ke hoach dau thau truong mam non SKH 4 2" xfId="21879"/>
    <cellStyle name="Dziesietny [0]_Invoices2001Slovakia_Book1_1_Book1_bieu ke hoach dau thau truong mam non SKH 5" xfId="2633"/>
    <cellStyle name="Dziesiętny [0]_Invoices2001Slovakia_Book1_1_Book1_bieu ke hoach dau thau truong mam non SKH 5" xfId="2634"/>
    <cellStyle name="Dziesietny [0]_Invoices2001Slovakia_Book1_1_Book1_bieu ke hoach dau thau truong mam non SKH 5 2" xfId="21880"/>
    <cellStyle name="Dziesiętny [0]_Invoices2001Slovakia_Book1_1_Book1_bieu ke hoach dau thau truong mam non SKH 5 2" xfId="21881"/>
    <cellStyle name="Dziesietny [0]_Invoices2001Slovakia_Book1_1_Book1_bieu ke hoach dau thau truong mam non SKH 6" xfId="2635"/>
    <cellStyle name="Dziesiętny [0]_Invoices2001Slovakia_Book1_1_Book1_bieu ke hoach dau thau truong mam non SKH 6" xfId="2636"/>
    <cellStyle name="Dziesietny [0]_Invoices2001Slovakia_Book1_1_Book1_bieu ke hoach dau thau truong mam non SKH 6 2" xfId="21882"/>
    <cellStyle name="Dziesiętny [0]_Invoices2001Slovakia_Book1_1_Book1_bieu ke hoach dau thau truong mam non SKH 6 2" xfId="21883"/>
    <cellStyle name="Dziesietny [0]_Invoices2001Slovakia_Book1_1_Book1_bieu ke hoach dau thau truong mam non SKH 7" xfId="2637"/>
    <cellStyle name="Dziesiętny [0]_Invoices2001Slovakia_Book1_1_Book1_bieu ke hoach dau thau truong mam non SKH 7" xfId="2638"/>
    <cellStyle name="Dziesietny [0]_Invoices2001Slovakia_Book1_1_Book1_bieu ke hoach dau thau truong mam non SKH 7 2" xfId="21884"/>
    <cellStyle name="Dziesiętny [0]_Invoices2001Slovakia_Book1_1_Book1_bieu ke hoach dau thau truong mam non SKH 7 2" xfId="21885"/>
    <cellStyle name="Dziesietny [0]_Invoices2001Slovakia_Book1_1_Book1_bieu ke hoach dau thau truong mam non SKH 8" xfId="2639"/>
    <cellStyle name="Dziesiętny [0]_Invoices2001Slovakia_Book1_1_Book1_bieu ke hoach dau thau truong mam non SKH 8" xfId="2640"/>
    <cellStyle name="Dziesietny [0]_Invoices2001Slovakia_Book1_1_Book1_bieu ke hoach dau thau truong mam non SKH 8 2" xfId="21886"/>
    <cellStyle name="Dziesiętny [0]_Invoices2001Slovakia_Book1_1_Book1_bieu ke hoach dau thau truong mam non SKH 8 2" xfId="21887"/>
    <cellStyle name="Dziesietny [0]_Invoices2001Slovakia_Book1_1_Book1_bieu ke hoach dau thau truong mam non SKH 9" xfId="2641"/>
    <cellStyle name="Dziesiętny [0]_Invoices2001Slovakia_Book1_1_Book1_bieu ke hoach dau thau truong mam non SKH 9" xfId="2642"/>
    <cellStyle name="Dziesietny [0]_Invoices2001Slovakia_Book1_1_Book1_bieu ke hoach dau thau truong mam non SKH 9 2" xfId="21888"/>
    <cellStyle name="Dziesiętny [0]_Invoices2001Slovakia_Book1_1_Book1_bieu ke hoach dau thau truong mam non SKH 9 2" xfId="21889"/>
    <cellStyle name="Dziesietny [0]_Invoices2001Slovakia_Book1_1_Book1_bieu tong hop lai kh von 2011 gui phong TH-KTDN" xfId="2643"/>
    <cellStyle name="Dziesiętny [0]_Invoices2001Slovakia_Book1_1_Book1_bieu tong hop lai kh von 2011 gui phong TH-KTDN" xfId="2644"/>
    <cellStyle name="Dziesietny [0]_Invoices2001Slovakia_Book1_1_Book1_bieu tong hop lai kh von 2011 gui phong TH-KTDN 10" xfId="2645"/>
    <cellStyle name="Dziesiętny [0]_Invoices2001Slovakia_Book1_1_Book1_bieu tong hop lai kh von 2011 gui phong TH-KTDN 10" xfId="2646"/>
    <cellStyle name="Dziesietny [0]_Invoices2001Slovakia_Book1_1_Book1_bieu tong hop lai kh von 2011 gui phong TH-KTDN 10 2" xfId="21890"/>
    <cellStyle name="Dziesiętny [0]_Invoices2001Slovakia_Book1_1_Book1_bieu tong hop lai kh von 2011 gui phong TH-KTDN 10 2" xfId="21891"/>
    <cellStyle name="Dziesietny [0]_Invoices2001Slovakia_Book1_1_Book1_bieu tong hop lai kh von 2011 gui phong TH-KTDN 11" xfId="2647"/>
    <cellStyle name="Dziesiętny [0]_Invoices2001Slovakia_Book1_1_Book1_bieu tong hop lai kh von 2011 gui phong TH-KTDN 11" xfId="2648"/>
    <cellStyle name="Dziesietny [0]_Invoices2001Slovakia_Book1_1_Book1_bieu tong hop lai kh von 2011 gui phong TH-KTDN 11 2" xfId="21892"/>
    <cellStyle name="Dziesiętny [0]_Invoices2001Slovakia_Book1_1_Book1_bieu tong hop lai kh von 2011 gui phong TH-KTDN 11 2" xfId="21893"/>
    <cellStyle name="Dziesietny [0]_Invoices2001Slovakia_Book1_1_Book1_bieu tong hop lai kh von 2011 gui phong TH-KTDN 12" xfId="2649"/>
    <cellStyle name="Dziesiętny [0]_Invoices2001Slovakia_Book1_1_Book1_bieu tong hop lai kh von 2011 gui phong TH-KTDN 12" xfId="2650"/>
    <cellStyle name="Dziesietny [0]_Invoices2001Slovakia_Book1_1_Book1_bieu tong hop lai kh von 2011 gui phong TH-KTDN 12 2" xfId="21894"/>
    <cellStyle name="Dziesiętny [0]_Invoices2001Slovakia_Book1_1_Book1_bieu tong hop lai kh von 2011 gui phong TH-KTDN 12 2" xfId="21895"/>
    <cellStyle name="Dziesietny [0]_Invoices2001Slovakia_Book1_1_Book1_bieu tong hop lai kh von 2011 gui phong TH-KTDN 13" xfId="2651"/>
    <cellStyle name="Dziesiętny [0]_Invoices2001Slovakia_Book1_1_Book1_bieu tong hop lai kh von 2011 gui phong TH-KTDN 13" xfId="2652"/>
    <cellStyle name="Dziesietny [0]_Invoices2001Slovakia_Book1_1_Book1_bieu tong hop lai kh von 2011 gui phong TH-KTDN 13 2" xfId="21896"/>
    <cellStyle name="Dziesiętny [0]_Invoices2001Slovakia_Book1_1_Book1_bieu tong hop lai kh von 2011 gui phong TH-KTDN 13 2" xfId="21897"/>
    <cellStyle name="Dziesietny [0]_Invoices2001Slovakia_Book1_1_Book1_bieu tong hop lai kh von 2011 gui phong TH-KTDN 14" xfId="2653"/>
    <cellStyle name="Dziesiętny [0]_Invoices2001Slovakia_Book1_1_Book1_bieu tong hop lai kh von 2011 gui phong TH-KTDN 14" xfId="2654"/>
    <cellStyle name="Dziesietny [0]_Invoices2001Slovakia_Book1_1_Book1_bieu tong hop lai kh von 2011 gui phong TH-KTDN 14 2" xfId="21898"/>
    <cellStyle name="Dziesiętny [0]_Invoices2001Slovakia_Book1_1_Book1_bieu tong hop lai kh von 2011 gui phong TH-KTDN 14 2" xfId="21899"/>
    <cellStyle name="Dziesietny [0]_Invoices2001Slovakia_Book1_1_Book1_bieu tong hop lai kh von 2011 gui phong TH-KTDN 15" xfId="2655"/>
    <cellStyle name="Dziesiętny [0]_Invoices2001Slovakia_Book1_1_Book1_bieu tong hop lai kh von 2011 gui phong TH-KTDN 15" xfId="2656"/>
    <cellStyle name="Dziesietny [0]_Invoices2001Slovakia_Book1_1_Book1_bieu tong hop lai kh von 2011 gui phong TH-KTDN 15 2" xfId="21900"/>
    <cellStyle name="Dziesiętny [0]_Invoices2001Slovakia_Book1_1_Book1_bieu tong hop lai kh von 2011 gui phong TH-KTDN 15 2" xfId="21901"/>
    <cellStyle name="Dziesietny [0]_Invoices2001Slovakia_Book1_1_Book1_bieu tong hop lai kh von 2011 gui phong TH-KTDN 16" xfId="2657"/>
    <cellStyle name="Dziesiętny [0]_Invoices2001Slovakia_Book1_1_Book1_bieu tong hop lai kh von 2011 gui phong TH-KTDN 16" xfId="2658"/>
    <cellStyle name="Dziesietny [0]_Invoices2001Slovakia_Book1_1_Book1_bieu tong hop lai kh von 2011 gui phong TH-KTDN 16 2" xfId="21902"/>
    <cellStyle name="Dziesiętny [0]_Invoices2001Slovakia_Book1_1_Book1_bieu tong hop lai kh von 2011 gui phong TH-KTDN 16 2" xfId="21903"/>
    <cellStyle name="Dziesietny [0]_Invoices2001Slovakia_Book1_1_Book1_bieu tong hop lai kh von 2011 gui phong TH-KTDN 17" xfId="2659"/>
    <cellStyle name="Dziesiętny [0]_Invoices2001Slovakia_Book1_1_Book1_bieu tong hop lai kh von 2011 gui phong TH-KTDN 17" xfId="2660"/>
    <cellStyle name="Dziesietny [0]_Invoices2001Slovakia_Book1_1_Book1_bieu tong hop lai kh von 2011 gui phong TH-KTDN 17 2" xfId="21904"/>
    <cellStyle name="Dziesiętny [0]_Invoices2001Slovakia_Book1_1_Book1_bieu tong hop lai kh von 2011 gui phong TH-KTDN 17 2" xfId="21905"/>
    <cellStyle name="Dziesietny [0]_Invoices2001Slovakia_Book1_1_Book1_bieu tong hop lai kh von 2011 gui phong TH-KTDN 18" xfId="2661"/>
    <cellStyle name="Dziesiętny [0]_Invoices2001Slovakia_Book1_1_Book1_bieu tong hop lai kh von 2011 gui phong TH-KTDN 18" xfId="2662"/>
    <cellStyle name="Dziesietny [0]_Invoices2001Slovakia_Book1_1_Book1_bieu tong hop lai kh von 2011 gui phong TH-KTDN 18 2" xfId="21906"/>
    <cellStyle name="Dziesiętny [0]_Invoices2001Slovakia_Book1_1_Book1_bieu tong hop lai kh von 2011 gui phong TH-KTDN 18 2" xfId="21907"/>
    <cellStyle name="Dziesietny [0]_Invoices2001Slovakia_Book1_1_Book1_bieu tong hop lai kh von 2011 gui phong TH-KTDN 19" xfId="2663"/>
    <cellStyle name="Dziesiętny [0]_Invoices2001Slovakia_Book1_1_Book1_bieu tong hop lai kh von 2011 gui phong TH-KTDN 19" xfId="2664"/>
    <cellStyle name="Dziesietny [0]_Invoices2001Slovakia_Book1_1_Book1_bieu tong hop lai kh von 2011 gui phong TH-KTDN 19 2" xfId="21908"/>
    <cellStyle name="Dziesiętny [0]_Invoices2001Slovakia_Book1_1_Book1_bieu tong hop lai kh von 2011 gui phong TH-KTDN 19 2" xfId="21909"/>
    <cellStyle name="Dziesietny [0]_Invoices2001Slovakia_Book1_1_Book1_bieu tong hop lai kh von 2011 gui phong TH-KTDN 2" xfId="2665"/>
    <cellStyle name="Dziesiętny [0]_Invoices2001Slovakia_Book1_1_Book1_bieu tong hop lai kh von 2011 gui phong TH-KTDN 2" xfId="2666"/>
    <cellStyle name="Dziesietny [0]_Invoices2001Slovakia_Book1_1_Book1_bieu tong hop lai kh von 2011 gui phong TH-KTDN 2 2" xfId="14625"/>
    <cellStyle name="Dziesiętny [0]_Invoices2001Slovakia_Book1_1_Book1_bieu tong hop lai kh von 2011 gui phong TH-KTDN 2 2" xfId="14626"/>
    <cellStyle name="Dziesietny [0]_Invoices2001Slovakia_Book1_1_Book1_bieu tong hop lai kh von 2011 gui phong TH-KTDN 2 3" xfId="14623"/>
    <cellStyle name="Dziesiętny [0]_Invoices2001Slovakia_Book1_1_Book1_bieu tong hop lai kh von 2011 gui phong TH-KTDN 2 3" xfId="14624"/>
    <cellStyle name="Dziesietny [0]_Invoices2001Slovakia_Book1_1_Book1_bieu tong hop lai kh von 2011 gui phong TH-KTDN 2 4" xfId="21910"/>
    <cellStyle name="Dziesiętny [0]_Invoices2001Slovakia_Book1_1_Book1_bieu tong hop lai kh von 2011 gui phong TH-KTDN 2 4" xfId="21911"/>
    <cellStyle name="Dziesietny [0]_Invoices2001Slovakia_Book1_1_Book1_bieu tong hop lai kh von 2011 gui phong TH-KTDN 20" xfId="2667"/>
    <cellStyle name="Dziesiętny [0]_Invoices2001Slovakia_Book1_1_Book1_bieu tong hop lai kh von 2011 gui phong TH-KTDN 20" xfId="2668"/>
    <cellStyle name="Dziesietny [0]_Invoices2001Slovakia_Book1_1_Book1_bieu tong hop lai kh von 2011 gui phong TH-KTDN 20 2" xfId="21912"/>
    <cellStyle name="Dziesiętny [0]_Invoices2001Slovakia_Book1_1_Book1_bieu tong hop lai kh von 2011 gui phong TH-KTDN 20 2" xfId="21913"/>
    <cellStyle name="Dziesietny [0]_Invoices2001Slovakia_Book1_1_Book1_bieu tong hop lai kh von 2011 gui phong TH-KTDN 21" xfId="2669"/>
    <cellStyle name="Dziesiętny [0]_Invoices2001Slovakia_Book1_1_Book1_bieu tong hop lai kh von 2011 gui phong TH-KTDN 21" xfId="2670"/>
    <cellStyle name="Dziesietny [0]_Invoices2001Slovakia_Book1_1_Book1_bieu tong hop lai kh von 2011 gui phong TH-KTDN 21 2" xfId="21914"/>
    <cellStyle name="Dziesiętny [0]_Invoices2001Slovakia_Book1_1_Book1_bieu tong hop lai kh von 2011 gui phong TH-KTDN 21 2" xfId="21915"/>
    <cellStyle name="Dziesietny [0]_Invoices2001Slovakia_Book1_1_Book1_bieu tong hop lai kh von 2011 gui phong TH-KTDN 22" xfId="2671"/>
    <cellStyle name="Dziesiętny [0]_Invoices2001Slovakia_Book1_1_Book1_bieu tong hop lai kh von 2011 gui phong TH-KTDN 22" xfId="2672"/>
    <cellStyle name="Dziesietny [0]_Invoices2001Slovakia_Book1_1_Book1_bieu tong hop lai kh von 2011 gui phong TH-KTDN 22 2" xfId="21916"/>
    <cellStyle name="Dziesiętny [0]_Invoices2001Slovakia_Book1_1_Book1_bieu tong hop lai kh von 2011 gui phong TH-KTDN 22 2" xfId="21917"/>
    <cellStyle name="Dziesietny [0]_Invoices2001Slovakia_Book1_1_Book1_bieu tong hop lai kh von 2011 gui phong TH-KTDN 23" xfId="2673"/>
    <cellStyle name="Dziesiętny [0]_Invoices2001Slovakia_Book1_1_Book1_bieu tong hop lai kh von 2011 gui phong TH-KTDN 23" xfId="2674"/>
    <cellStyle name="Dziesietny [0]_Invoices2001Slovakia_Book1_1_Book1_bieu tong hop lai kh von 2011 gui phong TH-KTDN 23 2" xfId="21918"/>
    <cellStyle name="Dziesiętny [0]_Invoices2001Slovakia_Book1_1_Book1_bieu tong hop lai kh von 2011 gui phong TH-KTDN 23 2" xfId="21919"/>
    <cellStyle name="Dziesietny [0]_Invoices2001Slovakia_Book1_1_Book1_bieu tong hop lai kh von 2011 gui phong TH-KTDN 24" xfId="2675"/>
    <cellStyle name="Dziesiętny [0]_Invoices2001Slovakia_Book1_1_Book1_bieu tong hop lai kh von 2011 gui phong TH-KTDN 24" xfId="2676"/>
    <cellStyle name="Dziesietny [0]_Invoices2001Slovakia_Book1_1_Book1_bieu tong hop lai kh von 2011 gui phong TH-KTDN 24 2" xfId="21920"/>
    <cellStyle name="Dziesiętny [0]_Invoices2001Slovakia_Book1_1_Book1_bieu tong hop lai kh von 2011 gui phong TH-KTDN 24 2" xfId="21921"/>
    <cellStyle name="Dziesietny [0]_Invoices2001Slovakia_Book1_1_Book1_bieu tong hop lai kh von 2011 gui phong TH-KTDN 25" xfId="2677"/>
    <cellStyle name="Dziesiętny [0]_Invoices2001Slovakia_Book1_1_Book1_bieu tong hop lai kh von 2011 gui phong TH-KTDN 25" xfId="2678"/>
    <cellStyle name="Dziesietny [0]_Invoices2001Slovakia_Book1_1_Book1_bieu tong hop lai kh von 2011 gui phong TH-KTDN 25 2" xfId="21922"/>
    <cellStyle name="Dziesiętny [0]_Invoices2001Slovakia_Book1_1_Book1_bieu tong hop lai kh von 2011 gui phong TH-KTDN 25 2" xfId="21923"/>
    <cellStyle name="Dziesietny [0]_Invoices2001Slovakia_Book1_1_Book1_bieu tong hop lai kh von 2011 gui phong TH-KTDN 26" xfId="2679"/>
    <cellStyle name="Dziesiętny [0]_Invoices2001Slovakia_Book1_1_Book1_bieu tong hop lai kh von 2011 gui phong TH-KTDN 26" xfId="2680"/>
    <cellStyle name="Dziesietny [0]_Invoices2001Slovakia_Book1_1_Book1_bieu tong hop lai kh von 2011 gui phong TH-KTDN 26 2" xfId="21924"/>
    <cellStyle name="Dziesiętny [0]_Invoices2001Slovakia_Book1_1_Book1_bieu tong hop lai kh von 2011 gui phong TH-KTDN 26 2" xfId="21925"/>
    <cellStyle name="Dziesietny [0]_Invoices2001Slovakia_Book1_1_Book1_bieu tong hop lai kh von 2011 gui phong TH-KTDN 27" xfId="14621"/>
    <cellStyle name="Dziesiętny [0]_Invoices2001Slovakia_Book1_1_Book1_bieu tong hop lai kh von 2011 gui phong TH-KTDN 27" xfId="14622"/>
    <cellStyle name="Dziesietny [0]_Invoices2001Slovakia_Book1_1_Book1_bieu tong hop lai kh von 2011 gui phong TH-KTDN 3" xfId="2681"/>
    <cellStyle name="Dziesiętny [0]_Invoices2001Slovakia_Book1_1_Book1_bieu tong hop lai kh von 2011 gui phong TH-KTDN 3" xfId="2682"/>
    <cellStyle name="Dziesietny [0]_Invoices2001Slovakia_Book1_1_Book1_bieu tong hop lai kh von 2011 gui phong TH-KTDN 3 2" xfId="14629"/>
    <cellStyle name="Dziesiętny [0]_Invoices2001Slovakia_Book1_1_Book1_bieu tong hop lai kh von 2011 gui phong TH-KTDN 3 2" xfId="14630"/>
    <cellStyle name="Dziesietny [0]_Invoices2001Slovakia_Book1_1_Book1_bieu tong hop lai kh von 2011 gui phong TH-KTDN 3 3" xfId="14627"/>
    <cellStyle name="Dziesiętny [0]_Invoices2001Slovakia_Book1_1_Book1_bieu tong hop lai kh von 2011 gui phong TH-KTDN 3 3" xfId="14628"/>
    <cellStyle name="Dziesietny [0]_Invoices2001Slovakia_Book1_1_Book1_bieu tong hop lai kh von 2011 gui phong TH-KTDN 3 4" xfId="21926"/>
    <cellStyle name="Dziesiętny [0]_Invoices2001Slovakia_Book1_1_Book1_bieu tong hop lai kh von 2011 gui phong TH-KTDN 3 4" xfId="21927"/>
    <cellStyle name="Dziesietny [0]_Invoices2001Slovakia_Book1_1_Book1_bieu tong hop lai kh von 2011 gui phong TH-KTDN 4" xfId="2683"/>
    <cellStyle name="Dziesiętny [0]_Invoices2001Slovakia_Book1_1_Book1_bieu tong hop lai kh von 2011 gui phong TH-KTDN 4" xfId="2684"/>
    <cellStyle name="Dziesietny [0]_Invoices2001Slovakia_Book1_1_Book1_bieu tong hop lai kh von 2011 gui phong TH-KTDN 4 2" xfId="21928"/>
    <cellStyle name="Dziesiętny [0]_Invoices2001Slovakia_Book1_1_Book1_bieu tong hop lai kh von 2011 gui phong TH-KTDN 4 2" xfId="21929"/>
    <cellStyle name="Dziesietny [0]_Invoices2001Slovakia_Book1_1_Book1_bieu tong hop lai kh von 2011 gui phong TH-KTDN 5" xfId="2685"/>
    <cellStyle name="Dziesiętny [0]_Invoices2001Slovakia_Book1_1_Book1_bieu tong hop lai kh von 2011 gui phong TH-KTDN 5" xfId="2686"/>
    <cellStyle name="Dziesietny [0]_Invoices2001Slovakia_Book1_1_Book1_bieu tong hop lai kh von 2011 gui phong TH-KTDN 5 2" xfId="21930"/>
    <cellStyle name="Dziesiętny [0]_Invoices2001Slovakia_Book1_1_Book1_bieu tong hop lai kh von 2011 gui phong TH-KTDN 5 2" xfId="21931"/>
    <cellStyle name="Dziesietny [0]_Invoices2001Slovakia_Book1_1_Book1_bieu tong hop lai kh von 2011 gui phong TH-KTDN 6" xfId="2687"/>
    <cellStyle name="Dziesiętny [0]_Invoices2001Slovakia_Book1_1_Book1_bieu tong hop lai kh von 2011 gui phong TH-KTDN 6" xfId="2688"/>
    <cellStyle name="Dziesietny [0]_Invoices2001Slovakia_Book1_1_Book1_bieu tong hop lai kh von 2011 gui phong TH-KTDN 6 2" xfId="21932"/>
    <cellStyle name="Dziesiętny [0]_Invoices2001Slovakia_Book1_1_Book1_bieu tong hop lai kh von 2011 gui phong TH-KTDN 6 2" xfId="21933"/>
    <cellStyle name="Dziesietny [0]_Invoices2001Slovakia_Book1_1_Book1_bieu tong hop lai kh von 2011 gui phong TH-KTDN 7" xfId="2689"/>
    <cellStyle name="Dziesiętny [0]_Invoices2001Slovakia_Book1_1_Book1_bieu tong hop lai kh von 2011 gui phong TH-KTDN 7" xfId="2690"/>
    <cellStyle name="Dziesietny [0]_Invoices2001Slovakia_Book1_1_Book1_bieu tong hop lai kh von 2011 gui phong TH-KTDN 7 2" xfId="21934"/>
    <cellStyle name="Dziesiętny [0]_Invoices2001Slovakia_Book1_1_Book1_bieu tong hop lai kh von 2011 gui phong TH-KTDN 7 2" xfId="21935"/>
    <cellStyle name="Dziesietny [0]_Invoices2001Slovakia_Book1_1_Book1_bieu tong hop lai kh von 2011 gui phong TH-KTDN 8" xfId="2691"/>
    <cellStyle name="Dziesiętny [0]_Invoices2001Slovakia_Book1_1_Book1_bieu tong hop lai kh von 2011 gui phong TH-KTDN 8" xfId="2692"/>
    <cellStyle name="Dziesietny [0]_Invoices2001Slovakia_Book1_1_Book1_bieu tong hop lai kh von 2011 gui phong TH-KTDN 8 2" xfId="21936"/>
    <cellStyle name="Dziesiętny [0]_Invoices2001Slovakia_Book1_1_Book1_bieu tong hop lai kh von 2011 gui phong TH-KTDN 8 2" xfId="21937"/>
    <cellStyle name="Dziesietny [0]_Invoices2001Slovakia_Book1_1_Book1_bieu tong hop lai kh von 2011 gui phong TH-KTDN 9" xfId="2693"/>
    <cellStyle name="Dziesiętny [0]_Invoices2001Slovakia_Book1_1_Book1_bieu tong hop lai kh von 2011 gui phong TH-KTDN 9" xfId="2694"/>
    <cellStyle name="Dziesietny [0]_Invoices2001Slovakia_Book1_1_Book1_bieu tong hop lai kh von 2011 gui phong TH-KTDN 9 2" xfId="21938"/>
    <cellStyle name="Dziesiętny [0]_Invoices2001Slovakia_Book1_1_Book1_bieu tong hop lai kh von 2011 gui phong TH-KTDN 9 2" xfId="21939"/>
    <cellStyle name="Dziesietny [0]_Invoices2001Slovakia_Book1_1_Book1_bieu tong hop lai kh von 2011 gui phong TH-KTDN_BIEU KE HOACH  2015 (KTN 6.11 sua)" xfId="14631"/>
    <cellStyle name="Dziesiętny [0]_Invoices2001Slovakia_Book1_1_Book1_bieu tong hop lai kh von 2011 gui phong TH-KTDN_BIEU KE HOACH  2015 (KTN 6.11 sua)" xfId="14632"/>
    <cellStyle name="Dziesietny [0]_Invoices2001Slovakia_Book1_1_Book1_Book1" xfId="2695"/>
    <cellStyle name="Dziesiętny [0]_Invoices2001Slovakia_Book1_1_Book1_Book1" xfId="2696"/>
    <cellStyle name="Dziesietny [0]_Invoices2001Slovakia_Book1_1_Book1_Book1 10" xfId="2697"/>
    <cellStyle name="Dziesiętny [0]_Invoices2001Slovakia_Book1_1_Book1_Book1 10" xfId="2698"/>
    <cellStyle name="Dziesietny [0]_Invoices2001Slovakia_Book1_1_Book1_Book1 10 2" xfId="21940"/>
    <cellStyle name="Dziesiętny [0]_Invoices2001Slovakia_Book1_1_Book1_Book1 10 2" xfId="21941"/>
    <cellStyle name="Dziesietny [0]_Invoices2001Slovakia_Book1_1_Book1_Book1 11" xfId="2699"/>
    <cellStyle name="Dziesiętny [0]_Invoices2001Slovakia_Book1_1_Book1_Book1 11" xfId="2700"/>
    <cellStyle name="Dziesietny [0]_Invoices2001Slovakia_Book1_1_Book1_Book1 11 2" xfId="21942"/>
    <cellStyle name="Dziesiętny [0]_Invoices2001Slovakia_Book1_1_Book1_Book1 11 2" xfId="21943"/>
    <cellStyle name="Dziesietny [0]_Invoices2001Slovakia_Book1_1_Book1_Book1 12" xfId="2701"/>
    <cellStyle name="Dziesiętny [0]_Invoices2001Slovakia_Book1_1_Book1_Book1 12" xfId="2702"/>
    <cellStyle name="Dziesietny [0]_Invoices2001Slovakia_Book1_1_Book1_Book1 12 2" xfId="21944"/>
    <cellStyle name="Dziesiętny [0]_Invoices2001Slovakia_Book1_1_Book1_Book1 12 2" xfId="21945"/>
    <cellStyle name="Dziesietny [0]_Invoices2001Slovakia_Book1_1_Book1_Book1 13" xfId="2703"/>
    <cellStyle name="Dziesiętny [0]_Invoices2001Slovakia_Book1_1_Book1_Book1 13" xfId="2704"/>
    <cellStyle name="Dziesietny [0]_Invoices2001Slovakia_Book1_1_Book1_Book1 13 2" xfId="21946"/>
    <cellStyle name="Dziesiętny [0]_Invoices2001Slovakia_Book1_1_Book1_Book1 13 2" xfId="21947"/>
    <cellStyle name="Dziesietny [0]_Invoices2001Slovakia_Book1_1_Book1_Book1 14" xfId="2705"/>
    <cellStyle name="Dziesiętny [0]_Invoices2001Slovakia_Book1_1_Book1_Book1 14" xfId="2706"/>
    <cellStyle name="Dziesietny [0]_Invoices2001Slovakia_Book1_1_Book1_Book1 14 2" xfId="21948"/>
    <cellStyle name="Dziesiętny [0]_Invoices2001Slovakia_Book1_1_Book1_Book1 14 2" xfId="21949"/>
    <cellStyle name="Dziesietny [0]_Invoices2001Slovakia_Book1_1_Book1_Book1 15" xfId="2707"/>
    <cellStyle name="Dziesiętny [0]_Invoices2001Slovakia_Book1_1_Book1_Book1 15" xfId="2708"/>
    <cellStyle name="Dziesietny [0]_Invoices2001Slovakia_Book1_1_Book1_Book1 15 2" xfId="21950"/>
    <cellStyle name="Dziesiętny [0]_Invoices2001Slovakia_Book1_1_Book1_Book1 15 2" xfId="21951"/>
    <cellStyle name="Dziesietny [0]_Invoices2001Slovakia_Book1_1_Book1_Book1 16" xfId="2709"/>
    <cellStyle name="Dziesiętny [0]_Invoices2001Slovakia_Book1_1_Book1_Book1 16" xfId="2710"/>
    <cellStyle name="Dziesietny [0]_Invoices2001Slovakia_Book1_1_Book1_Book1 16 2" xfId="21952"/>
    <cellStyle name="Dziesiętny [0]_Invoices2001Slovakia_Book1_1_Book1_Book1 16 2" xfId="21953"/>
    <cellStyle name="Dziesietny [0]_Invoices2001Slovakia_Book1_1_Book1_Book1 17" xfId="2711"/>
    <cellStyle name="Dziesiętny [0]_Invoices2001Slovakia_Book1_1_Book1_Book1 17" xfId="2712"/>
    <cellStyle name="Dziesietny [0]_Invoices2001Slovakia_Book1_1_Book1_Book1 17 2" xfId="21954"/>
    <cellStyle name="Dziesiętny [0]_Invoices2001Slovakia_Book1_1_Book1_Book1 17 2" xfId="21955"/>
    <cellStyle name="Dziesietny [0]_Invoices2001Slovakia_Book1_1_Book1_Book1 18" xfId="2713"/>
    <cellStyle name="Dziesiętny [0]_Invoices2001Slovakia_Book1_1_Book1_Book1 18" xfId="2714"/>
    <cellStyle name="Dziesietny [0]_Invoices2001Slovakia_Book1_1_Book1_Book1 18 2" xfId="21956"/>
    <cellStyle name="Dziesiętny [0]_Invoices2001Slovakia_Book1_1_Book1_Book1 18 2" xfId="21957"/>
    <cellStyle name="Dziesietny [0]_Invoices2001Slovakia_Book1_1_Book1_Book1 19" xfId="2715"/>
    <cellStyle name="Dziesiętny [0]_Invoices2001Slovakia_Book1_1_Book1_Book1 19" xfId="2716"/>
    <cellStyle name="Dziesietny [0]_Invoices2001Slovakia_Book1_1_Book1_Book1 19 2" xfId="21958"/>
    <cellStyle name="Dziesiętny [0]_Invoices2001Slovakia_Book1_1_Book1_Book1 19 2" xfId="21959"/>
    <cellStyle name="Dziesietny [0]_Invoices2001Slovakia_Book1_1_Book1_Book1 2" xfId="2717"/>
    <cellStyle name="Dziesiętny [0]_Invoices2001Slovakia_Book1_1_Book1_Book1 2" xfId="2718"/>
    <cellStyle name="Dziesietny [0]_Invoices2001Slovakia_Book1_1_Book1_Book1 2 2" xfId="14637"/>
    <cellStyle name="Dziesiętny [0]_Invoices2001Slovakia_Book1_1_Book1_Book1 2 2" xfId="14638"/>
    <cellStyle name="Dziesietny [0]_Invoices2001Slovakia_Book1_1_Book1_Book1 2 3" xfId="14635"/>
    <cellStyle name="Dziesiętny [0]_Invoices2001Slovakia_Book1_1_Book1_Book1 2 3" xfId="14636"/>
    <cellStyle name="Dziesietny [0]_Invoices2001Slovakia_Book1_1_Book1_Book1 2 4" xfId="21960"/>
    <cellStyle name="Dziesiętny [0]_Invoices2001Slovakia_Book1_1_Book1_Book1 2 4" xfId="21961"/>
    <cellStyle name="Dziesietny [0]_Invoices2001Slovakia_Book1_1_Book1_Book1 20" xfId="2719"/>
    <cellStyle name="Dziesiętny [0]_Invoices2001Slovakia_Book1_1_Book1_Book1 20" xfId="2720"/>
    <cellStyle name="Dziesietny [0]_Invoices2001Slovakia_Book1_1_Book1_Book1 20 2" xfId="21962"/>
    <cellStyle name="Dziesiętny [0]_Invoices2001Slovakia_Book1_1_Book1_Book1 20 2" xfId="21963"/>
    <cellStyle name="Dziesietny [0]_Invoices2001Slovakia_Book1_1_Book1_Book1 21" xfId="2721"/>
    <cellStyle name="Dziesiętny [0]_Invoices2001Slovakia_Book1_1_Book1_Book1 21" xfId="2722"/>
    <cellStyle name="Dziesietny [0]_Invoices2001Slovakia_Book1_1_Book1_Book1 21 2" xfId="21964"/>
    <cellStyle name="Dziesiętny [0]_Invoices2001Slovakia_Book1_1_Book1_Book1 21 2" xfId="21965"/>
    <cellStyle name="Dziesietny [0]_Invoices2001Slovakia_Book1_1_Book1_Book1 22" xfId="2723"/>
    <cellStyle name="Dziesiętny [0]_Invoices2001Slovakia_Book1_1_Book1_Book1 22" xfId="2724"/>
    <cellStyle name="Dziesietny [0]_Invoices2001Slovakia_Book1_1_Book1_Book1 22 2" xfId="21966"/>
    <cellStyle name="Dziesiętny [0]_Invoices2001Slovakia_Book1_1_Book1_Book1 22 2" xfId="21967"/>
    <cellStyle name="Dziesietny [0]_Invoices2001Slovakia_Book1_1_Book1_Book1 23" xfId="2725"/>
    <cellStyle name="Dziesiętny [0]_Invoices2001Slovakia_Book1_1_Book1_Book1 23" xfId="2726"/>
    <cellStyle name="Dziesietny [0]_Invoices2001Slovakia_Book1_1_Book1_Book1 23 2" xfId="21968"/>
    <cellStyle name="Dziesiętny [0]_Invoices2001Slovakia_Book1_1_Book1_Book1 23 2" xfId="21969"/>
    <cellStyle name="Dziesietny [0]_Invoices2001Slovakia_Book1_1_Book1_Book1 24" xfId="2727"/>
    <cellStyle name="Dziesiętny [0]_Invoices2001Slovakia_Book1_1_Book1_Book1 24" xfId="2728"/>
    <cellStyle name="Dziesietny [0]_Invoices2001Slovakia_Book1_1_Book1_Book1 24 2" xfId="21970"/>
    <cellStyle name="Dziesiętny [0]_Invoices2001Slovakia_Book1_1_Book1_Book1 24 2" xfId="21971"/>
    <cellStyle name="Dziesietny [0]_Invoices2001Slovakia_Book1_1_Book1_Book1 25" xfId="2729"/>
    <cellStyle name="Dziesiętny [0]_Invoices2001Slovakia_Book1_1_Book1_Book1 25" xfId="2730"/>
    <cellStyle name="Dziesietny [0]_Invoices2001Slovakia_Book1_1_Book1_Book1 25 2" xfId="21972"/>
    <cellStyle name="Dziesiętny [0]_Invoices2001Slovakia_Book1_1_Book1_Book1 25 2" xfId="21973"/>
    <cellStyle name="Dziesietny [0]_Invoices2001Slovakia_Book1_1_Book1_Book1 26" xfId="2731"/>
    <cellStyle name="Dziesiętny [0]_Invoices2001Slovakia_Book1_1_Book1_Book1 26" xfId="2732"/>
    <cellStyle name="Dziesietny [0]_Invoices2001Slovakia_Book1_1_Book1_Book1 26 2" xfId="21974"/>
    <cellStyle name="Dziesiętny [0]_Invoices2001Slovakia_Book1_1_Book1_Book1 26 2" xfId="21975"/>
    <cellStyle name="Dziesietny [0]_Invoices2001Slovakia_Book1_1_Book1_Book1 27" xfId="14633"/>
    <cellStyle name="Dziesiętny [0]_Invoices2001Slovakia_Book1_1_Book1_Book1 27" xfId="14634"/>
    <cellStyle name="Dziesietny [0]_Invoices2001Slovakia_Book1_1_Book1_Book1 3" xfId="2733"/>
    <cellStyle name="Dziesiętny [0]_Invoices2001Slovakia_Book1_1_Book1_Book1 3" xfId="2734"/>
    <cellStyle name="Dziesietny [0]_Invoices2001Slovakia_Book1_1_Book1_Book1 3 2" xfId="14641"/>
    <cellStyle name="Dziesiętny [0]_Invoices2001Slovakia_Book1_1_Book1_Book1 3 2" xfId="14642"/>
    <cellStyle name="Dziesietny [0]_Invoices2001Slovakia_Book1_1_Book1_Book1 3 3" xfId="14639"/>
    <cellStyle name="Dziesiętny [0]_Invoices2001Slovakia_Book1_1_Book1_Book1 3 3" xfId="14640"/>
    <cellStyle name="Dziesietny [0]_Invoices2001Slovakia_Book1_1_Book1_Book1 3 4" xfId="21976"/>
    <cellStyle name="Dziesiętny [0]_Invoices2001Slovakia_Book1_1_Book1_Book1 3 4" xfId="21977"/>
    <cellStyle name="Dziesietny [0]_Invoices2001Slovakia_Book1_1_Book1_Book1 4" xfId="2735"/>
    <cellStyle name="Dziesiętny [0]_Invoices2001Slovakia_Book1_1_Book1_Book1 4" xfId="2736"/>
    <cellStyle name="Dziesietny [0]_Invoices2001Slovakia_Book1_1_Book1_Book1 4 2" xfId="21978"/>
    <cellStyle name="Dziesiętny [0]_Invoices2001Slovakia_Book1_1_Book1_Book1 4 2" xfId="21979"/>
    <cellStyle name="Dziesietny [0]_Invoices2001Slovakia_Book1_1_Book1_Book1 5" xfId="2737"/>
    <cellStyle name="Dziesiętny [0]_Invoices2001Slovakia_Book1_1_Book1_Book1 5" xfId="2738"/>
    <cellStyle name="Dziesietny [0]_Invoices2001Slovakia_Book1_1_Book1_Book1 5 2" xfId="21980"/>
    <cellStyle name="Dziesiętny [0]_Invoices2001Slovakia_Book1_1_Book1_Book1 5 2" xfId="21981"/>
    <cellStyle name="Dziesietny [0]_Invoices2001Slovakia_Book1_1_Book1_Book1 6" xfId="2739"/>
    <cellStyle name="Dziesiętny [0]_Invoices2001Slovakia_Book1_1_Book1_Book1 6" xfId="2740"/>
    <cellStyle name="Dziesietny [0]_Invoices2001Slovakia_Book1_1_Book1_Book1 6 2" xfId="21982"/>
    <cellStyle name="Dziesiętny [0]_Invoices2001Slovakia_Book1_1_Book1_Book1 6 2" xfId="21983"/>
    <cellStyle name="Dziesietny [0]_Invoices2001Slovakia_Book1_1_Book1_Book1 7" xfId="2741"/>
    <cellStyle name="Dziesiętny [0]_Invoices2001Slovakia_Book1_1_Book1_Book1 7" xfId="2742"/>
    <cellStyle name="Dziesietny [0]_Invoices2001Slovakia_Book1_1_Book1_Book1 7 2" xfId="21984"/>
    <cellStyle name="Dziesiętny [0]_Invoices2001Slovakia_Book1_1_Book1_Book1 7 2" xfId="21985"/>
    <cellStyle name="Dziesietny [0]_Invoices2001Slovakia_Book1_1_Book1_Book1 8" xfId="2743"/>
    <cellStyle name="Dziesiętny [0]_Invoices2001Slovakia_Book1_1_Book1_Book1 8" xfId="2744"/>
    <cellStyle name="Dziesietny [0]_Invoices2001Slovakia_Book1_1_Book1_Book1 8 2" xfId="21986"/>
    <cellStyle name="Dziesiętny [0]_Invoices2001Slovakia_Book1_1_Book1_Book1 8 2" xfId="21987"/>
    <cellStyle name="Dziesietny [0]_Invoices2001Slovakia_Book1_1_Book1_Book1 9" xfId="2745"/>
    <cellStyle name="Dziesiętny [0]_Invoices2001Slovakia_Book1_1_Book1_Book1 9" xfId="2746"/>
    <cellStyle name="Dziesietny [0]_Invoices2001Slovakia_Book1_1_Book1_Book1 9 2" xfId="21988"/>
    <cellStyle name="Dziesiętny [0]_Invoices2001Slovakia_Book1_1_Book1_Book1 9 2" xfId="21989"/>
    <cellStyle name="Dziesietny [0]_Invoices2001Slovakia_Book1_1_Book1_Book1_Ke hoach 2010 (theo doi 11-8-2010)" xfId="2747"/>
    <cellStyle name="Dziesiętny [0]_Invoices2001Slovakia_Book1_1_Book1_Book1_Ke hoach 2010 (theo doi 11-8-2010)" xfId="2748"/>
    <cellStyle name="Dziesietny [0]_Invoices2001Slovakia_Book1_1_Book1_Book1_Ke hoach 2010 (theo doi 11-8-2010) 10" xfId="2749"/>
    <cellStyle name="Dziesiętny [0]_Invoices2001Slovakia_Book1_1_Book1_Book1_Ke hoach 2010 (theo doi 11-8-2010) 10" xfId="2750"/>
    <cellStyle name="Dziesietny [0]_Invoices2001Slovakia_Book1_1_Book1_Book1_Ke hoach 2010 (theo doi 11-8-2010) 10 2" xfId="21990"/>
    <cellStyle name="Dziesiętny [0]_Invoices2001Slovakia_Book1_1_Book1_Book1_Ke hoach 2010 (theo doi 11-8-2010) 10 2" xfId="21991"/>
    <cellStyle name="Dziesietny [0]_Invoices2001Slovakia_Book1_1_Book1_Book1_Ke hoach 2010 (theo doi 11-8-2010) 11" xfId="2751"/>
    <cellStyle name="Dziesiętny [0]_Invoices2001Slovakia_Book1_1_Book1_Book1_Ke hoach 2010 (theo doi 11-8-2010) 11" xfId="2752"/>
    <cellStyle name="Dziesietny [0]_Invoices2001Slovakia_Book1_1_Book1_Book1_Ke hoach 2010 (theo doi 11-8-2010) 11 2" xfId="21992"/>
    <cellStyle name="Dziesiętny [0]_Invoices2001Slovakia_Book1_1_Book1_Book1_Ke hoach 2010 (theo doi 11-8-2010) 11 2" xfId="21993"/>
    <cellStyle name="Dziesietny [0]_Invoices2001Slovakia_Book1_1_Book1_Book1_Ke hoach 2010 (theo doi 11-8-2010) 12" xfId="2753"/>
    <cellStyle name="Dziesiętny [0]_Invoices2001Slovakia_Book1_1_Book1_Book1_Ke hoach 2010 (theo doi 11-8-2010) 12" xfId="2754"/>
    <cellStyle name="Dziesietny [0]_Invoices2001Slovakia_Book1_1_Book1_Book1_Ke hoach 2010 (theo doi 11-8-2010) 12 2" xfId="21994"/>
    <cellStyle name="Dziesiętny [0]_Invoices2001Slovakia_Book1_1_Book1_Book1_Ke hoach 2010 (theo doi 11-8-2010) 12 2" xfId="21995"/>
    <cellStyle name="Dziesietny [0]_Invoices2001Slovakia_Book1_1_Book1_Book1_Ke hoach 2010 (theo doi 11-8-2010) 13" xfId="2755"/>
    <cellStyle name="Dziesiętny [0]_Invoices2001Slovakia_Book1_1_Book1_Book1_Ke hoach 2010 (theo doi 11-8-2010) 13" xfId="2756"/>
    <cellStyle name="Dziesietny [0]_Invoices2001Slovakia_Book1_1_Book1_Book1_Ke hoach 2010 (theo doi 11-8-2010) 13 2" xfId="21996"/>
    <cellStyle name="Dziesiętny [0]_Invoices2001Slovakia_Book1_1_Book1_Book1_Ke hoach 2010 (theo doi 11-8-2010) 13 2" xfId="21997"/>
    <cellStyle name="Dziesietny [0]_Invoices2001Slovakia_Book1_1_Book1_Book1_Ke hoach 2010 (theo doi 11-8-2010) 14" xfId="2757"/>
    <cellStyle name="Dziesiętny [0]_Invoices2001Slovakia_Book1_1_Book1_Book1_Ke hoach 2010 (theo doi 11-8-2010) 14" xfId="2758"/>
    <cellStyle name="Dziesietny [0]_Invoices2001Slovakia_Book1_1_Book1_Book1_Ke hoach 2010 (theo doi 11-8-2010) 14 2" xfId="21998"/>
    <cellStyle name="Dziesiętny [0]_Invoices2001Slovakia_Book1_1_Book1_Book1_Ke hoach 2010 (theo doi 11-8-2010) 14 2" xfId="21999"/>
    <cellStyle name="Dziesietny [0]_Invoices2001Slovakia_Book1_1_Book1_Book1_Ke hoach 2010 (theo doi 11-8-2010) 15" xfId="2759"/>
    <cellStyle name="Dziesiętny [0]_Invoices2001Slovakia_Book1_1_Book1_Book1_Ke hoach 2010 (theo doi 11-8-2010) 15" xfId="2760"/>
    <cellStyle name="Dziesietny [0]_Invoices2001Slovakia_Book1_1_Book1_Book1_Ke hoach 2010 (theo doi 11-8-2010) 15 2" xfId="22000"/>
    <cellStyle name="Dziesiętny [0]_Invoices2001Slovakia_Book1_1_Book1_Book1_Ke hoach 2010 (theo doi 11-8-2010) 15 2" xfId="22001"/>
    <cellStyle name="Dziesietny [0]_Invoices2001Slovakia_Book1_1_Book1_Book1_Ke hoach 2010 (theo doi 11-8-2010) 16" xfId="2761"/>
    <cellStyle name="Dziesiętny [0]_Invoices2001Slovakia_Book1_1_Book1_Book1_Ke hoach 2010 (theo doi 11-8-2010) 16" xfId="2762"/>
    <cellStyle name="Dziesietny [0]_Invoices2001Slovakia_Book1_1_Book1_Book1_Ke hoach 2010 (theo doi 11-8-2010) 16 2" xfId="22002"/>
    <cellStyle name="Dziesiętny [0]_Invoices2001Slovakia_Book1_1_Book1_Book1_Ke hoach 2010 (theo doi 11-8-2010) 16 2" xfId="22003"/>
    <cellStyle name="Dziesietny [0]_Invoices2001Slovakia_Book1_1_Book1_Book1_Ke hoach 2010 (theo doi 11-8-2010) 17" xfId="2763"/>
    <cellStyle name="Dziesiętny [0]_Invoices2001Slovakia_Book1_1_Book1_Book1_Ke hoach 2010 (theo doi 11-8-2010) 17" xfId="2764"/>
    <cellStyle name="Dziesietny [0]_Invoices2001Slovakia_Book1_1_Book1_Book1_Ke hoach 2010 (theo doi 11-8-2010) 17 2" xfId="22004"/>
    <cellStyle name="Dziesiętny [0]_Invoices2001Slovakia_Book1_1_Book1_Book1_Ke hoach 2010 (theo doi 11-8-2010) 17 2" xfId="22005"/>
    <cellStyle name="Dziesietny [0]_Invoices2001Slovakia_Book1_1_Book1_Book1_Ke hoach 2010 (theo doi 11-8-2010) 18" xfId="2765"/>
    <cellStyle name="Dziesiętny [0]_Invoices2001Slovakia_Book1_1_Book1_Book1_Ke hoach 2010 (theo doi 11-8-2010) 18" xfId="2766"/>
    <cellStyle name="Dziesietny [0]_Invoices2001Slovakia_Book1_1_Book1_Book1_Ke hoach 2010 (theo doi 11-8-2010) 18 2" xfId="22006"/>
    <cellStyle name="Dziesiętny [0]_Invoices2001Slovakia_Book1_1_Book1_Book1_Ke hoach 2010 (theo doi 11-8-2010) 18 2" xfId="22007"/>
    <cellStyle name="Dziesietny [0]_Invoices2001Slovakia_Book1_1_Book1_Book1_Ke hoach 2010 (theo doi 11-8-2010) 19" xfId="2767"/>
    <cellStyle name="Dziesiętny [0]_Invoices2001Slovakia_Book1_1_Book1_Book1_Ke hoach 2010 (theo doi 11-8-2010) 19" xfId="2768"/>
    <cellStyle name="Dziesietny [0]_Invoices2001Slovakia_Book1_1_Book1_Book1_Ke hoach 2010 (theo doi 11-8-2010) 19 2" xfId="22008"/>
    <cellStyle name="Dziesiętny [0]_Invoices2001Slovakia_Book1_1_Book1_Book1_Ke hoach 2010 (theo doi 11-8-2010) 19 2" xfId="22009"/>
    <cellStyle name="Dziesietny [0]_Invoices2001Slovakia_Book1_1_Book1_Book1_Ke hoach 2010 (theo doi 11-8-2010) 2" xfId="2769"/>
    <cellStyle name="Dziesiętny [0]_Invoices2001Slovakia_Book1_1_Book1_Book1_Ke hoach 2010 (theo doi 11-8-2010) 2" xfId="2770"/>
    <cellStyle name="Dziesietny [0]_Invoices2001Slovakia_Book1_1_Book1_Book1_Ke hoach 2010 (theo doi 11-8-2010) 2 2" xfId="14647"/>
    <cellStyle name="Dziesiętny [0]_Invoices2001Slovakia_Book1_1_Book1_Book1_Ke hoach 2010 (theo doi 11-8-2010) 2 2" xfId="14648"/>
    <cellStyle name="Dziesietny [0]_Invoices2001Slovakia_Book1_1_Book1_Book1_Ke hoach 2010 (theo doi 11-8-2010) 2 3" xfId="14645"/>
    <cellStyle name="Dziesiętny [0]_Invoices2001Slovakia_Book1_1_Book1_Book1_Ke hoach 2010 (theo doi 11-8-2010) 2 3" xfId="14646"/>
    <cellStyle name="Dziesietny [0]_Invoices2001Slovakia_Book1_1_Book1_Book1_Ke hoach 2010 (theo doi 11-8-2010) 2 4" xfId="22010"/>
    <cellStyle name="Dziesiętny [0]_Invoices2001Slovakia_Book1_1_Book1_Book1_Ke hoach 2010 (theo doi 11-8-2010) 2 4" xfId="22011"/>
    <cellStyle name="Dziesietny [0]_Invoices2001Slovakia_Book1_1_Book1_Book1_Ke hoach 2010 (theo doi 11-8-2010) 20" xfId="2771"/>
    <cellStyle name="Dziesiętny [0]_Invoices2001Slovakia_Book1_1_Book1_Book1_Ke hoach 2010 (theo doi 11-8-2010) 20" xfId="2772"/>
    <cellStyle name="Dziesietny [0]_Invoices2001Slovakia_Book1_1_Book1_Book1_Ke hoach 2010 (theo doi 11-8-2010) 20 2" xfId="22012"/>
    <cellStyle name="Dziesiętny [0]_Invoices2001Slovakia_Book1_1_Book1_Book1_Ke hoach 2010 (theo doi 11-8-2010) 20 2" xfId="22013"/>
    <cellStyle name="Dziesietny [0]_Invoices2001Slovakia_Book1_1_Book1_Book1_Ke hoach 2010 (theo doi 11-8-2010) 21" xfId="2773"/>
    <cellStyle name="Dziesiętny [0]_Invoices2001Slovakia_Book1_1_Book1_Book1_Ke hoach 2010 (theo doi 11-8-2010) 21" xfId="2774"/>
    <cellStyle name="Dziesietny [0]_Invoices2001Slovakia_Book1_1_Book1_Book1_Ke hoach 2010 (theo doi 11-8-2010) 21 2" xfId="22014"/>
    <cellStyle name="Dziesiętny [0]_Invoices2001Slovakia_Book1_1_Book1_Book1_Ke hoach 2010 (theo doi 11-8-2010) 21 2" xfId="22015"/>
    <cellStyle name="Dziesietny [0]_Invoices2001Slovakia_Book1_1_Book1_Book1_Ke hoach 2010 (theo doi 11-8-2010) 22" xfId="2775"/>
    <cellStyle name="Dziesiętny [0]_Invoices2001Slovakia_Book1_1_Book1_Book1_Ke hoach 2010 (theo doi 11-8-2010) 22" xfId="2776"/>
    <cellStyle name="Dziesietny [0]_Invoices2001Slovakia_Book1_1_Book1_Book1_Ke hoach 2010 (theo doi 11-8-2010) 22 2" xfId="22016"/>
    <cellStyle name="Dziesiętny [0]_Invoices2001Slovakia_Book1_1_Book1_Book1_Ke hoach 2010 (theo doi 11-8-2010) 22 2" xfId="22017"/>
    <cellStyle name="Dziesietny [0]_Invoices2001Slovakia_Book1_1_Book1_Book1_Ke hoach 2010 (theo doi 11-8-2010) 23" xfId="2777"/>
    <cellStyle name="Dziesiętny [0]_Invoices2001Slovakia_Book1_1_Book1_Book1_Ke hoach 2010 (theo doi 11-8-2010) 23" xfId="2778"/>
    <cellStyle name="Dziesietny [0]_Invoices2001Slovakia_Book1_1_Book1_Book1_Ke hoach 2010 (theo doi 11-8-2010) 23 2" xfId="22018"/>
    <cellStyle name="Dziesiętny [0]_Invoices2001Slovakia_Book1_1_Book1_Book1_Ke hoach 2010 (theo doi 11-8-2010) 23 2" xfId="22019"/>
    <cellStyle name="Dziesietny [0]_Invoices2001Slovakia_Book1_1_Book1_Book1_Ke hoach 2010 (theo doi 11-8-2010) 24" xfId="2779"/>
    <cellStyle name="Dziesiętny [0]_Invoices2001Slovakia_Book1_1_Book1_Book1_Ke hoach 2010 (theo doi 11-8-2010) 24" xfId="2780"/>
    <cellStyle name="Dziesietny [0]_Invoices2001Slovakia_Book1_1_Book1_Book1_Ke hoach 2010 (theo doi 11-8-2010) 24 2" xfId="22020"/>
    <cellStyle name="Dziesiętny [0]_Invoices2001Slovakia_Book1_1_Book1_Book1_Ke hoach 2010 (theo doi 11-8-2010) 24 2" xfId="22021"/>
    <cellStyle name="Dziesietny [0]_Invoices2001Slovakia_Book1_1_Book1_Book1_Ke hoach 2010 (theo doi 11-8-2010) 25" xfId="2781"/>
    <cellStyle name="Dziesiętny [0]_Invoices2001Slovakia_Book1_1_Book1_Book1_Ke hoach 2010 (theo doi 11-8-2010) 25" xfId="2782"/>
    <cellStyle name="Dziesietny [0]_Invoices2001Slovakia_Book1_1_Book1_Book1_Ke hoach 2010 (theo doi 11-8-2010) 25 2" xfId="22022"/>
    <cellStyle name="Dziesiętny [0]_Invoices2001Slovakia_Book1_1_Book1_Book1_Ke hoach 2010 (theo doi 11-8-2010) 25 2" xfId="22023"/>
    <cellStyle name="Dziesietny [0]_Invoices2001Slovakia_Book1_1_Book1_Book1_Ke hoach 2010 (theo doi 11-8-2010) 26" xfId="2783"/>
    <cellStyle name="Dziesiętny [0]_Invoices2001Slovakia_Book1_1_Book1_Book1_Ke hoach 2010 (theo doi 11-8-2010) 26" xfId="2784"/>
    <cellStyle name="Dziesietny [0]_Invoices2001Slovakia_Book1_1_Book1_Book1_Ke hoach 2010 (theo doi 11-8-2010) 26 2" xfId="22024"/>
    <cellStyle name="Dziesiętny [0]_Invoices2001Slovakia_Book1_1_Book1_Book1_Ke hoach 2010 (theo doi 11-8-2010) 26 2" xfId="22025"/>
    <cellStyle name="Dziesietny [0]_Invoices2001Slovakia_Book1_1_Book1_Book1_Ke hoach 2010 (theo doi 11-8-2010) 27" xfId="14643"/>
    <cellStyle name="Dziesiętny [0]_Invoices2001Slovakia_Book1_1_Book1_Book1_Ke hoach 2010 (theo doi 11-8-2010) 27" xfId="14644"/>
    <cellStyle name="Dziesietny [0]_Invoices2001Slovakia_Book1_1_Book1_Book1_Ke hoach 2010 (theo doi 11-8-2010) 3" xfId="2785"/>
    <cellStyle name="Dziesiętny [0]_Invoices2001Slovakia_Book1_1_Book1_Book1_Ke hoach 2010 (theo doi 11-8-2010) 3" xfId="2786"/>
    <cellStyle name="Dziesietny [0]_Invoices2001Slovakia_Book1_1_Book1_Book1_Ke hoach 2010 (theo doi 11-8-2010) 3 2" xfId="14651"/>
    <cellStyle name="Dziesiętny [0]_Invoices2001Slovakia_Book1_1_Book1_Book1_Ke hoach 2010 (theo doi 11-8-2010) 3 2" xfId="14652"/>
    <cellStyle name="Dziesietny [0]_Invoices2001Slovakia_Book1_1_Book1_Book1_Ke hoach 2010 (theo doi 11-8-2010) 3 3" xfId="14649"/>
    <cellStyle name="Dziesiętny [0]_Invoices2001Slovakia_Book1_1_Book1_Book1_Ke hoach 2010 (theo doi 11-8-2010) 3 3" xfId="14650"/>
    <cellStyle name="Dziesietny [0]_Invoices2001Slovakia_Book1_1_Book1_Book1_Ke hoach 2010 (theo doi 11-8-2010) 3 4" xfId="22026"/>
    <cellStyle name="Dziesiętny [0]_Invoices2001Slovakia_Book1_1_Book1_Book1_Ke hoach 2010 (theo doi 11-8-2010) 3 4" xfId="22027"/>
    <cellStyle name="Dziesietny [0]_Invoices2001Slovakia_Book1_1_Book1_Book1_Ke hoach 2010 (theo doi 11-8-2010) 4" xfId="2787"/>
    <cellStyle name="Dziesiętny [0]_Invoices2001Slovakia_Book1_1_Book1_Book1_Ke hoach 2010 (theo doi 11-8-2010) 4" xfId="2788"/>
    <cellStyle name="Dziesietny [0]_Invoices2001Slovakia_Book1_1_Book1_Book1_Ke hoach 2010 (theo doi 11-8-2010) 4 2" xfId="22028"/>
    <cellStyle name="Dziesiętny [0]_Invoices2001Slovakia_Book1_1_Book1_Book1_Ke hoach 2010 (theo doi 11-8-2010) 4 2" xfId="22029"/>
    <cellStyle name="Dziesietny [0]_Invoices2001Slovakia_Book1_1_Book1_Book1_Ke hoach 2010 (theo doi 11-8-2010) 5" xfId="2789"/>
    <cellStyle name="Dziesiętny [0]_Invoices2001Slovakia_Book1_1_Book1_Book1_Ke hoach 2010 (theo doi 11-8-2010) 5" xfId="2790"/>
    <cellStyle name="Dziesietny [0]_Invoices2001Slovakia_Book1_1_Book1_Book1_Ke hoach 2010 (theo doi 11-8-2010) 5 2" xfId="22030"/>
    <cellStyle name="Dziesiętny [0]_Invoices2001Slovakia_Book1_1_Book1_Book1_Ke hoach 2010 (theo doi 11-8-2010) 5 2" xfId="22031"/>
    <cellStyle name="Dziesietny [0]_Invoices2001Slovakia_Book1_1_Book1_Book1_Ke hoach 2010 (theo doi 11-8-2010) 6" xfId="2791"/>
    <cellStyle name="Dziesiętny [0]_Invoices2001Slovakia_Book1_1_Book1_Book1_Ke hoach 2010 (theo doi 11-8-2010) 6" xfId="2792"/>
    <cellStyle name="Dziesietny [0]_Invoices2001Slovakia_Book1_1_Book1_Book1_Ke hoach 2010 (theo doi 11-8-2010) 6 2" xfId="22032"/>
    <cellStyle name="Dziesiętny [0]_Invoices2001Slovakia_Book1_1_Book1_Book1_Ke hoach 2010 (theo doi 11-8-2010) 6 2" xfId="22033"/>
    <cellStyle name="Dziesietny [0]_Invoices2001Slovakia_Book1_1_Book1_Book1_Ke hoach 2010 (theo doi 11-8-2010) 7" xfId="2793"/>
    <cellStyle name="Dziesiętny [0]_Invoices2001Slovakia_Book1_1_Book1_Book1_Ke hoach 2010 (theo doi 11-8-2010) 7" xfId="2794"/>
    <cellStyle name="Dziesietny [0]_Invoices2001Slovakia_Book1_1_Book1_Book1_Ke hoach 2010 (theo doi 11-8-2010) 7 2" xfId="22034"/>
    <cellStyle name="Dziesiętny [0]_Invoices2001Slovakia_Book1_1_Book1_Book1_Ke hoach 2010 (theo doi 11-8-2010) 7 2" xfId="22035"/>
    <cellStyle name="Dziesietny [0]_Invoices2001Slovakia_Book1_1_Book1_Book1_Ke hoach 2010 (theo doi 11-8-2010) 8" xfId="2795"/>
    <cellStyle name="Dziesiętny [0]_Invoices2001Slovakia_Book1_1_Book1_Book1_Ke hoach 2010 (theo doi 11-8-2010) 8" xfId="2796"/>
    <cellStyle name="Dziesietny [0]_Invoices2001Slovakia_Book1_1_Book1_Book1_Ke hoach 2010 (theo doi 11-8-2010) 8 2" xfId="22036"/>
    <cellStyle name="Dziesiętny [0]_Invoices2001Slovakia_Book1_1_Book1_Book1_Ke hoach 2010 (theo doi 11-8-2010) 8 2" xfId="22037"/>
    <cellStyle name="Dziesietny [0]_Invoices2001Slovakia_Book1_1_Book1_Book1_Ke hoach 2010 (theo doi 11-8-2010) 9" xfId="2797"/>
    <cellStyle name="Dziesiętny [0]_Invoices2001Slovakia_Book1_1_Book1_Book1_Ke hoach 2010 (theo doi 11-8-2010) 9" xfId="2798"/>
    <cellStyle name="Dziesietny [0]_Invoices2001Slovakia_Book1_1_Book1_Book1_Ke hoach 2010 (theo doi 11-8-2010) 9 2" xfId="22038"/>
    <cellStyle name="Dziesiętny [0]_Invoices2001Slovakia_Book1_1_Book1_Book1_Ke hoach 2010 (theo doi 11-8-2010) 9 2" xfId="22039"/>
    <cellStyle name="Dziesietny [0]_Invoices2001Slovakia_Book1_1_Book1_Book1_Ke hoach 2010 (theo doi 11-8-2010)_BIEU KE HOACH  2015 (KTN 6.11 sua)" xfId="14653"/>
    <cellStyle name="Dziesiętny [0]_Invoices2001Slovakia_Book1_1_Book1_Book1_Ke hoach 2010 (theo doi 11-8-2010)_BIEU KE HOACH  2015 (KTN 6.11 sua)" xfId="14654"/>
    <cellStyle name="Dziesietny [0]_Invoices2001Slovakia_Book1_1_Book1_Book1_ke hoach dau thau 30-6-2010" xfId="2799"/>
    <cellStyle name="Dziesiętny [0]_Invoices2001Slovakia_Book1_1_Book1_Book1_ke hoach dau thau 30-6-2010" xfId="2800"/>
    <cellStyle name="Dziesietny [0]_Invoices2001Slovakia_Book1_1_Book1_Book1_ke hoach dau thau 30-6-2010 10" xfId="2801"/>
    <cellStyle name="Dziesiętny [0]_Invoices2001Slovakia_Book1_1_Book1_Book1_ke hoach dau thau 30-6-2010 10" xfId="2802"/>
    <cellStyle name="Dziesietny [0]_Invoices2001Slovakia_Book1_1_Book1_Book1_ke hoach dau thau 30-6-2010 10 2" xfId="22040"/>
    <cellStyle name="Dziesiętny [0]_Invoices2001Slovakia_Book1_1_Book1_Book1_ke hoach dau thau 30-6-2010 10 2" xfId="22041"/>
    <cellStyle name="Dziesietny [0]_Invoices2001Slovakia_Book1_1_Book1_Book1_ke hoach dau thau 30-6-2010 11" xfId="2803"/>
    <cellStyle name="Dziesiętny [0]_Invoices2001Slovakia_Book1_1_Book1_Book1_ke hoach dau thau 30-6-2010 11" xfId="2804"/>
    <cellStyle name="Dziesietny [0]_Invoices2001Slovakia_Book1_1_Book1_Book1_ke hoach dau thau 30-6-2010 11 2" xfId="22042"/>
    <cellStyle name="Dziesiętny [0]_Invoices2001Slovakia_Book1_1_Book1_Book1_ke hoach dau thau 30-6-2010 11 2" xfId="22043"/>
    <cellStyle name="Dziesietny [0]_Invoices2001Slovakia_Book1_1_Book1_Book1_ke hoach dau thau 30-6-2010 12" xfId="2805"/>
    <cellStyle name="Dziesiętny [0]_Invoices2001Slovakia_Book1_1_Book1_Book1_ke hoach dau thau 30-6-2010 12" xfId="2806"/>
    <cellStyle name="Dziesietny [0]_Invoices2001Slovakia_Book1_1_Book1_Book1_ke hoach dau thau 30-6-2010 12 2" xfId="22044"/>
    <cellStyle name="Dziesiętny [0]_Invoices2001Slovakia_Book1_1_Book1_Book1_ke hoach dau thau 30-6-2010 12 2" xfId="22045"/>
    <cellStyle name="Dziesietny [0]_Invoices2001Slovakia_Book1_1_Book1_Book1_ke hoach dau thau 30-6-2010 13" xfId="2807"/>
    <cellStyle name="Dziesiętny [0]_Invoices2001Slovakia_Book1_1_Book1_Book1_ke hoach dau thau 30-6-2010 13" xfId="2808"/>
    <cellStyle name="Dziesietny [0]_Invoices2001Slovakia_Book1_1_Book1_Book1_ke hoach dau thau 30-6-2010 13 2" xfId="22046"/>
    <cellStyle name="Dziesiętny [0]_Invoices2001Slovakia_Book1_1_Book1_Book1_ke hoach dau thau 30-6-2010 13 2" xfId="22047"/>
    <cellStyle name="Dziesietny [0]_Invoices2001Slovakia_Book1_1_Book1_Book1_ke hoach dau thau 30-6-2010 14" xfId="2809"/>
    <cellStyle name="Dziesiętny [0]_Invoices2001Slovakia_Book1_1_Book1_Book1_ke hoach dau thau 30-6-2010 14" xfId="2810"/>
    <cellStyle name="Dziesietny [0]_Invoices2001Slovakia_Book1_1_Book1_Book1_ke hoach dau thau 30-6-2010 14 2" xfId="22048"/>
    <cellStyle name="Dziesiętny [0]_Invoices2001Slovakia_Book1_1_Book1_Book1_ke hoach dau thau 30-6-2010 14 2" xfId="22049"/>
    <cellStyle name="Dziesietny [0]_Invoices2001Slovakia_Book1_1_Book1_Book1_ke hoach dau thau 30-6-2010 15" xfId="2811"/>
    <cellStyle name="Dziesiętny [0]_Invoices2001Slovakia_Book1_1_Book1_Book1_ke hoach dau thau 30-6-2010 15" xfId="2812"/>
    <cellStyle name="Dziesietny [0]_Invoices2001Slovakia_Book1_1_Book1_Book1_ke hoach dau thau 30-6-2010 15 2" xfId="22050"/>
    <cellStyle name="Dziesiętny [0]_Invoices2001Slovakia_Book1_1_Book1_Book1_ke hoach dau thau 30-6-2010 15 2" xfId="22051"/>
    <cellStyle name="Dziesietny [0]_Invoices2001Slovakia_Book1_1_Book1_Book1_ke hoach dau thau 30-6-2010 16" xfId="2813"/>
    <cellStyle name="Dziesiętny [0]_Invoices2001Slovakia_Book1_1_Book1_Book1_ke hoach dau thau 30-6-2010 16" xfId="2814"/>
    <cellStyle name="Dziesietny [0]_Invoices2001Slovakia_Book1_1_Book1_Book1_ke hoach dau thau 30-6-2010 16 2" xfId="22052"/>
    <cellStyle name="Dziesiętny [0]_Invoices2001Slovakia_Book1_1_Book1_Book1_ke hoach dau thau 30-6-2010 16 2" xfId="22053"/>
    <cellStyle name="Dziesietny [0]_Invoices2001Slovakia_Book1_1_Book1_Book1_ke hoach dau thau 30-6-2010 17" xfId="2815"/>
    <cellStyle name="Dziesiętny [0]_Invoices2001Slovakia_Book1_1_Book1_Book1_ke hoach dau thau 30-6-2010 17" xfId="2816"/>
    <cellStyle name="Dziesietny [0]_Invoices2001Slovakia_Book1_1_Book1_Book1_ke hoach dau thau 30-6-2010 17 2" xfId="22054"/>
    <cellStyle name="Dziesiętny [0]_Invoices2001Slovakia_Book1_1_Book1_Book1_ke hoach dau thau 30-6-2010 17 2" xfId="22055"/>
    <cellStyle name="Dziesietny [0]_Invoices2001Slovakia_Book1_1_Book1_Book1_ke hoach dau thau 30-6-2010 18" xfId="2817"/>
    <cellStyle name="Dziesiętny [0]_Invoices2001Slovakia_Book1_1_Book1_Book1_ke hoach dau thau 30-6-2010 18" xfId="2818"/>
    <cellStyle name="Dziesietny [0]_Invoices2001Slovakia_Book1_1_Book1_Book1_ke hoach dau thau 30-6-2010 18 2" xfId="22056"/>
    <cellStyle name="Dziesiętny [0]_Invoices2001Slovakia_Book1_1_Book1_Book1_ke hoach dau thau 30-6-2010 18 2" xfId="22057"/>
    <cellStyle name="Dziesietny [0]_Invoices2001Slovakia_Book1_1_Book1_Book1_ke hoach dau thau 30-6-2010 19" xfId="2819"/>
    <cellStyle name="Dziesiętny [0]_Invoices2001Slovakia_Book1_1_Book1_Book1_ke hoach dau thau 30-6-2010 19" xfId="2820"/>
    <cellStyle name="Dziesietny [0]_Invoices2001Slovakia_Book1_1_Book1_Book1_ke hoach dau thau 30-6-2010 19 2" xfId="22058"/>
    <cellStyle name="Dziesiętny [0]_Invoices2001Slovakia_Book1_1_Book1_Book1_ke hoach dau thau 30-6-2010 19 2" xfId="22059"/>
    <cellStyle name="Dziesietny [0]_Invoices2001Slovakia_Book1_1_Book1_Book1_ke hoach dau thau 30-6-2010 2" xfId="2821"/>
    <cellStyle name="Dziesiętny [0]_Invoices2001Slovakia_Book1_1_Book1_Book1_ke hoach dau thau 30-6-2010 2" xfId="2822"/>
    <cellStyle name="Dziesietny [0]_Invoices2001Slovakia_Book1_1_Book1_Book1_ke hoach dau thau 30-6-2010 2 2" xfId="14659"/>
    <cellStyle name="Dziesiętny [0]_Invoices2001Slovakia_Book1_1_Book1_Book1_ke hoach dau thau 30-6-2010 2 2" xfId="14660"/>
    <cellStyle name="Dziesietny [0]_Invoices2001Slovakia_Book1_1_Book1_Book1_ke hoach dau thau 30-6-2010 2 3" xfId="14657"/>
    <cellStyle name="Dziesiętny [0]_Invoices2001Slovakia_Book1_1_Book1_Book1_ke hoach dau thau 30-6-2010 2 3" xfId="14658"/>
    <cellStyle name="Dziesietny [0]_Invoices2001Slovakia_Book1_1_Book1_Book1_ke hoach dau thau 30-6-2010 2 4" xfId="22060"/>
    <cellStyle name="Dziesiętny [0]_Invoices2001Slovakia_Book1_1_Book1_Book1_ke hoach dau thau 30-6-2010 2 4" xfId="22061"/>
    <cellStyle name="Dziesietny [0]_Invoices2001Slovakia_Book1_1_Book1_Book1_ke hoach dau thau 30-6-2010 20" xfId="2823"/>
    <cellStyle name="Dziesiętny [0]_Invoices2001Slovakia_Book1_1_Book1_Book1_ke hoach dau thau 30-6-2010 20" xfId="2824"/>
    <cellStyle name="Dziesietny [0]_Invoices2001Slovakia_Book1_1_Book1_Book1_ke hoach dau thau 30-6-2010 20 2" xfId="22062"/>
    <cellStyle name="Dziesiętny [0]_Invoices2001Slovakia_Book1_1_Book1_Book1_ke hoach dau thau 30-6-2010 20 2" xfId="22063"/>
    <cellStyle name="Dziesietny [0]_Invoices2001Slovakia_Book1_1_Book1_Book1_ke hoach dau thau 30-6-2010 21" xfId="2825"/>
    <cellStyle name="Dziesiętny [0]_Invoices2001Slovakia_Book1_1_Book1_Book1_ke hoach dau thau 30-6-2010 21" xfId="2826"/>
    <cellStyle name="Dziesietny [0]_Invoices2001Slovakia_Book1_1_Book1_Book1_ke hoach dau thau 30-6-2010 21 2" xfId="22064"/>
    <cellStyle name="Dziesiętny [0]_Invoices2001Slovakia_Book1_1_Book1_Book1_ke hoach dau thau 30-6-2010 21 2" xfId="22065"/>
    <cellStyle name="Dziesietny [0]_Invoices2001Slovakia_Book1_1_Book1_Book1_ke hoach dau thau 30-6-2010 22" xfId="2827"/>
    <cellStyle name="Dziesiętny [0]_Invoices2001Slovakia_Book1_1_Book1_Book1_ke hoach dau thau 30-6-2010 22" xfId="2828"/>
    <cellStyle name="Dziesietny [0]_Invoices2001Slovakia_Book1_1_Book1_Book1_ke hoach dau thau 30-6-2010 22 2" xfId="22066"/>
    <cellStyle name="Dziesiętny [0]_Invoices2001Slovakia_Book1_1_Book1_Book1_ke hoach dau thau 30-6-2010 22 2" xfId="22067"/>
    <cellStyle name="Dziesietny [0]_Invoices2001Slovakia_Book1_1_Book1_Book1_ke hoach dau thau 30-6-2010 23" xfId="2829"/>
    <cellStyle name="Dziesiętny [0]_Invoices2001Slovakia_Book1_1_Book1_Book1_ke hoach dau thau 30-6-2010 23" xfId="2830"/>
    <cellStyle name="Dziesietny [0]_Invoices2001Slovakia_Book1_1_Book1_Book1_ke hoach dau thau 30-6-2010 23 2" xfId="22068"/>
    <cellStyle name="Dziesiętny [0]_Invoices2001Slovakia_Book1_1_Book1_Book1_ke hoach dau thau 30-6-2010 23 2" xfId="22069"/>
    <cellStyle name="Dziesietny [0]_Invoices2001Slovakia_Book1_1_Book1_Book1_ke hoach dau thau 30-6-2010 24" xfId="2831"/>
    <cellStyle name="Dziesiętny [0]_Invoices2001Slovakia_Book1_1_Book1_Book1_ke hoach dau thau 30-6-2010 24" xfId="2832"/>
    <cellStyle name="Dziesietny [0]_Invoices2001Slovakia_Book1_1_Book1_Book1_ke hoach dau thau 30-6-2010 24 2" xfId="22070"/>
    <cellStyle name="Dziesiętny [0]_Invoices2001Slovakia_Book1_1_Book1_Book1_ke hoach dau thau 30-6-2010 24 2" xfId="22071"/>
    <cellStyle name="Dziesietny [0]_Invoices2001Slovakia_Book1_1_Book1_Book1_ke hoach dau thau 30-6-2010 25" xfId="2833"/>
    <cellStyle name="Dziesiętny [0]_Invoices2001Slovakia_Book1_1_Book1_Book1_ke hoach dau thau 30-6-2010 25" xfId="2834"/>
    <cellStyle name="Dziesietny [0]_Invoices2001Slovakia_Book1_1_Book1_Book1_ke hoach dau thau 30-6-2010 25 2" xfId="22072"/>
    <cellStyle name="Dziesiętny [0]_Invoices2001Slovakia_Book1_1_Book1_Book1_ke hoach dau thau 30-6-2010 25 2" xfId="22073"/>
    <cellStyle name="Dziesietny [0]_Invoices2001Slovakia_Book1_1_Book1_Book1_ke hoach dau thau 30-6-2010 26" xfId="2835"/>
    <cellStyle name="Dziesiętny [0]_Invoices2001Slovakia_Book1_1_Book1_Book1_ke hoach dau thau 30-6-2010 26" xfId="2836"/>
    <cellStyle name="Dziesietny [0]_Invoices2001Slovakia_Book1_1_Book1_Book1_ke hoach dau thau 30-6-2010 26 2" xfId="22074"/>
    <cellStyle name="Dziesiętny [0]_Invoices2001Slovakia_Book1_1_Book1_Book1_ke hoach dau thau 30-6-2010 26 2" xfId="22075"/>
    <cellStyle name="Dziesietny [0]_Invoices2001Slovakia_Book1_1_Book1_Book1_ke hoach dau thau 30-6-2010 27" xfId="14655"/>
    <cellStyle name="Dziesiętny [0]_Invoices2001Slovakia_Book1_1_Book1_Book1_ke hoach dau thau 30-6-2010 27" xfId="14656"/>
    <cellStyle name="Dziesietny [0]_Invoices2001Slovakia_Book1_1_Book1_Book1_ke hoach dau thau 30-6-2010 3" xfId="2837"/>
    <cellStyle name="Dziesiętny [0]_Invoices2001Slovakia_Book1_1_Book1_Book1_ke hoach dau thau 30-6-2010 3" xfId="2838"/>
    <cellStyle name="Dziesietny [0]_Invoices2001Slovakia_Book1_1_Book1_Book1_ke hoach dau thau 30-6-2010 3 2" xfId="14663"/>
    <cellStyle name="Dziesiętny [0]_Invoices2001Slovakia_Book1_1_Book1_Book1_ke hoach dau thau 30-6-2010 3 2" xfId="14664"/>
    <cellStyle name="Dziesietny [0]_Invoices2001Slovakia_Book1_1_Book1_Book1_ke hoach dau thau 30-6-2010 3 3" xfId="14661"/>
    <cellStyle name="Dziesiętny [0]_Invoices2001Slovakia_Book1_1_Book1_Book1_ke hoach dau thau 30-6-2010 3 3" xfId="14662"/>
    <cellStyle name="Dziesietny [0]_Invoices2001Slovakia_Book1_1_Book1_Book1_ke hoach dau thau 30-6-2010 3 4" xfId="22076"/>
    <cellStyle name="Dziesiętny [0]_Invoices2001Slovakia_Book1_1_Book1_Book1_ke hoach dau thau 30-6-2010 3 4" xfId="22077"/>
    <cellStyle name="Dziesietny [0]_Invoices2001Slovakia_Book1_1_Book1_Book1_ke hoach dau thau 30-6-2010 4" xfId="2839"/>
    <cellStyle name="Dziesiętny [0]_Invoices2001Slovakia_Book1_1_Book1_Book1_ke hoach dau thau 30-6-2010 4" xfId="2840"/>
    <cellStyle name="Dziesietny [0]_Invoices2001Slovakia_Book1_1_Book1_Book1_ke hoach dau thau 30-6-2010 4 2" xfId="22078"/>
    <cellStyle name="Dziesiętny [0]_Invoices2001Slovakia_Book1_1_Book1_Book1_ke hoach dau thau 30-6-2010 4 2" xfId="22079"/>
    <cellStyle name="Dziesietny [0]_Invoices2001Slovakia_Book1_1_Book1_Book1_ke hoach dau thau 30-6-2010 5" xfId="2841"/>
    <cellStyle name="Dziesiętny [0]_Invoices2001Slovakia_Book1_1_Book1_Book1_ke hoach dau thau 30-6-2010 5" xfId="2842"/>
    <cellStyle name="Dziesietny [0]_Invoices2001Slovakia_Book1_1_Book1_Book1_ke hoach dau thau 30-6-2010 5 2" xfId="22080"/>
    <cellStyle name="Dziesiętny [0]_Invoices2001Slovakia_Book1_1_Book1_Book1_ke hoach dau thau 30-6-2010 5 2" xfId="22081"/>
    <cellStyle name="Dziesietny [0]_Invoices2001Slovakia_Book1_1_Book1_Book1_ke hoach dau thau 30-6-2010 6" xfId="2843"/>
    <cellStyle name="Dziesiętny [0]_Invoices2001Slovakia_Book1_1_Book1_Book1_ke hoach dau thau 30-6-2010 6" xfId="2844"/>
    <cellStyle name="Dziesietny [0]_Invoices2001Slovakia_Book1_1_Book1_Book1_ke hoach dau thau 30-6-2010 6 2" xfId="22082"/>
    <cellStyle name="Dziesiętny [0]_Invoices2001Slovakia_Book1_1_Book1_Book1_ke hoach dau thau 30-6-2010 6 2" xfId="22083"/>
    <cellStyle name="Dziesietny [0]_Invoices2001Slovakia_Book1_1_Book1_Book1_ke hoach dau thau 30-6-2010 7" xfId="2845"/>
    <cellStyle name="Dziesiętny [0]_Invoices2001Slovakia_Book1_1_Book1_Book1_ke hoach dau thau 30-6-2010 7" xfId="2846"/>
    <cellStyle name="Dziesietny [0]_Invoices2001Slovakia_Book1_1_Book1_Book1_ke hoach dau thau 30-6-2010 7 2" xfId="22084"/>
    <cellStyle name="Dziesiętny [0]_Invoices2001Slovakia_Book1_1_Book1_Book1_ke hoach dau thau 30-6-2010 7 2" xfId="22085"/>
    <cellStyle name="Dziesietny [0]_Invoices2001Slovakia_Book1_1_Book1_Book1_ke hoach dau thau 30-6-2010 8" xfId="2847"/>
    <cellStyle name="Dziesiętny [0]_Invoices2001Slovakia_Book1_1_Book1_Book1_ke hoach dau thau 30-6-2010 8" xfId="2848"/>
    <cellStyle name="Dziesietny [0]_Invoices2001Slovakia_Book1_1_Book1_Book1_ke hoach dau thau 30-6-2010 8 2" xfId="22086"/>
    <cellStyle name="Dziesiętny [0]_Invoices2001Slovakia_Book1_1_Book1_Book1_ke hoach dau thau 30-6-2010 8 2" xfId="22087"/>
    <cellStyle name="Dziesietny [0]_Invoices2001Slovakia_Book1_1_Book1_Book1_ke hoach dau thau 30-6-2010 9" xfId="2849"/>
    <cellStyle name="Dziesiętny [0]_Invoices2001Slovakia_Book1_1_Book1_Book1_ke hoach dau thau 30-6-2010 9" xfId="2850"/>
    <cellStyle name="Dziesietny [0]_Invoices2001Slovakia_Book1_1_Book1_Book1_ke hoach dau thau 30-6-2010 9 2" xfId="22088"/>
    <cellStyle name="Dziesiętny [0]_Invoices2001Slovakia_Book1_1_Book1_Book1_ke hoach dau thau 30-6-2010 9 2" xfId="22089"/>
    <cellStyle name="Dziesietny [0]_Invoices2001Slovakia_Book1_1_Book1_Book1_ke hoach dau thau 30-6-2010_BIEU KE HOACH  2015 (KTN 6.11 sua)" xfId="14665"/>
    <cellStyle name="Dziesiętny [0]_Invoices2001Slovakia_Book1_1_Book1_Book1_ke hoach dau thau 30-6-2010_BIEU KE HOACH  2015 (KTN 6.11 sua)" xfId="14666"/>
    <cellStyle name="Dziesietny [0]_Invoices2001Slovakia_Book1_1_Book1_Copy of KH PHAN BO VON ĐỐI ỨNG NAM 2011 (30 TY phuong án gop WB)" xfId="2851"/>
    <cellStyle name="Dziesiętny [0]_Invoices2001Slovakia_Book1_1_Book1_Copy of KH PHAN BO VON ĐỐI ỨNG NAM 2011 (30 TY phuong án gop WB)" xfId="2852"/>
    <cellStyle name="Dziesietny [0]_Invoices2001Slovakia_Book1_1_Book1_Copy of KH PHAN BO VON ĐỐI ỨNG NAM 2011 (30 TY phuong án gop WB) 10" xfId="2853"/>
    <cellStyle name="Dziesiętny [0]_Invoices2001Slovakia_Book1_1_Book1_Copy of KH PHAN BO VON ĐỐI ỨNG NAM 2011 (30 TY phuong án gop WB) 10" xfId="2854"/>
    <cellStyle name="Dziesietny [0]_Invoices2001Slovakia_Book1_1_Book1_Copy of KH PHAN BO VON ĐỐI ỨNG NAM 2011 (30 TY phuong án gop WB) 10 2" xfId="22090"/>
    <cellStyle name="Dziesiętny [0]_Invoices2001Slovakia_Book1_1_Book1_Copy of KH PHAN BO VON ĐỐI ỨNG NAM 2011 (30 TY phuong án gop WB) 10 2" xfId="22091"/>
    <cellStyle name="Dziesietny [0]_Invoices2001Slovakia_Book1_1_Book1_Copy of KH PHAN BO VON ĐỐI ỨNG NAM 2011 (30 TY phuong án gop WB) 11" xfId="2855"/>
    <cellStyle name="Dziesiętny [0]_Invoices2001Slovakia_Book1_1_Book1_Copy of KH PHAN BO VON ĐỐI ỨNG NAM 2011 (30 TY phuong án gop WB) 11" xfId="2856"/>
    <cellStyle name="Dziesietny [0]_Invoices2001Slovakia_Book1_1_Book1_Copy of KH PHAN BO VON ĐỐI ỨNG NAM 2011 (30 TY phuong án gop WB) 11 2" xfId="22092"/>
    <cellStyle name="Dziesiętny [0]_Invoices2001Slovakia_Book1_1_Book1_Copy of KH PHAN BO VON ĐỐI ỨNG NAM 2011 (30 TY phuong án gop WB) 11 2" xfId="22093"/>
    <cellStyle name="Dziesietny [0]_Invoices2001Slovakia_Book1_1_Book1_Copy of KH PHAN BO VON ĐỐI ỨNG NAM 2011 (30 TY phuong án gop WB) 12" xfId="2857"/>
    <cellStyle name="Dziesiętny [0]_Invoices2001Slovakia_Book1_1_Book1_Copy of KH PHAN BO VON ĐỐI ỨNG NAM 2011 (30 TY phuong án gop WB) 12" xfId="2858"/>
    <cellStyle name="Dziesietny [0]_Invoices2001Slovakia_Book1_1_Book1_Copy of KH PHAN BO VON ĐỐI ỨNG NAM 2011 (30 TY phuong án gop WB) 12 2" xfId="22094"/>
    <cellStyle name="Dziesiętny [0]_Invoices2001Slovakia_Book1_1_Book1_Copy of KH PHAN BO VON ĐỐI ỨNG NAM 2011 (30 TY phuong án gop WB) 12 2" xfId="22095"/>
    <cellStyle name="Dziesietny [0]_Invoices2001Slovakia_Book1_1_Book1_Copy of KH PHAN BO VON ĐỐI ỨNG NAM 2011 (30 TY phuong án gop WB) 13" xfId="2859"/>
    <cellStyle name="Dziesiętny [0]_Invoices2001Slovakia_Book1_1_Book1_Copy of KH PHAN BO VON ĐỐI ỨNG NAM 2011 (30 TY phuong án gop WB) 13" xfId="2860"/>
    <cellStyle name="Dziesietny [0]_Invoices2001Slovakia_Book1_1_Book1_Copy of KH PHAN BO VON ĐỐI ỨNG NAM 2011 (30 TY phuong án gop WB) 13 2" xfId="22096"/>
    <cellStyle name="Dziesiętny [0]_Invoices2001Slovakia_Book1_1_Book1_Copy of KH PHAN BO VON ĐỐI ỨNG NAM 2011 (30 TY phuong án gop WB) 13 2" xfId="22097"/>
    <cellStyle name="Dziesietny [0]_Invoices2001Slovakia_Book1_1_Book1_Copy of KH PHAN BO VON ĐỐI ỨNG NAM 2011 (30 TY phuong án gop WB) 14" xfId="2861"/>
    <cellStyle name="Dziesiętny [0]_Invoices2001Slovakia_Book1_1_Book1_Copy of KH PHAN BO VON ĐỐI ỨNG NAM 2011 (30 TY phuong án gop WB) 14" xfId="2862"/>
    <cellStyle name="Dziesietny [0]_Invoices2001Slovakia_Book1_1_Book1_Copy of KH PHAN BO VON ĐỐI ỨNG NAM 2011 (30 TY phuong án gop WB) 14 2" xfId="22098"/>
    <cellStyle name="Dziesiętny [0]_Invoices2001Slovakia_Book1_1_Book1_Copy of KH PHAN BO VON ĐỐI ỨNG NAM 2011 (30 TY phuong án gop WB) 14 2" xfId="22099"/>
    <cellStyle name="Dziesietny [0]_Invoices2001Slovakia_Book1_1_Book1_Copy of KH PHAN BO VON ĐỐI ỨNG NAM 2011 (30 TY phuong án gop WB) 15" xfId="2863"/>
    <cellStyle name="Dziesiętny [0]_Invoices2001Slovakia_Book1_1_Book1_Copy of KH PHAN BO VON ĐỐI ỨNG NAM 2011 (30 TY phuong án gop WB) 15" xfId="2864"/>
    <cellStyle name="Dziesietny [0]_Invoices2001Slovakia_Book1_1_Book1_Copy of KH PHAN BO VON ĐỐI ỨNG NAM 2011 (30 TY phuong án gop WB) 15 2" xfId="22100"/>
    <cellStyle name="Dziesiętny [0]_Invoices2001Slovakia_Book1_1_Book1_Copy of KH PHAN BO VON ĐỐI ỨNG NAM 2011 (30 TY phuong án gop WB) 15 2" xfId="22101"/>
    <cellStyle name="Dziesietny [0]_Invoices2001Slovakia_Book1_1_Book1_Copy of KH PHAN BO VON ĐỐI ỨNG NAM 2011 (30 TY phuong án gop WB) 16" xfId="2865"/>
    <cellStyle name="Dziesiętny [0]_Invoices2001Slovakia_Book1_1_Book1_Copy of KH PHAN BO VON ĐỐI ỨNG NAM 2011 (30 TY phuong án gop WB) 16" xfId="2866"/>
    <cellStyle name="Dziesietny [0]_Invoices2001Slovakia_Book1_1_Book1_Copy of KH PHAN BO VON ĐỐI ỨNG NAM 2011 (30 TY phuong án gop WB) 16 2" xfId="22102"/>
    <cellStyle name="Dziesiętny [0]_Invoices2001Slovakia_Book1_1_Book1_Copy of KH PHAN BO VON ĐỐI ỨNG NAM 2011 (30 TY phuong án gop WB) 16 2" xfId="22103"/>
    <cellStyle name="Dziesietny [0]_Invoices2001Slovakia_Book1_1_Book1_Copy of KH PHAN BO VON ĐỐI ỨNG NAM 2011 (30 TY phuong án gop WB) 17" xfId="2867"/>
    <cellStyle name="Dziesiętny [0]_Invoices2001Slovakia_Book1_1_Book1_Copy of KH PHAN BO VON ĐỐI ỨNG NAM 2011 (30 TY phuong án gop WB) 17" xfId="2868"/>
    <cellStyle name="Dziesietny [0]_Invoices2001Slovakia_Book1_1_Book1_Copy of KH PHAN BO VON ĐỐI ỨNG NAM 2011 (30 TY phuong án gop WB) 17 2" xfId="22104"/>
    <cellStyle name="Dziesiętny [0]_Invoices2001Slovakia_Book1_1_Book1_Copy of KH PHAN BO VON ĐỐI ỨNG NAM 2011 (30 TY phuong án gop WB) 17 2" xfId="22105"/>
    <cellStyle name="Dziesietny [0]_Invoices2001Slovakia_Book1_1_Book1_Copy of KH PHAN BO VON ĐỐI ỨNG NAM 2011 (30 TY phuong án gop WB) 18" xfId="2869"/>
    <cellStyle name="Dziesiętny [0]_Invoices2001Slovakia_Book1_1_Book1_Copy of KH PHAN BO VON ĐỐI ỨNG NAM 2011 (30 TY phuong án gop WB) 18" xfId="2870"/>
    <cellStyle name="Dziesietny [0]_Invoices2001Slovakia_Book1_1_Book1_Copy of KH PHAN BO VON ĐỐI ỨNG NAM 2011 (30 TY phuong án gop WB) 18 2" xfId="22106"/>
    <cellStyle name="Dziesiętny [0]_Invoices2001Slovakia_Book1_1_Book1_Copy of KH PHAN BO VON ĐỐI ỨNG NAM 2011 (30 TY phuong án gop WB) 18 2" xfId="22107"/>
    <cellStyle name="Dziesietny [0]_Invoices2001Slovakia_Book1_1_Book1_Copy of KH PHAN BO VON ĐỐI ỨNG NAM 2011 (30 TY phuong án gop WB) 19" xfId="2871"/>
    <cellStyle name="Dziesiętny [0]_Invoices2001Slovakia_Book1_1_Book1_Copy of KH PHAN BO VON ĐỐI ỨNG NAM 2011 (30 TY phuong án gop WB) 19" xfId="2872"/>
    <cellStyle name="Dziesietny [0]_Invoices2001Slovakia_Book1_1_Book1_Copy of KH PHAN BO VON ĐỐI ỨNG NAM 2011 (30 TY phuong án gop WB) 19 2" xfId="22108"/>
    <cellStyle name="Dziesiętny [0]_Invoices2001Slovakia_Book1_1_Book1_Copy of KH PHAN BO VON ĐỐI ỨNG NAM 2011 (30 TY phuong án gop WB) 19 2" xfId="22109"/>
    <cellStyle name="Dziesietny [0]_Invoices2001Slovakia_Book1_1_Book1_Copy of KH PHAN BO VON ĐỐI ỨNG NAM 2011 (30 TY phuong án gop WB) 2" xfId="2873"/>
    <cellStyle name="Dziesiętny [0]_Invoices2001Slovakia_Book1_1_Book1_Copy of KH PHAN BO VON ĐỐI ỨNG NAM 2011 (30 TY phuong án gop WB) 2" xfId="2874"/>
    <cellStyle name="Dziesietny [0]_Invoices2001Slovakia_Book1_1_Book1_Copy of KH PHAN BO VON ĐỐI ỨNG NAM 2011 (30 TY phuong án gop WB) 2 2" xfId="14671"/>
    <cellStyle name="Dziesiętny [0]_Invoices2001Slovakia_Book1_1_Book1_Copy of KH PHAN BO VON ĐỐI ỨNG NAM 2011 (30 TY phuong án gop WB) 2 2" xfId="14672"/>
    <cellStyle name="Dziesietny [0]_Invoices2001Slovakia_Book1_1_Book1_Copy of KH PHAN BO VON ĐỐI ỨNG NAM 2011 (30 TY phuong án gop WB) 2 3" xfId="14669"/>
    <cellStyle name="Dziesiętny [0]_Invoices2001Slovakia_Book1_1_Book1_Copy of KH PHAN BO VON ĐỐI ỨNG NAM 2011 (30 TY phuong án gop WB) 2 3" xfId="14670"/>
    <cellStyle name="Dziesietny [0]_Invoices2001Slovakia_Book1_1_Book1_Copy of KH PHAN BO VON ĐỐI ỨNG NAM 2011 (30 TY phuong án gop WB) 2 4" xfId="22110"/>
    <cellStyle name="Dziesiętny [0]_Invoices2001Slovakia_Book1_1_Book1_Copy of KH PHAN BO VON ĐỐI ỨNG NAM 2011 (30 TY phuong án gop WB) 2 4" xfId="22111"/>
    <cellStyle name="Dziesietny [0]_Invoices2001Slovakia_Book1_1_Book1_Copy of KH PHAN BO VON ĐỐI ỨNG NAM 2011 (30 TY phuong án gop WB) 20" xfId="2875"/>
    <cellStyle name="Dziesiętny [0]_Invoices2001Slovakia_Book1_1_Book1_Copy of KH PHAN BO VON ĐỐI ỨNG NAM 2011 (30 TY phuong án gop WB) 20" xfId="2876"/>
    <cellStyle name="Dziesietny [0]_Invoices2001Slovakia_Book1_1_Book1_Copy of KH PHAN BO VON ĐỐI ỨNG NAM 2011 (30 TY phuong án gop WB) 20 2" xfId="22112"/>
    <cellStyle name="Dziesiętny [0]_Invoices2001Slovakia_Book1_1_Book1_Copy of KH PHAN BO VON ĐỐI ỨNG NAM 2011 (30 TY phuong án gop WB) 20 2" xfId="22113"/>
    <cellStyle name="Dziesietny [0]_Invoices2001Slovakia_Book1_1_Book1_Copy of KH PHAN BO VON ĐỐI ỨNG NAM 2011 (30 TY phuong án gop WB) 21" xfId="2877"/>
    <cellStyle name="Dziesiętny [0]_Invoices2001Slovakia_Book1_1_Book1_Copy of KH PHAN BO VON ĐỐI ỨNG NAM 2011 (30 TY phuong án gop WB) 21" xfId="2878"/>
    <cellStyle name="Dziesietny [0]_Invoices2001Slovakia_Book1_1_Book1_Copy of KH PHAN BO VON ĐỐI ỨNG NAM 2011 (30 TY phuong án gop WB) 21 2" xfId="22114"/>
    <cellStyle name="Dziesiętny [0]_Invoices2001Slovakia_Book1_1_Book1_Copy of KH PHAN BO VON ĐỐI ỨNG NAM 2011 (30 TY phuong án gop WB) 21 2" xfId="22115"/>
    <cellStyle name="Dziesietny [0]_Invoices2001Slovakia_Book1_1_Book1_Copy of KH PHAN BO VON ĐỐI ỨNG NAM 2011 (30 TY phuong án gop WB) 22" xfId="2879"/>
    <cellStyle name="Dziesiętny [0]_Invoices2001Slovakia_Book1_1_Book1_Copy of KH PHAN BO VON ĐỐI ỨNG NAM 2011 (30 TY phuong án gop WB) 22" xfId="2880"/>
    <cellStyle name="Dziesietny [0]_Invoices2001Slovakia_Book1_1_Book1_Copy of KH PHAN BO VON ĐỐI ỨNG NAM 2011 (30 TY phuong án gop WB) 22 2" xfId="22116"/>
    <cellStyle name="Dziesiętny [0]_Invoices2001Slovakia_Book1_1_Book1_Copy of KH PHAN BO VON ĐỐI ỨNG NAM 2011 (30 TY phuong án gop WB) 22 2" xfId="22117"/>
    <cellStyle name="Dziesietny [0]_Invoices2001Slovakia_Book1_1_Book1_Copy of KH PHAN BO VON ĐỐI ỨNG NAM 2011 (30 TY phuong án gop WB) 23" xfId="2881"/>
    <cellStyle name="Dziesiętny [0]_Invoices2001Slovakia_Book1_1_Book1_Copy of KH PHAN BO VON ĐỐI ỨNG NAM 2011 (30 TY phuong án gop WB) 23" xfId="2882"/>
    <cellStyle name="Dziesietny [0]_Invoices2001Slovakia_Book1_1_Book1_Copy of KH PHAN BO VON ĐỐI ỨNG NAM 2011 (30 TY phuong án gop WB) 23 2" xfId="22118"/>
    <cellStyle name="Dziesiętny [0]_Invoices2001Slovakia_Book1_1_Book1_Copy of KH PHAN BO VON ĐỐI ỨNG NAM 2011 (30 TY phuong án gop WB) 23 2" xfId="22119"/>
    <cellStyle name="Dziesietny [0]_Invoices2001Slovakia_Book1_1_Book1_Copy of KH PHAN BO VON ĐỐI ỨNG NAM 2011 (30 TY phuong án gop WB) 24" xfId="2883"/>
    <cellStyle name="Dziesiętny [0]_Invoices2001Slovakia_Book1_1_Book1_Copy of KH PHAN BO VON ĐỐI ỨNG NAM 2011 (30 TY phuong án gop WB) 24" xfId="2884"/>
    <cellStyle name="Dziesietny [0]_Invoices2001Slovakia_Book1_1_Book1_Copy of KH PHAN BO VON ĐỐI ỨNG NAM 2011 (30 TY phuong án gop WB) 24 2" xfId="22120"/>
    <cellStyle name="Dziesiętny [0]_Invoices2001Slovakia_Book1_1_Book1_Copy of KH PHAN BO VON ĐỐI ỨNG NAM 2011 (30 TY phuong án gop WB) 24 2" xfId="22121"/>
    <cellStyle name="Dziesietny [0]_Invoices2001Slovakia_Book1_1_Book1_Copy of KH PHAN BO VON ĐỐI ỨNG NAM 2011 (30 TY phuong án gop WB) 25" xfId="2885"/>
    <cellStyle name="Dziesiętny [0]_Invoices2001Slovakia_Book1_1_Book1_Copy of KH PHAN BO VON ĐỐI ỨNG NAM 2011 (30 TY phuong án gop WB) 25" xfId="2886"/>
    <cellStyle name="Dziesietny [0]_Invoices2001Slovakia_Book1_1_Book1_Copy of KH PHAN BO VON ĐỐI ỨNG NAM 2011 (30 TY phuong án gop WB) 25 2" xfId="22122"/>
    <cellStyle name="Dziesiętny [0]_Invoices2001Slovakia_Book1_1_Book1_Copy of KH PHAN BO VON ĐỐI ỨNG NAM 2011 (30 TY phuong án gop WB) 25 2" xfId="22123"/>
    <cellStyle name="Dziesietny [0]_Invoices2001Slovakia_Book1_1_Book1_Copy of KH PHAN BO VON ĐỐI ỨNG NAM 2011 (30 TY phuong án gop WB) 26" xfId="2887"/>
    <cellStyle name="Dziesiętny [0]_Invoices2001Slovakia_Book1_1_Book1_Copy of KH PHAN BO VON ĐỐI ỨNG NAM 2011 (30 TY phuong án gop WB) 26" xfId="2888"/>
    <cellStyle name="Dziesietny [0]_Invoices2001Slovakia_Book1_1_Book1_Copy of KH PHAN BO VON ĐỐI ỨNG NAM 2011 (30 TY phuong án gop WB) 26 2" xfId="22124"/>
    <cellStyle name="Dziesiętny [0]_Invoices2001Slovakia_Book1_1_Book1_Copy of KH PHAN BO VON ĐỐI ỨNG NAM 2011 (30 TY phuong án gop WB) 26 2" xfId="22125"/>
    <cellStyle name="Dziesietny [0]_Invoices2001Slovakia_Book1_1_Book1_Copy of KH PHAN BO VON ĐỐI ỨNG NAM 2011 (30 TY phuong án gop WB) 27" xfId="14667"/>
    <cellStyle name="Dziesiętny [0]_Invoices2001Slovakia_Book1_1_Book1_Copy of KH PHAN BO VON ĐỐI ỨNG NAM 2011 (30 TY phuong án gop WB) 27" xfId="14668"/>
    <cellStyle name="Dziesietny [0]_Invoices2001Slovakia_Book1_1_Book1_Copy of KH PHAN BO VON ĐỐI ỨNG NAM 2011 (30 TY phuong án gop WB) 3" xfId="2889"/>
    <cellStyle name="Dziesiętny [0]_Invoices2001Slovakia_Book1_1_Book1_Copy of KH PHAN BO VON ĐỐI ỨNG NAM 2011 (30 TY phuong án gop WB) 3" xfId="2890"/>
    <cellStyle name="Dziesietny [0]_Invoices2001Slovakia_Book1_1_Book1_Copy of KH PHAN BO VON ĐỐI ỨNG NAM 2011 (30 TY phuong án gop WB) 3 2" xfId="14675"/>
    <cellStyle name="Dziesiętny [0]_Invoices2001Slovakia_Book1_1_Book1_Copy of KH PHAN BO VON ĐỐI ỨNG NAM 2011 (30 TY phuong án gop WB) 3 2" xfId="14676"/>
    <cellStyle name="Dziesietny [0]_Invoices2001Slovakia_Book1_1_Book1_Copy of KH PHAN BO VON ĐỐI ỨNG NAM 2011 (30 TY phuong án gop WB) 3 3" xfId="14673"/>
    <cellStyle name="Dziesiętny [0]_Invoices2001Slovakia_Book1_1_Book1_Copy of KH PHAN BO VON ĐỐI ỨNG NAM 2011 (30 TY phuong án gop WB) 3 3" xfId="14674"/>
    <cellStyle name="Dziesietny [0]_Invoices2001Slovakia_Book1_1_Book1_Copy of KH PHAN BO VON ĐỐI ỨNG NAM 2011 (30 TY phuong án gop WB) 3 4" xfId="22126"/>
    <cellStyle name="Dziesiętny [0]_Invoices2001Slovakia_Book1_1_Book1_Copy of KH PHAN BO VON ĐỐI ỨNG NAM 2011 (30 TY phuong án gop WB) 3 4" xfId="22127"/>
    <cellStyle name="Dziesietny [0]_Invoices2001Slovakia_Book1_1_Book1_Copy of KH PHAN BO VON ĐỐI ỨNG NAM 2011 (30 TY phuong án gop WB) 4" xfId="2891"/>
    <cellStyle name="Dziesiętny [0]_Invoices2001Slovakia_Book1_1_Book1_Copy of KH PHAN BO VON ĐỐI ỨNG NAM 2011 (30 TY phuong án gop WB) 4" xfId="2892"/>
    <cellStyle name="Dziesietny [0]_Invoices2001Slovakia_Book1_1_Book1_Copy of KH PHAN BO VON ĐỐI ỨNG NAM 2011 (30 TY phuong án gop WB) 4 2" xfId="22128"/>
    <cellStyle name="Dziesiętny [0]_Invoices2001Slovakia_Book1_1_Book1_Copy of KH PHAN BO VON ĐỐI ỨNG NAM 2011 (30 TY phuong án gop WB) 4 2" xfId="22129"/>
    <cellStyle name="Dziesietny [0]_Invoices2001Slovakia_Book1_1_Book1_Copy of KH PHAN BO VON ĐỐI ỨNG NAM 2011 (30 TY phuong án gop WB) 5" xfId="2893"/>
    <cellStyle name="Dziesiętny [0]_Invoices2001Slovakia_Book1_1_Book1_Copy of KH PHAN BO VON ĐỐI ỨNG NAM 2011 (30 TY phuong án gop WB) 5" xfId="2894"/>
    <cellStyle name="Dziesietny [0]_Invoices2001Slovakia_Book1_1_Book1_Copy of KH PHAN BO VON ĐỐI ỨNG NAM 2011 (30 TY phuong án gop WB) 5 2" xfId="22130"/>
    <cellStyle name="Dziesiętny [0]_Invoices2001Slovakia_Book1_1_Book1_Copy of KH PHAN BO VON ĐỐI ỨNG NAM 2011 (30 TY phuong án gop WB) 5 2" xfId="22131"/>
    <cellStyle name="Dziesietny [0]_Invoices2001Slovakia_Book1_1_Book1_Copy of KH PHAN BO VON ĐỐI ỨNG NAM 2011 (30 TY phuong án gop WB) 6" xfId="2895"/>
    <cellStyle name="Dziesiętny [0]_Invoices2001Slovakia_Book1_1_Book1_Copy of KH PHAN BO VON ĐỐI ỨNG NAM 2011 (30 TY phuong án gop WB) 6" xfId="2896"/>
    <cellStyle name="Dziesietny [0]_Invoices2001Slovakia_Book1_1_Book1_Copy of KH PHAN BO VON ĐỐI ỨNG NAM 2011 (30 TY phuong án gop WB) 6 2" xfId="22132"/>
    <cellStyle name="Dziesiętny [0]_Invoices2001Slovakia_Book1_1_Book1_Copy of KH PHAN BO VON ĐỐI ỨNG NAM 2011 (30 TY phuong án gop WB) 6 2" xfId="22133"/>
    <cellStyle name="Dziesietny [0]_Invoices2001Slovakia_Book1_1_Book1_Copy of KH PHAN BO VON ĐỐI ỨNG NAM 2011 (30 TY phuong án gop WB) 7" xfId="2897"/>
    <cellStyle name="Dziesiętny [0]_Invoices2001Slovakia_Book1_1_Book1_Copy of KH PHAN BO VON ĐỐI ỨNG NAM 2011 (30 TY phuong án gop WB) 7" xfId="2898"/>
    <cellStyle name="Dziesietny [0]_Invoices2001Slovakia_Book1_1_Book1_Copy of KH PHAN BO VON ĐỐI ỨNG NAM 2011 (30 TY phuong án gop WB) 7 2" xfId="22134"/>
    <cellStyle name="Dziesiętny [0]_Invoices2001Slovakia_Book1_1_Book1_Copy of KH PHAN BO VON ĐỐI ỨNG NAM 2011 (30 TY phuong án gop WB) 7 2" xfId="22135"/>
    <cellStyle name="Dziesietny [0]_Invoices2001Slovakia_Book1_1_Book1_Copy of KH PHAN BO VON ĐỐI ỨNG NAM 2011 (30 TY phuong án gop WB) 8" xfId="2899"/>
    <cellStyle name="Dziesiętny [0]_Invoices2001Slovakia_Book1_1_Book1_Copy of KH PHAN BO VON ĐỐI ỨNG NAM 2011 (30 TY phuong án gop WB) 8" xfId="2900"/>
    <cellStyle name="Dziesietny [0]_Invoices2001Slovakia_Book1_1_Book1_Copy of KH PHAN BO VON ĐỐI ỨNG NAM 2011 (30 TY phuong án gop WB) 8 2" xfId="22136"/>
    <cellStyle name="Dziesiętny [0]_Invoices2001Slovakia_Book1_1_Book1_Copy of KH PHAN BO VON ĐỐI ỨNG NAM 2011 (30 TY phuong án gop WB) 8 2" xfId="22137"/>
    <cellStyle name="Dziesietny [0]_Invoices2001Slovakia_Book1_1_Book1_Copy of KH PHAN BO VON ĐỐI ỨNG NAM 2011 (30 TY phuong án gop WB) 9" xfId="2901"/>
    <cellStyle name="Dziesiętny [0]_Invoices2001Slovakia_Book1_1_Book1_Copy of KH PHAN BO VON ĐỐI ỨNG NAM 2011 (30 TY phuong án gop WB) 9" xfId="2902"/>
    <cellStyle name="Dziesietny [0]_Invoices2001Slovakia_Book1_1_Book1_Copy of KH PHAN BO VON ĐỐI ỨNG NAM 2011 (30 TY phuong án gop WB) 9 2" xfId="22138"/>
    <cellStyle name="Dziesiętny [0]_Invoices2001Slovakia_Book1_1_Book1_Copy of KH PHAN BO VON ĐỐI ỨNG NAM 2011 (30 TY phuong án gop WB) 9 2" xfId="22139"/>
    <cellStyle name="Dziesietny [0]_Invoices2001Slovakia_Book1_1_Book1_Copy of KH PHAN BO VON ĐỐI ỨNG NAM 2011 (30 TY phuong án gop WB)_BIEU KE HOACH  2015 (KTN 6.11 sua)" xfId="14677"/>
    <cellStyle name="Dziesiętny [0]_Invoices2001Slovakia_Book1_1_Book1_Copy of KH PHAN BO VON ĐỐI ỨNG NAM 2011 (30 TY phuong án gop WB)_BIEU KE HOACH  2015 (KTN 6.11 sua)" xfId="14678"/>
    <cellStyle name="Dziesietny [0]_Invoices2001Slovakia_Book1_1_Book1_DTTD chieng chan Tham lai 29-9-2009" xfId="2903"/>
    <cellStyle name="Dziesiętny [0]_Invoices2001Slovakia_Book1_1_Book1_DTTD chieng chan Tham lai 29-9-2009" xfId="2904"/>
    <cellStyle name="Dziesietny [0]_Invoices2001Slovakia_Book1_1_Book1_DTTD chieng chan Tham lai 29-9-2009 10" xfId="2905"/>
    <cellStyle name="Dziesiętny [0]_Invoices2001Slovakia_Book1_1_Book1_DTTD chieng chan Tham lai 29-9-2009 10" xfId="2906"/>
    <cellStyle name="Dziesietny [0]_Invoices2001Slovakia_Book1_1_Book1_DTTD chieng chan Tham lai 29-9-2009 10 2" xfId="22140"/>
    <cellStyle name="Dziesiętny [0]_Invoices2001Slovakia_Book1_1_Book1_DTTD chieng chan Tham lai 29-9-2009 10 2" xfId="22141"/>
    <cellStyle name="Dziesietny [0]_Invoices2001Slovakia_Book1_1_Book1_DTTD chieng chan Tham lai 29-9-2009 11" xfId="2907"/>
    <cellStyle name="Dziesiętny [0]_Invoices2001Slovakia_Book1_1_Book1_DTTD chieng chan Tham lai 29-9-2009 11" xfId="2908"/>
    <cellStyle name="Dziesietny [0]_Invoices2001Slovakia_Book1_1_Book1_DTTD chieng chan Tham lai 29-9-2009 11 2" xfId="22142"/>
    <cellStyle name="Dziesiętny [0]_Invoices2001Slovakia_Book1_1_Book1_DTTD chieng chan Tham lai 29-9-2009 11 2" xfId="22143"/>
    <cellStyle name="Dziesietny [0]_Invoices2001Slovakia_Book1_1_Book1_DTTD chieng chan Tham lai 29-9-2009 12" xfId="2909"/>
    <cellStyle name="Dziesiętny [0]_Invoices2001Slovakia_Book1_1_Book1_DTTD chieng chan Tham lai 29-9-2009 12" xfId="2910"/>
    <cellStyle name="Dziesietny [0]_Invoices2001Slovakia_Book1_1_Book1_DTTD chieng chan Tham lai 29-9-2009 12 2" xfId="22144"/>
    <cellStyle name="Dziesiętny [0]_Invoices2001Slovakia_Book1_1_Book1_DTTD chieng chan Tham lai 29-9-2009 12 2" xfId="22145"/>
    <cellStyle name="Dziesietny [0]_Invoices2001Slovakia_Book1_1_Book1_DTTD chieng chan Tham lai 29-9-2009 13" xfId="2911"/>
    <cellStyle name="Dziesiętny [0]_Invoices2001Slovakia_Book1_1_Book1_DTTD chieng chan Tham lai 29-9-2009 13" xfId="2912"/>
    <cellStyle name="Dziesietny [0]_Invoices2001Slovakia_Book1_1_Book1_DTTD chieng chan Tham lai 29-9-2009 13 2" xfId="22146"/>
    <cellStyle name="Dziesiętny [0]_Invoices2001Slovakia_Book1_1_Book1_DTTD chieng chan Tham lai 29-9-2009 13 2" xfId="22147"/>
    <cellStyle name="Dziesietny [0]_Invoices2001Slovakia_Book1_1_Book1_DTTD chieng chan Tham lai 29-9-2009 14" xfId="2913"/>
    <cellStyle name="Dziesiętny [0]_Invoices2001Slovakia_Book1_1_Book1_DTTD chieng chan Tham lai 29-9-2009 14" xfId="2914"/>
    <cellStyle name="Dziesietny [0]_Invoices2001Slovakia_Book1_1_Book1_DTTD chieng chan Tham lai 29-9-2009 14 2" xfId="22148"/>
    <cellStyle name="Dziesiętny [0]_Invoices2001Slovakia_Book1_1_Book1_DTTD chieng chan Tham lai 29-9-2009 14 2" xfId="22149"/>
    <cellStyle name="Dziesietny [0]_Invoices2001Slovakia_Book1_1_Book1_DTTD chieng chan Tham lai 29-9-2009 15" xfId="2915"/>
    <cellStyle name="Dziesiętny [0]_Invoices2001Slovakia_Book1_1_Book1_DTTD chieng chan Tham lai 29-9-2009 15" xfId="2916"/>
    <cellStyle name="Dziesietny [0]_Invoices2001Slovakia_Book1_1_Book1_DTTD chieng chan Tham lai 29-9-2009 15 2" xfId="22150"/>
    <cellStyle name="Dziesiętny [0]_Invoices2001Slovakia_Book1_1_Book1_DTTD chieng chan Tham lai 29-9-2009 15 2" xfId="22151"/>
    <cellStyle name="Dziesietny [0]_Invoices2001Slovakia_Book1_1_Book1_DTTD chieng chan Tham lai 29-9-2009 16" xfId="2917"/>
    <cellStyle name="Dziesiętny [0]_Invoices2001Slovakia_Book1_1_Book1_DTTD chieng chan Tham lai 29-9-2009 16" xfId="2918"/>
    <cellStyle name="Dziesietny [0]_Invoices2001Slovakia_Book1_1_Book1_DTTD chieng chan Tham lai 29-9-2009 16 2" xfId="22152"/>
    <cellStyle name="Dziesiętny [0]_Invoices2001Slovakia_Book1_1_Book1_DTTD chieng chan Tham lai 29-9-2009 16 2" xfId="22153"/>
    <cellStyle name="Dziesietny [0]_Invoices2001Slovakia_Book1_1_Book1_DTTD chieng chan Tham lai 29-9-2009 17" xfId="2919"/>
    <cellStyle name="Dziesiętny [0]_Invoices2001Slovakia_Book1_1_Book1_DTTD chieng chan Tham lai 29-9-2009 17" xfId="2920"/>
    <cellStyle name="Dziesietny [0]_Invoices2001Slovakia_Book1_1_Book1_DTTD chieng chan Tham lai 29-9-2009 17 2" xfId="22154"/>
    <cellStyle name="Dziesiętny [0]_Invoices2001Slovakia_Book1_1_Book1_DTTD chieng chan Tham lai 29-9-2009 17 2" xfId="22155"/>
    <cellStyle name="Dziesietny [0]_Invoices2001Slovakia_Book1_1_Book1_DTTD chieng chan Tham lai 29-9-2009 18" xfId="2921"/>
    <cellStyle name="Dziesiętny [0]_Invoices2001Slovakia_Book1_1_Book1_DTTD chieng chan Tham lai 29-9-2009 18" xfId="2922"/>
    <cellStyle name="Dziesietny [0]_Invoices2001Slovakia_Book1_1_Book1_DTTD chieng chan Tham lai 29-9-2009 18 2" xfId="22156"/>
    <cellStyle name="Dziesiętny [0]_Invoices2001Slovakia_Book1_1_Book1_DTTD chieng chan Tham lai 29-9-2009 18 2" xfId="22157"/>
    <cellStyle name="Dziesietny [0]_Invoices2001Slovakia_Book1_1_Book1_DTTD chieng chan Tham lai 29-9-2009 19" xfId="2923"/>
    <cellStyle name="Dziesiętny [0]_Invoices2001Slovakia_Book1_1_Book1_DTTD chieng chan Tham lai 29-9-2009 19" xfId="2924"/>
    <cellStyle name="Dziesietny [0]_Invoices2001Slovakia_Book1_1_Book1_DTTD chieng chan Tham lai 29-9-2009 19 2" xfId="22158"/>
    <cellStyle name="Dziesiętny [0]_Invoices2001Slovakia_Book1_1_Book1_DTTD chieng chan Tham lai 29-9-2009 19 2" xfId="22159"/>
    <cellStyle name="Dziesietny [0]_Invoices2001Slovakia_Book1_1_Book1_DTTD chieng chan Tham lai 29-9-2009 2" xfId="2925"/>
    <cellStyle name="Dziesiętny [0]_Invoices2001Slovakia_Book1_1_Book1_DTTD chieng chan Tham lai 29-9-2009 2" xfId="2926"/>
    <cellStyle name="Dziesietny [0]_Invoices2001Slovakia_Book1_1_Book1_DTTD chieng chan Tham lai 29-9-2009 2 2" xfId="14683"/>
    <cellStyle name="Dziesiętny [0]_Invoices2001Slovakia_Book1_1_Book1_DTTD chieng chan Tham lai 29-9-2009 2 2" xfId="14684"/>
    <cellStyle name="Dziesietny [0]_Invoices2001Slovakia_Book1_1_Book1_DTTD chieng chan Tham lai 29-9-2009 2 3" xfId="14681"/>
    <cellStyle name="Dziesiętny [0]_Invoices2001Slovakia_Book1_1_Book1_DTTD chieng chan Tham lai 29-9-2009 2 3" xfId="14682"/>
    <cellStyle name="Dziesietny [0]_Invoices2001Slovakia_Book1_1_Book1_DTTD chieng chan Tham lai 29-9-2009 2 4" xfId="22160"/>
    <cellStyle name="Dziesiętny [0]_Invoices2001Slovakia_Book1_1_Book1_DTTD chieng chan Tham lai 29-9-2009 2 4" xfId="22161"/>
    <cellStyle name="Dziesietny [0]_Invoices2001Slovakia_Book1_1_Book1_DTTD chieng chan Tham lai 29-9-2009 20" xfId="2927"/>
    <cellStyle name="Dziesiętny [0]_Invoices2001Slovakia_Book1_1_Book1_DTTD chieng chan Tham lai 29-9-2009 20" xfId="2928"/>
    <cellStyle name="Dziesietny [0]_Invoices2001Slovakia_Book1_1_Book1_DTTD chieng chan Tham lai 29-9-2009 20 2" xfId="22162"/>
    <cellStyle name="Dziesiętny [0]_Invoices2001Slovakia_Book1_1_Book1_DTTD chieng chan Tham lai 29-9-2009 20 2" xfId="22163"/>
    <cellStyle name="Dziesietny [0]_Invoices2001Slovakia_Book1_1_Book1_DTTD chieng chan Tham lai 29-9-2009 21" xfId="2929"/>
    <cellStyle name="Dziesiętny [0]_Invoices2001Slovakia_Book1_1_Book1_DTTD chieng chan Tham lai 29-9-2009 21" xfId="2930"/>
    <cellStyle name="Dziesietny [0]_Invoices2001Slovakia_Book1_1_Book1_DTTD chieng chan Tham lai 29-9-2009 21 2" xfId="22164"/>
    <cellStyle name="Dziesiętny [0]_Invoices2001Slovakia_Book1_1_Book1_DTTD chieng chan Tham lai 29-9-2009 21 2" xfId="22165"/>
    <cellStyle name="Dziesietny [0]_Invoices2001Slovakia_Book1_1_Book1_DTTD chieng chan Tham lai 29-9-2009 22" xfId="2931"/>
    <cellStyle name="Dziesiętny [0]_Invoices2001Slovakia_Book1_1_Book1_DTTD chieng chan Tham lai 29-9-2009 22" xfId="2932"/>
    <cellStyle name="Dziesietny [0]_Invoices2001Slovakia_Book1_1_Book1_DTTD chieng chan Tham lai 29-9-2009 22 2" xfId="22166"/>
    <cellStyle name="Dziesiętny [0]_Invoices2001Slovakia_Book1_1_Book1_DTTD chieng chan Tham lai 29-9-2009 22 2" xfId="22167"/>
    <cellStyle name="Dziesietny [0]_Invoices2001Slovakia_Book1_1_Book1_DTTD chieng chan Tham lai 29-9-2009 23" xfId="2933"/>
    <cellStyle name="Dziesiętny [0]_Invoices2001Slovakia_Book1_1_Book1_DTTD chieng chan Tham lai 29-9-2009 23" xfId="2934"/>
    <cellStyle name="Dziesietny [0]_Invoices2001Slovakia_Book1_1_Book1_DTTD chieng chan Tham lai 29-9-2009 23 2" xfId="22168"/>
    <cellStyle name="Dziesiętny [0]_Invoices2001Slovakia_Book1_1_Book1_DTTD chieng chan Tham lai 29-9-2009 23 2" xfId="22169"/>
    <cellStyle name="Dziesietny [0]_Invoices2001Slovakia_Book1_1_Book1_DTTD chieng chan Tham lai 29-9-2009 24" xfId="2935"/>
    <cellStyle name="Dziesiętny [0]_Invoices2001Slovakia_Book1_1_Book1_DTTD chieng chan Tham lai 29-9-2009 24" xfId="2936"/>
    <cellStyle name="Dziesietny [0]_Invoices2001Slovakia_Book1_1_Book1_DTTD chieng chan Tham lai 29-9-2009 24 2" xfId="22170"/>
    <cellStyle name="Dziesiętny [0]_Invoices2001Slovakia_Book1_1_Book1_DTTD chieng chan Tham lai 29-9-2009 24 2" xfId="22171"/>
    <cellStyle name="Dziesietny [0]_Invoices2001Slovakia_Book1_1_Book1_DTTD chieng chan Tham lai 29-9-2009 25" xfId="2937"/>
    <cellStyle name="Dziesiętny [0]_Invoices2001Slovakia_Book1_1_Book1_DTTD chieng chan Tham lai 29-9-2009 25" xfId="2938"/>
    <cellStyle name="Dziesietny [0]_Invoices2001Slovakia_Book1_1_Book1_DTTD chieng chan Tham lai 29-9-2009 25 2" xfId="22172"/>
    <cellStyle name="Dziesiętny [0]_Invoices2001Slovakia_Book1_1_Book1_DTTD chieng chan Tham lai 29-9-2009 25 2" xfId="22173"/>
    <cellStyle name="Dziesietny [0]_Invoices2001Slovakia_Book1_1_Book1_DTTD chieng chan Tham lai 29-9-2009 26" xfId="2939"/>
    <cellStyle name="Dziesiętny [0]_Invoices2001Slovakia_Book1_1_Book1_DTTD chieng chan Tham lai 29-9-2009 26" xfId="2940"/>
    <cellStyle name="Dziesietny [0]_Invoices2001Slovakia_Book1_1_Book1_DTTD chieng chan Tham lai 29-9-2009 26 2" xfId="22174"/>
    <cellStyle name="Dziesiętny [0]_Invoices2001Slovakia_Book1_1_Book1_DTTD chieng chan Tham lai 29-9-2009 26 2" xfId="22175"/>
    <cellStyle name="Dziesietny [0]_Invoices2001Slovakia_Book1_1_Book1_DTTD chieng chan Tham lai 29-9-2009 27" xfId="14679"/>
    <cellStyle name="Dziesiętny [0]_Invoices2001Slovakia_Book1_1_Book1_DTTD chieng chan Tham lai 29-9-2009 27" xfId="14680"/>
    <cellStyle name="Dziesietny [0]_Invoices2001Slovakia_Book1_1_Book1_DTTD chieng chan Tham lai 29-9-2009 3" xfId="2941"/>
    <cellStyle name="Dziesiętny [0]_Invoices2001Slovakia_Book1_1_Book1_DTTD chieng chan Tham lai 29-9-2009 3" xfId="2942"/>
    <cellStyle name="Dziesietny [0]_Invoices2001Slovakia_Book1_1_Book1_DTTD chieng chan Tham lai 29-9-2009 3 2" xfId="14687"/>
    <cellStyle name="Dziesiętny [0]_Invoices2001Slovakia_Book1_1_Book1_DTTD chieng chan Tham lai 29-9-2009 3 2" xfId="14688"/>
    <cellStyle name="Dziesietny [0]_Invoices2001Slovakia_Book1_1_Book1_DTTD chieng chan Tham lai 29-9-2009 3 3" xfId="14685"/>
    <cellStyle name="Dziesiętny [0]_Invoices2001Slovakia_Book1_1_Book1_DTTD chieng chan Tham lai 29-9-2009 3 3" xfId="14686"/>
    <cellStyle name="Dziesietny [0]_Invoices2001Slovakia_Book1_1_Book1_DTTD chieng chan Tham lai 29-9-2009 3 4" xfId="22176"/>
    <cellStyle name="Dziesiętny [0]_Invoices2001Slovakia_Book1_1_Book1_DTTD chieng chan Tham lai 29-9-2009 3 4" xfId="22177"/>
    <cellStyle name="Dziesietny [0]_Invoices2001Slovakia_Book1_1_Book1_DTTD chieng chan Tham lai 29-9-2009 4" xfId="2943"/>
    <cellStyle name="Dziesiętny [0]_Invoices2001Slovakia_Book1_1_Book1_DTTD chieng chan Tham lai 29-9-2009 4" xfId="2944"/>
    <cellStyle name="Dziesietny [0]_Invoices2001Slovakia_Book1_1_Book1_DTTD chieng chan Tham lai 29-9-2009 4 2" xfId="22178"/>
    <cellStyle name="Dziesiętny [0]_Invoices2001Slovakia_Book1_1_Book1_DTTD chieng chan Tham lai 29-9-2009 4 2" xfId="22179"/>
    <cellStyle name="Dziesietny [0]_Invoices2001Slovakia_Book1_1_Book1_DTTD chieng chan Tham lai 29-9-2009 5" xfId="2945"/>
    <cellStyle name="Dziesiętny [0]_Invoices2001Slovakia_Book1_1_Book1_DTTD chieng chan Tham lai 29-9-2009 5" xfId="2946"/>
    <cellStyle name="Dziesietny [0]_Invoices2001Slovakia_Book1_1_Book1_DTTD chieng chan Tham lai 29-9-2009 5 2" xfId="22180"/>
    <cellStyle name="Dziesiętny [0]_Invoices2001Slovakia_Book1_1_Book1_DTTD chieng chan Tham lai 29-9-2009 5 2" xfId="22181"/>
    <cellStyle name="Dziesietny [0]_Invoices2001Slovakia_Book1_1_Book1_DTTD chieng chan Tham lai 29-9-2009 6" xfId="2947"/>
    <cellStyle name="Dziesiętny [0]_Invoices2001Slovakia_Book1_1_Book1_DTTD chieng chan Tham lai 29-9-2009 6" xfId="2948"/>
    <cellStyle name="Dziesietny [0]_Invoices2001Slovakia_Book1_1_Book1_DTTD chieng chan Tham lai 29-9-2009 6 2" xfId="22182"/>
    <cellStyle name="Dziesiętny [0]_Invoices2001Slovakia_Book1_1_Book1_DTTD chieng chan Tham lai 29-9-2009 6 2" xfId="22183"/>
    <cellStyle name="Dziesietny [0]_Invoices2001Slovakia_Book1_1_Book1_DTTD chieng chan Tham lai 29-9-2009 7" xfId="2949"/>
    <cellStyle name="Dziesiętny [0]_Invoices2001Slovakia_Book1_1_Book1_DTTD chieng chan Tham lai 29-9-2009 7" xfId="2950"/>
    <cellStyle name="Dziesietny [0]_Invoices2001Slovakia_Book1_1_Book1_DTTD chieng chan Tham lai 29-9-2009 7 2" xfId="22184"/>
    <cellStyle name="Dziesiętny [0]_Invoices2001Slovakia_Book1_1_Book1_DTTD chieng chan Tham lai 29-9-2009 7 2" xfId="22185"/>
    <cellStyle name="Dziesietny [0]_Invoices2001Slovakia_Book1_1_Book1_DTTD chieng chan Tham lai 29-9-2009 8" xfId="2951"/>
    <cellStyle name="Dziesiętny [0]_Invoices2001Slovakia_Book1_1_Book1_DTTD chieng chan Tham lai 29-9-2009 8" xfId="2952"/>
    <cellStyle name="Dziesietny [0]_Invoices2001Slovakia_Book1_1_Book1_DTTD chieng chan Tham lai 29-9-2009 8 2" xfId="22186"/>
    <cellStyle name="Dziesiętny [0]_Invoices2001Slovakia_Book1_1_Book1_DTTD chieng chan Tham lai 29-9-2009 8 2" xfId="22187"/>
    <cellStyle name="Dziesietny [0]_Invoices2001Slovakia_Book1_1_Book1_DTTD chieng chan Tham lai 29-9-2009 9" xfId="2953"/>
    <cellStyle name="Dziesiętny [0]_Invoices2001Slovakia_Book1_1_Book1_DTTD chieng chan Tham lai 29-9-2009 9" xfId="2954"/>
    <cellStyle name="Dziesietny [0]_Invoices2001Slovakia_Book1_1_Book1_DTTD chieng chan Tham lai 29-9-2009 9 2" xfId="22188"/>
    <cellStyle name="Dziesiętny [0]_Invoices2001Slovakia_Book1_1_Book1_DTTD chieng chan Tham lai 29-9-2009 9 2" xfId="22189"/>
    <cellStyle name="Dziesietny [0]_Invoices2001Slovakia_Book1_1_Book1_DTTD chieng chan Tham lai 29-9-2009_BIEU KE HOACH  2015 (KTN 6.11 sua)" xfId="14689"/>
    <cellStyle name="Dziesiętny [0]_Invoices2001Slovakia_Book1_1_Book1_DTTD chieng chan Tham lai 29-9-2009_BIEU KE HOACH  2015 (KTN 6.11 sua)" xfId="14690"/>
    <cellStyle name="Dziesietny [0]_Invoices2001Slovakia_Book1_1_Book1_Du toan nuoc San Thang (GD2)" xfId="2955"/>
    <cellStyle name="Dziesiętny [0]_Invoices2001Slovakia_Book1_1_Book1_Du toan nuoc San Thang (GD2)" xfId="2956"/>
    <cellStyle name="Dziesietny [0]_Invoices2001Slovakia_Book1_1_Book1_Du toan nuoc San Thang (GD2) 10" xfId="2957"/>
    <cellStyle name="Dziesiętny [0]_Invoices2001Slovakia_Book1_1_Book1_Du toan nuoc San Thang (GD2) 10" xfId="2958"/>
    <cellStyle name="Dziesietny [0]_Invoices2001Slovakia_Book1_1_Book1_Du toan nuoc San Thang (GD2) 10 2" xfId="22190"/>
    <cellStyle name="Dziesiętny [0]_Invoices2001Slovakia_Book1_1_Book1_Du toan nuoc San Thang (GD2) 10 2" xfId="22191"/>
    <cellStyle name="Dziesietny [0]_Invoices2001Slovakia_Book1_1_Book1_Du toan nuoc San Thang (GD2) 11" xfId="2959"/>
    <cellStyle name="Dziesiętny [0]_Invoices2001Slovakia_Book1_1_Book1_Du toan nuoc San Thang (GD2) 11" xfId="2960"/>
    <cellStyle name="Dziesietny [0]_Invoices2001Slovakia_Book1_1_Book1_Du toan nuoc San Thang (GD2) 11 2" xfId="22192"/>
    <cellStyle name="Dziesiętny [0]_Invoices2001Slovakia_Book1_1_Book1_Du toan nuoc San Thang (GD2) 11 2" xfId="22193"/>
    <cellStyle name="Dziesietny [0]_Invoices2001Slovakia_Book1_1_Book1_Du toan nuoc San Thang (GD2) 12" xfId="2961"/>
    <cellStyle name="Dziesiętny [0]_Invoices2001Slovakia_Book1_1_Book1_Du toan nuoc San Thang (GD2) 12" xfId="2962"/>
    <cellStyle name="Dziesietny [0]_Invoices2001Slovakia_Book1_1_Book1_Du toan nuoc San Thang (GD2) 12 2" xfId="22194"/>
    <cellStyle name="Dziesiętny [0]_Invoices2001Slovakia_Book1_1_Book1_Du toan nuoc San Thang (GD2) 12 2" xfId="22195"/>
    <cellStyle name="Dziesietny [0]_Invoices2001Slovakia_Book1_1_Book1_Du toan nuoc San Thang (GD2) 13" xfId="2963"/>
    <cellStyle name="Dziesiętny [0]_Invoices2001Slovakia_Book1_1_Book1_Du toan nuoc San Thang (GD2) 13" xfId="2964"/>
    <cellStyle name="Dziesietny [0]_Invoices2001Slovakia_Book1_1_Book1_Du toan nuoc San Thang (GD2) 13 2" xfId="22196"/>
    <cellStyle name="Dziesiętny [0]_Invoices2001Slovakia_Book1_1_Book1_Du toan nuoc San Thang (GD2) 13 2" xfId="22197"/>
    <cellStyle name="Dziesietny [0]_Invoices2001Slovakia_Book1_1_Book1_Du toan nuoc San Thang (GD2) 14" xfId="2965"/>
    <cellStyle name="Dziesiętny [0]_Invoices2001Slovakia_Book1_1_Book1_Du toan nuoc San Thang (GD2) 14" xfId="2966"/>
    <cellStyle name="Dziesietny [0]_Invoices2001Slovakia_Book1_1_Book1_Du toan nuoc San Thang (GD2) 14 2" xfId="22198"/>
    <cellStyle name="Dziesiętny [0]_Invoices2001Slovakia_Book1_1_Book1_Du toan nuoc San Thang (GD2) 14 2" xfId="22199"/>
    <cellStyle name="Dziesietny [0]_Invoices2001Slovakia_Book1_1_Book1_Du toan nuoc San Thang (GD2) 15" xfId="2967"/>
    <cellStyle name="Dziesiętny [0]_Invoices2001Slovakia_Book1_1_Book1_Du toan nuoc San Thang (GD2) 15" xfId="2968"/>
    <cellStyle name="Dziesietny [0]_Invoices2001Slovakia_Book1_1_Book1_Du toan nuoc San Thang (GD2) 15 2" xfId="22200"/>
    <cellStyle name="Dziesiętny [0]_Invoices2001Slovakia_Book1_1_Book1_Du toan nuoc San Thang (GD2) 15 2" xfId="22201"/>
    <cellStyle name="Dziesietny [0]_Invoices2001Slovakia_Book1_1_Book1_Du toan nuoc San Thang (GD2) 16" xfId="2969"/>
    <cellStyle name="Dziesiętny [0]_Invoices2001Slovakia_Book1_1_Book1_Du toan nuoc San Thang (GD2) 16" xfId="2970"/>
    <cellStyle name="Dziesietny [0]_Invoices2001Slovakia_Book1_1_Book1_Du toan nuoc San Thang (GD2) 16 2" xfId="22202"/>
    <cellStyle name="Dziesiętny [0]_Invoices2001Slovakia_Book1_1_Book1_Du toan nuoc San Thang (GD2) 16 2" xfId="22203"/>
    <cellStyle name="Dziesietny [0]_Invoices2001Slovakia_Book1_1_Book1_Du toan nuoc San Thang (GD2) 17" xfId="2971"/>
    <cellStyle name="Dziesiętny [0]_Invoices2001Slovakia_Book1_1_Book1_Du toan nuoc San Thang (GD2) 17" xfId="2972"/>
    <cellStyle name="Dziesietny [0]_Invoices2001Slovakia_Book1_1_Book1_Du toan nuoc San Thang (GD2) 17 2" xfId="22204"/>
    <cellStyle name="Dziesiętny [0]_Invoices2001Slovakia_Book1_1_Book1_Du toan nuoc San Thang (GD2) 17 2" xfId="22205"/>
    <cellStyle name="Dziesietny [0]_Invoices2001Slovakia_Book1_1_Book1_Du toan nuoc San Thang (GD2) 18" xfId="2973"/>
    <cellStyle name="Dziesiętny [0]_Invoices2001Slovakia_Book1_1_Book1_Du toan nuoc San Thang (GD2) 18" xfId="2974"/>
    <cellStyle name="Dziesietny [0]_Invoices2001Slovakia_Book1_1_Book1_Du toan nuoc San Thang (GD2) 18 2" xfId="22206"/>
    <cellStyle name="Dziesiętny [0]_Invoices2001Slovakia_Book1_1_Book1_Du toan nuoc San Thang (GD2) 18 2" xfId="22207"/>
    <cellStyle name="Dziesietny [0]_Invoices2001Slovakia_Book1_1_Book1_Du toan nuoc San Thang (GD2) 19" xfId="2975"/>
    <cellStyle name="Dziesiętny [0]_Invoices2001Slovakia_Book1_1_Book1_Du toan nuoc San Thang (GD2) 19" xfId="2976"/>
    <cellStyle name="Dziesietny [0]_Invoices2001Slovakia_Book1_1_Book1_Du toan nuoc San Thang (GD2) 19 2" xfId="22208"/>
    <cellStyle name="Dziesiętny [0]_Invoices2001Slovakia_Book1_1_Book1_Du toan nuoc San Thang (GD2) 19 2" xfId="22209"/>
    <cellStyle name="Dziesietny [0]_Invoices2001Slovakia_Book1_1_Book1_Du toan nuoc San Thang (GD2) 2" xfId="2977"/>
    <cellStyle name="Dziesiętny [0]_Invoices2001Slovakia_Book1_1_Book1_Du toan nuoc San Thang (GD2) 2" xfId="2978"/>
    <cellStyle name="Dziesietny [0]_Invoices2001Slovakia_Book1_1_Book1_Du toan nuoc San Thang (GD2) 2 2" xfId="14695"/>
    <cellStyle name="Dziesiętny [0]_Invoices2001Slovakia_Book1_1_Book1_Du toan nuoc San Thang (GD2) 2 2" xfId="14696"/>
    <cellStyle name="Dziesietny [0]_Invoices2001Slovakia_Book1_1_Book1_Du toan nuoc San Thang (GD2) 2 3" xfId="14693"/>
    <cellStyle name="Dziesiętny [0]_Invoices2001Slovakia_Book1_1_Book1_Du toan nuoc San Thang (GD2) 2 3" xfId="14694"/>
    <cellStyle name="Dziesietny [0]_Invoices2001Slovakia_Book1_1_Book1_Du toan nuoc San Thang (GD2) 2 4" xfId="22210"/>
    <cellStyle name="Dziesiętny [0]_Invoices2001Slovakia_Book1_1_Book1_Du toan nuoc San Thang (GD2) 2 4" xfId="22211"/>
    <cellStyle name="Dziesietny [0]_Invoices2001Slovakia_Book1_1_Book1_Du toan nuoc San Thang (GD2) 20" xfId="2979"/>
    <cellStyle name="Dziesiętny [0]_Invoices2001Slovakia_Book1_1_Book1_Du toan nuoc San Thang (GD2) 20" xfId="2980"/>
    <cellStyle name="Dziesietny [0]_Invoices2001Slovakia_Book1_1_Book1_Du toan nuoc San Thang (GD2) 20 2" xfId="22212"/>
    <cellStyle name="Dziesiętny [0]_Invoices2001Slovakia_Book1_1_Book1_Du toan nuoc San Thang (GD2) 20 2" xfId="22213"/>
    <cellStyle name="Dziesietny [0]_Invoices2001Slovakia_Book1_1_Book1_Du toan nuoc San Thang (GD2) 21" xfId="2981"/>
    <cellStyle name="Dziesiętny [0]_Invoices2001Slovakia_Book1_1_Book1_Du toan nuoc San Thang (GD2) 21" xfId="2982"/>
    <cellStyle name="Dziesietny [0]_Invoices2001Slovakia_Book1_1_Book1_Du toan nuoc San Thang (GD2) 21 2" xfId="22214"/>
    <cellStyle name="Dziesiętny [0]_Invoices2001Slovakia_Book1_1_Book1_Du toan nuoc San Thang (GD2) 21 2" xfId="22215"/>
    <cellStyle name="Dziesietny [0]_Invoices2001Slovakia_Book1_1_Book1_Du toan nuoc San Thang (GD2) 22" xfId="2983"/>
    <cellStyle name="Dziesiętny [0]_Invoices2001Slovakia_Book1_1_Book1_Du toan nuoc San Thang (GD2) 22" xfId="2984"/>
    <cellStyle name="Dziesietny [0]_Invoices2001Slovakia_Book1_1_Book1_Du toan nuoc San Thang (GD2) 22 2" xfId="22216"/>
    <cellStyle name="Dziesiętny [0]_Invoices2001Slovakia_Book1_1_Book1_Du toan nuoc San Thang (GD2) 22 2" xfId="22217"/>
    <cellStyle name="Dziesietny [0]_Invoices2001Slovakia_Book1_1_Book1_Du toan nuoc San Thang (GD2) 23" xfId="2985"/>
    <cellStyle name="Dziesiętny [0]_Invoices2001Slovakia_Book1_1_Book1_Du toan nuoc San Thang (GD2) 23" xfId="2986"/>
    <cellStyle name="Dziesietny [0]_Invoices2001Slovakia_Book1_1_Book1_Du toan nuoc San Thang (GD2) 23 2" xfId="22218"/>
    <cellStyle name="Dziesiętny [0]_Invoices2001Slovakia_Book1_1_Book1_Du toan nuoc San Thang (GD2) 23 2" xfId="22219"/>
    <cellStyle name="Dziesietny [0]_Invoices2001Slovakia_Book1_1_Book1_Du toan nuoc San Thang (GD2) 24" xfId="2987"/>
    <cellStyle name="Dziesiętny [0]_Invoices2001Slovakia_Book1_1_Book1_Du toan nuoc San Thang (GD2) 24" xfId="2988"/>
    <cellStyle name="Dziesietny [0]_Invoices2001Slovakia_Book1_1_Book1_Du toan nuoc San Thang (GD2) 24 2" xfId="22220"/>
    <cellStyle name="Dziesiętny [0]_Invoices2001Slovakia_Book1_1_Book1_Du toan nuoc San Thang (GD2) 24 2" xfId="22221"/>
    <cellStyle name="Dziesietny [0]_Invoices2001Slovakia_Book1_1_Book1_Du toan nuoc San Thang (GD2) 25" xfId="2989"/>
    <cellStyle name="Dziesiętny [0]_Invoices2001Slovakia_Book1_1_Book1_Du toan nuoc San Thang (GD2) 25" xfId="2990"/>
    <cellStyle name="Dziesietny [0]_Invoices2001Slovakia_Book1_1_Book1_Du toan nuoc San Thang (GD2) 25 2" xfId="22222"/>
    <cellStyle name="Dziesiętny [0]_Invoices2001Slovakia_Book1_1_Book1_Du toan nuoc San Thang (GD2) 25 2" xfId="22223"/>
    <cellStyle name="Dziesietny [0]_Invoices2001Slovakia_Book1_1_Book1_Du toan nuoc San Thang (GD2) 26" xfId="2991"/>
    <cellStyle name="Dziesiętny [0]_Invoices2001Slovakia_Book1_1_Book1_Du toan nuoc San Thang (GD2) 26" xfId="2992"/>
    <cellStyle name="Dziesietny [0]_Invoices2001Slovakia_Book1_1_Book1_Du toan nuoc San Thang (GD2) 26 2" xfId="22224"/>
    <cellStyle name="Dziesiętny [0]_Invoices2001Slovakia_Book1_1_Book1_Du toan nuoc San Thang (GD2) 26 2" xfId="22225"/>
    <cellStyle name="Dziesietny [0]_Invoices2001Slovakia_Book1_1_Book1_Du toan nuoc San Thang (GD2) 27" xfId="14691"/>
    <cellStyle name="Dziesiętny [0]_Invoices2001Slovakia_Book1_1_Book1_Du toan nuoc San Thang (GD2) 27" xfId="14692"/>
    <cellStyle name="Dziesietny [0]_Invoices2001Slovakia_Book1_1_Book1_Du toan nuoc San Thang (GD2) 3" xfId="2993"/>
    <cellStyle name="Dziesiętny [0]_Invoices2001Slovakia_Book1_1_Book1_Du toan nuoc San Thang (GD2) 3" xfId="2994"/>
    <cellStyle name="Dziesietny [0]_Invoices2001Slovakia_Book1_1_Book1_Du toan nuoc San Thang (GD2) 3 2" xfId="14699"/>
    <cellStyle name="Dziesiętny [0]_Invoices2001Slovakia_Book1_1_Book1_Du toan nuoc San Thang (GD2) 3 2" xfId="14700"/>
    <cellStyle name="Dziesietny [0]_Invoices2001Slovakia_Book1_1_Book1_Du toan nuoc San Thang (GD2) 3 3" xfId="14697"/>
    <cellStyle name="Dziesiętny [0]_Invoices2001Slovakia_Book1_1_Book1_Du toan nuoc San Thang (GD2) 3 3" xfId="14698"/>
    <cellStyle name="Dziesietny [0]_Invoices2001Slovakia_Book1_1_Book1_Du toan nuoc San Thang (GD2) 3 4" xfId="22226"/>
    <cellStyle name="Dziesiętny [0]_Invoices2001Slovakia_Book1_1_Book1_Du toan nuoc San Thang (GD2) 3 4" xfId="22227"/>
    <cellStyle name="Dziesietny [0]_Invoices2001Slovakia_Book1_1_Book1_Du toan nuoc San Thang (GD2) 4" xfId="2995"/>
    <cellStyle name="Dziesiętny [0]_Invoices2001Slovakia_Book1_1_Book1_Du toan nuoc San Thang (GD2) 4" xfId="2996"/>
    <cellStyle name="Dziesietny [0]_Invoices2001Slovakia_Book1_1_Book1_Du toan nuoc San Thang (GD2) 4 2" xfId="22228"/>
    <cellStyle name="Dziesiętny [0]_Invoices2001Slovakia_Book1_1_Book1_Du toan nuoc San Thang (GD2) 4 2" xfId="22229"/>
    <cellStyle name="Dziesietny [0]_Invoices2001Slovakia_Book1_1_Book1_Du toan nuoc San Thang (GD2) 5" xfId="2997"/>
    <cellStyle name="Dziesiętny [0]_Invoices2001Slovakia_Book1_1_Book1_Du toan nuoc San Thang (GD2) 5" xfId="2998"/>
    <cellStyle name="Dziesietny [0]_Invoices2001Slovakia_Book1_1_Book1_Du toan nuoc San Thang (GD2) 5 2" xfId="22230"/>
    <cellStyle name="Dziesiętny [0]_Invoices2001Slovakia_Book1_1_Book1_Du toan nuoc San Thang (GD2) 5 2" xfId="22231"/>
    <cellStyle name="Dziesietny [0]_Invoices2001Slovakia_Book1_1_Book1_Du toan nuoc San Thang (GD2) 6" xfId="2999"/>
    <cellStyle name="Dziesiętny [0]_Invoices2001Slovakia_Book1_1_Book1_Du toan nuoc San Thang (GD2) 6" xfId="3000"/>
    <cellStyle name="Dziesietny [0]_Invoices2001Slovakia_Book1_1_Book1_Du toan nuoc San Thang (GD2) 6 2" xfId="22232"/>
    <cellStyle name="Dziesiętny [0]_Invoices2001Slovakia_Book1_1_Book1_Du toan nuoc San Thang (GD2) 6 2" xfId="22233"/>
    <cellStyle name="Dziesietny [0]_Invoices2001Slovakia_Book1_1_Book1_Du toan nuoc San Thang (GD2) 7" xfId="3001"/>
    <cellStyle name="Dziesiętny [0]_Invoices2001Slovakia_Book1_1_Book1_Du toan nuoc San Thang (GD2) 7" xfId="3002"/>
    <cellStyle name="Dziesietny [0]_Invoices2001Slovakia_Book1_1_Book1_Du toan nuoc San Thang (GD2) 7 2" xfId="22234"/>
    <cellStyle name="Dziesiętny [0]_Invoices2001Slovakia_Book1_1_Book1_Du toan nuoc San Thang (GD2) 7 2" xfId="22235"/>
    <cellStyle name="Dziesietny [0]_Invoices2001Slovakia_Book1_1_Book1_Du toan nuoc San Thang (GD2) 8" xfId="3003"/>
    <cellStyle name="Dziesiętny [0]_Invoices2001Slovakia_Book1_1_Book1_Du toan nuoc San Thang (GD2) 8" xfId="3004"/>
    <cellStyle name="Dziesietny [0]_Invoices2001Slovakia_Book1_1_Book1_Du toan nuoc San Thang (GD2) 8 2" xfId="22236"/>
    <cellStyle name="Dziesiętny [0]_Invoices2001Slovakia_Book1_1_Book1_Du toan nuoc San Thang (GD2) 8 2" xfId="22237"/>
    <cellStyle name="Dziesietny [0]_Invoices2001Slovakia_Book1_1_Book1_Du toan nuoc San Thang (GD2) 9" xfId="3005"/>
    <cellStyle name="Dziesiętny [0]_Invoices2001Slovakia_Book1_1_Book1_Du toan nuoc San Thang (GD2) 9" xfId="3006"/>
    <cellStyle name="Dziesietny [0]_Invoices2001Slovakia_Book1_1_Book1_Du toan nuoc San Thang (GD2) 9 2" xfId="22238"/>
    <cellStyle name="Dziesiętny [0]_Invoices2001Slovakia_Book1_1_Book1_Du toan nuoc San Thang (GD2) 9 2" xfId="22239"/>
    <cellStyle name="Dziesietny [0]_Invoices2001Slovakia_Book1_1_Book1_Ke hoach 2010 (theo doi 11-8-2010)" xfId="3007"/>
    <cellStyle name="Dziesiętny [0]_Invoices2001Slovakia_Book1_1_Book1_Ke hoach 2010 (theo doi 11-8-2010)" xfId="3008"/>
    <cellStyle name="Dziesietny [0]_Invoices2001Slovakia_Book1_1_Book1_Ke hoach 2010 (theo doi 11-8-2010) 10" xfId="3009"/>
    <cellStyle name="Dziesiętny [0]_Invoices2001Slovakia_Book1_1_Book1_Ke hoach 2010 (theo doi 11-8-2010) 10" xfId="3010"/>
    <cellStyle name="Dziesietny [0]_Invoices2001Slovakia_Book1_1_Book1_Ke hoach 2010 (theo doi 11-8-2010) 10 2" xfId="22240"/>
    <cellStyle name="Dziesiętny [0]_Invoices2001Slovakia_Book1_1_Book1_Ke hoach 2010 (theo doi 11-8-2010) 10 2" xfId="22241"/>
    <cellStyle name="Dziesietny [0]_Invoices2001Slovakia_Book1_1_Book1_Ke hoach 2010 (theo doi 11-8-2010) 11" xfId="3011"/>
    <cellStyle name="Dziesiętny [0]_Invoices2001Slovakia_Book1_1_Book1_Ke hoach 2010 (theo doi 11-8-2010) 11" xfId="3012"/>
    <cellStyle name="Dziesietny [0]_Invoices2001Slovakia_Book1_1_Book1_Ke hoach 2010 (theo doi 11-8-2010) 11 2" xfId="22242"/>
    <cellStyle name="Dziesiętny [0]_Invoices2001Slovakia_Book1_1_Book1_Ke hoach 2010 (theo doi 11-8-2010) 11 2" xfId="22243"/>
    <cellStyle name="Dziesietny [0]_Invoices2001Slovakia_Book1_1_Book1_Ke hoach 2010 (theo doi 11-8-2010) 12" xfId="3013"/>
    <cellStyle name="Dziesiętny [0]_Invoices2001Slovakia_Book1_1_Book1_Ke hoach 2010 (theo doi 11-8-2010) 12" xfId="3014"/>
    <cellStyle name="Dziesietny [0]_Invoices2001Slovakia_Book1_1_Book1_Ke hoach 2010 (theo doi 11-8-2010) 12 2" xfId="22244"/>
    <cellStyle name="Dziesiętny [0]_Invoices2001Slovakia_Book1_1_Book1_Ke hoach 2010 (theo doi 11-8-2010) 12 2" xfId="22245"/>
    <cellStyle name="Dziesietny [0]_Invoices2001Slovakia_Book1_1_Book1_Ke hoach 2010 (theo doi 11-8-2010) 13" xfId="3015"/>
    <cellStyle name="Dziesiętny [0]_Invoices2001Slovakia_Book1_1_Book1_Ke hoach 2010 (theo doi 11-8-2010) 13" xfId="3016"/>
    <cellStyle name="Dziesietny [0]_Invoices2001Slovakia_Book1_1_Book1_Ke hoach 2010 (theo doi 11-8-2010) 13 2" xfId="22246"/>
    <cellStyle name="Dziesiętny [0]_Invoices2001Slovakia_Book1_1_Book1_Ke hoach 2010 (theo doi 11-8-2010) 13 2" xfId="22247"/>
    <cellStyle name="Dziesietny [0]_Invoices2001Slovakia_Book1_1_Book1_Ke hoach 2010 (theo doi 11-8-2010) 14" xfId="3017"/>
    <cellStyle name="Dziesiętny [0]_Invoices2001Slovakia_Book1_1_Book1_Ke hoach 2010 (theo doi 11-8-2010) 14" xfId="3018"/>
    <cellStyle name="Dziesietny [0]_Invoices2001Slovakia_Book1_1_Book1_Ke hoach 2010 (theo doi 11-8-2010) 14 2" xfId="22248"/>
    <cellStyle name="Dziesiętny [0]_Invoices2001Slovakia_Book1_1_Book1_Ke hoach 2010 (theo doi 11-8-2010) 14 2" xfId="22249"/>
    <cellStyle name="Dziesietny [0]_Invoices2001Slovakia_Book1_1_Book1_Ke hoach 2010 (theo doi 11-8-2010) 15" xfId="3019"/>
    <cellStyle name="Dziesiętny [0]_Invoices2001Slovakia_Book1_1_Book1_Ke hoach 2010 (theo doi 11-8-2010) 15" xfId="3020"/>
    <cellStyle name="Dziesietny [0]_Invoices2001Slovakia_Book1_1_Book1_Ke hoach 2010 (theo doi 11-8-2010) 15 2" xfId="22250"/>
    <cellStyle name="Dziesiętny [0]_Invoices2001Slovakia_Book1_1_Book1_Ke hoach 2010 (theo doi 11-8-2010) 15 2" xfId="22251"/>
    <cellStyle name="Dziesietny [0]_Invoices2001Slovakia_Book1_1_Book1_Ke hoach 2010 (theo doi 11-8-2010) 16" xfId="3021"/>
    <cellStyle name="Dziesiętny [0]_Invoices2001Slovakia_Book1_1_Book1_Ke hoach 2010 (theo doi 11-8-2010) 16" xfId="3022"/>
    <cellStyle name="Dziesietny [0]_Invoices2001Slovakia_Book1_1_Book1_Ke hoach 2010 (theo doi 11-8-2010) 16 2" xfId="22252"/>
    <cellStyle name="Dziesiętny [0]_Invoices2001Slovakia_Book1_1_Book1_Ke hoach 2010 (theo doi 11-8-2010) 16 2" xfId="22253"/>
    <cellStyle name="Dziesietny [0]_Invoices2001Slovakia_Book1_1_Book1_Ke hoach 2010 (theo doi 11-8-2010) 17" xfId="3023"/>
    <cellStyle name="Dziesiętny [0]_Invoices2001Slovakia_Book1_1_Book1_Ke hoach 2010 (theo doi 11-8-2010) 17" xfId="3024"/>
    <cellStyle name="Dziesietny [0]_Invoices2001Slovakia_Book1_1_Book1_Ke hoach 2010 (theo doi 11-8-2010) 17 2" xfId="22254"/>
    <cellStyle name="Dziesiętny [0]_Invoices2001Slovakia_Book1_1_Book1_Ke hoach 2010 (theo doi 11-8-2010) 17 2" xfId="22255"/>
    <cellStyle name="Dziesietny [0]_Invoices2001Slovakia_Book1_1_Book1_Ke hoach 2010 (theo doi 11-8-2010) 18" xfId="3025"/>
    <cellStyle name="Dziesiętny [0]_Invoices2001Slovakia_Book1_1_Book1_Ke hoach 2010 (theo doi 11-8-2010) 18" xfId="3026"/>
    <cellStyle name="Dziesietny [0]_Invoices2001Slovakia_Book1_1_Book1_Ke hoach 2010 (theo doi 11-8-2010) 18 2" xfId="22256"/>
    <cellStyle name="Dziesiętny [0]_Invoices2001Slovakia_Book1_1_Book1_Ke hoach 2010 (theo doi 11-8-2010) 18 2" xfId="22257"/>
    <cellStyle name="Dziesietny [0]_Invoices2001Slovakia_Book1_1_Book1_Ke hoach 2010 (theo doi 11-8-2010) 19" xfId="3027"/>
    <cellStyle name="Dziesiętny [0]_Invoices2001Slovakia_Book1_1_Book1_Ke hoach 2010 (theo doi 11-8-2010) 19" xfId="3028"/>
    <cellStyle name="Dziesietny [0]_Invoices2001Slovakia_Book1_1_Book1_Ke hoach 2010 (theo doi 11-8-2010) 19 2" xfId="22258"/>
    <cellStyle name="Dziesiętny [0]_Invoices2001Slovakia_Book1_1_Book1_Ke hoach 2010 (theo doi 11-8-2010) 19 2" xfId="22259"/>
    <cellStyle name="Dziesietny [0]_Invoices2001Slovakia_Book1_1_Book1_Ke hoach 2010 (theo doi 11-8-2010) 2" xfId="3029"/>
    <cellStyle name="Dziesiętny [0]_Invoices2001Slovakia_Book1_1_Book1_Ke hoach 2010 (theo doi 11-8-2010) 2" xfId="3030"/>
    <cellStyle name="Dziesietny [0]_Invoices2001Slovakia_Book1_1_Book1_Ke hoach 2010 (theo doi 11-8-2010) 2 2" xfId="14705"/>
    <cellStyle name="Dziesiętny [0]_Invoices2001Slovakia_Book1_1_Book1_Ke hoach 2010 (theo doi 11-8-2010) 2 2" xfId="14706"/>
    <cellStyle name="Dziesietny [0]_Invoices2001Slovakia_Book1_1_Book1_Ke hoach 2010 (theo doi 11-8-2010) 2 3" xfId="14703"/>
    <cellStyle name="Dziesiętny [0]_Invoices2001Slovakia_Book1_1_Book1_Ke hoach 2010 (theo doi 11-8-2010) 2 3" xfId="14704"/>
    <cellStyle name="Dziesietny [0]_Invoices2001Slovakia_Book1_1_Book1_Ke hoach 2010 (theo doi 11-8-2010) 2 4" xfId="22260"/>
    <cellStyle name="Dziesiętny [0]_Invoices2001Slovakia_Book1_1_Book1_Ke hoach 2010 (theo doi 11-8-2010) 2 4" xfId="22261"/>
    <cellStyle name="Dziesietny [0]_Invoices2001Slovakia_Book1_1_Book1_Ke hoach 2010 (theo doi 11-8-2010) 20" xfId="3031"/>
    <cellStyle name="Dziesiętny [0]_Invoices2001Slovakia_Book1_1_Book1_Ke hoach 2010 (theo doi 11-8-2010) 20" xfId="3032"/>
    <cellStyle name="Dziesietny [0]_Invoices2001Slovakia_Book1_1_Book1_Ke hoach 2010 (theo doi 11-8-2010) 20 2" xfId="22262"/>
    <cellStyle name="Dziesiętny [0]_Invoices2001Slovakia_Book1_1_Book1_Ke hoach 2010 (theo doi 11-8-2010) 20 2" xfId="22263"/>
    <cellStyle name="Dziesietny [0]_Invoices2001Slovakia_Book1_1_Book1_Ke hoach 2010 (theo doi 11-8-2010) 21" xfId="3033"/>
    <cellStyle name="Dziesiętny [0]_Invoices2001Slovakia_Book1_1_Book1_Ke hoach 2010 (theo doi 11-8-2010) 21" xfId="3034"/>
    <cellStyle name="Dziesietny [0]_Invoices2001Slovakia_Book1_1_Book1_Ke hoach 2010 (theo doi 11-8-2010) 21 2" xfId="22264"/>
    <cellStyle name="Dziesiętny [0]_Invoices2001Slovakia_Book1_1_Book1_Ke hoach 2010 (theo doi 11-8-2010) 21 2" xfId="22265"/>
    <cellStyle name="Dziesietny [0]_Invoices2001Slovakia_Book1_1_Book1_Ke hoach 2010 (theo doi 11-8-2010) 22" xfId="3035"/>
    <cellStyle name="Dziesiętny [0]_Invoices2001Slovakia_Book1_1_Book1_Ke hoach 2010 (theo doi 11-8-2010) 22" xfId="3036"/>
    <cellStyle name="Dziesietny [0]_Invoices2001Slovakia_Book1_1_Book1_Ke hoach 2010 (theo doi 11-8-2010) 22 2" xfId="22266"/>
    <cellStyle name="Dziesiętny [0]_Invoices2001Slovakia_Book1_1_Book1_Ke hoach 2010 (theo doi 11-8-2010) 22 2" xfId="22267"/>
    <cellStyle name="Dziesietny [0]_Invoices2001Slovakia_Book1_1_Book1_Ke hoach 2010 (theo doi 11-8-2010) 23" xfId="3037"/>
    <cellStyle name="Dziesiętny [0]_Invoices2001Slovakia_Book1_1_Book1_Ke hoach 2010 (theo doi 11-8-2010) 23" xfId="3038"/>
    <cellStyle name="Dziesietny [0]_Invoices2001Slovakia_Book1_1_Book1_Ke hoach 2010 (theo doi 11-8-2010) 23 2" xfId="22268"/>
    <cellStyle name="Dziesiętny [0]_Invoices2001Slovakia_Book1_1_Book1_Ke hoach 2010 (theo doi 11-8-2010) 23 2" xfId="22269"/>
    <cellStyle name="Dziesietny [0]_Invoices2001Slovakia_Book1_1_Book1_Ke hoach 2010 (theo doi 11-8-2010) 24" xfId="3039"/>
    <cellStyle name="Dziesiętny [0]_Invoices2001Slovakia_Book1_1_Book1_Ke hoach 2010 (theo doi 11-8-2010) 24" xfId="3040"/>
    <cellStyle name="Dziesietny [0]_Invoices2001Slovakia_Book1_1_Book1_Ke hoach 2010 (theo doi 11-8-2010) 24 2" xfId="22270"/>
    <cellStyle name="Dziesiętny [0]_Invoices2001Slovakia_Book1_1_Book1_Ke hoach 2010 (theo doi 11-8-2010) 24 2" xfId="22271"/>
    <cellStyle name="Dziesietny [0]_Invoices2001Slovakia_Book1_1_Book1_Ke hoach 2010 (theo doi 11-8-2010) 25" xfId="3041"/>
    <cellStyle name="Dziesiętny [0]_Invoices2001Slovakia_Book1_1_Book1_Ke hoach 2010 (theo doi 11-8-2010) 25" xfId="3042"/>
    <cellStyle name="Dziesietny [0]_Invoices2001Slovakia_Book1_1_Book1_Ke hoach 2010 (theo doi 11-8-2010) 25 2" xfId="22272"/>
    <cellStyle name="Dziesiętny [0]_Invoices2001Slovakia_Book1_1_Book1_Ke hoach 2010 (theo doi 11-8-2010) 25 2" xfId="22273"/>
    <cellStyle name="Dziesietny [0]_Invoices2001Slovakia_Book1_1_Book1_Ke hoach 2010 (theo doi 11-8-2010) 26" xfId="3043"/>
    <cellStyle name="Dziesiętny [0]_Invoices2001Slovakia_Book1_1_Book1_Ke hoach 2010 (theo doi 11-8-2010) 26" xfId="3044"/>
    <cellStyle name="Dziesietny [0]_Invoices2001Slovakia_Book1_1_Book1_Ke hoach 2010 (theo doi 11-8-2010) 26 2" xfId="22274"/>
    <cellStyle name="Dziesiętny [0]_Invoices2001Slovakia_Book1_1_Book1_Ke hoach 2010 (theo doi 11-8-2010) 26 2" xfId="22275"/>
    <cellStyle name="Dziesietny [0]_Invoices2001Slovakia_Book1_1_Book1_Ke hoach 2010 (theo doi 11-8-2010) 27" xfId="14701"/>
    <cellStyle name="Dziesiętny [0]_Invoices2001Slovakia_Book1_1_Book1_Ke hoach 2010 (theo doi 11-8-2010) 27" xfId="14702"/>
    <cellStyle name="Dziesietny [0]_Invoices2001Slovakia_Book1_1_Book1_Ke hoach 2010 (theo doi 11-8-2010) 3" xfId="3045"/>
    <cellStyle name="Dziesiętny [0]_Invoices2001Slovakia_Book1_1_Book1_Ke hoach 2010 (theo doi 11-8-2010) 3" xfId="3046"/>
    <cellStyle name="Dziesietny [0]_Invoices2001Slovakia_Book1_1_Book1_Ke hoach 2010 (theo doi 11-8-2010) 3 2" xfId="14709"/>
    <cellStyle name="Dziesiętny [0]_Invoices2001Slovakia_Book1_1_Book1_Ke hoach 2010 (theo doi 11-8-2010) 3 2" xfId="14710"/>
    <cellStyle name="Dziesietny [0]_Invoices2001Slovakia_Book1_1_Book1_Ke hoach 2010 (theo doi 11-8-2010) 3 3" xfId="14707"/>
    <cellStyle name="Dziesiętny [0]_Invoices2001Slovakia_Book1_1_Book1_Ke hoach 2010 (theo doi 11-8-2010) 3 3" xfId="14708"/>
    <cellStyle name="Dziesietny [0]_Invoices2001Slovakia_Book1_1_Book1_Ke hoach 2010 (theo doi 11-8-2010) 3 4" xfId="22276"/>
    <cellStyle name="Dziesiętny [0]_Invoices2001Slovakia_Book1_1_Book1_Ke hoach 2010 (theo doi 11-8-2010) 3 4" xfId="22277"/>
    <cellStyle name="Dziesietny [0]_Invoices2001Slovakia_Book1_1_Book1_Ke hoach 2010 (theo doi 11-8-2010) 4" xfId="3047"/>
    <cellStyle name="Dziesiętny [0]_Invoices2001Slovakia_Book1_1_Book1_Ke hoach 2010 (theo doi 11-8-2010) 4" xfId="3048"/>
    <cellStyle name="Dziesietny [0]_Invoices2001Slovakia_Book1_1_Book1_Ke hoach 2010 (theo doi 11-8-2010) 4 2" xfId="22278"/>
    <cellStyle name="Dziesiętny [0]_Invoices2001Slovakia_Book1_1_Book1_Ke hoach 2010 (theo doi 11-8-2010) 4 2" xfId="22279"/>
    <cellStyle name="Dziesietny [0]_Invoices2001Slovakia_Book1_1_Book1_Ke hoach 2010 (theo doi 11-8-2010) 5" xfId="3049"/>
    <cellStyle name="Dziesiętny [0]_Invoices2001Slovakia_Book1_1_Book1_Ke hoach 2010 (theo doi 11-8-2010) 5" xfId="3050"/>
    <cellStyle name="Dziesietny [0]_Invoices2001Slovakia_Book1_1_Book1_Ke hoach 2010 (theo doi 11-8-2010) 5 2" xfId="22280"/>
    <cellStyle name="Dziesiętny [0]_Invoices2001Slovakia_Book1_1_Book1_Ke hoach 2010 (theo doi 11-8-2010) 5 2" xfId="22281"/>
    <cellStyle name="Dziesietny [0]_Invoices2001Slovakia_Book1_1_Book1_Ke hoach 2010 (theo doi 11-8-2010) 6" xfId="3051"/>
    <cellStyle name="Dziesiętny [0]_Invoices2001Slovakia_Book1_1_Book1_Ke hoach 2010 (theo doi 11-8-2010) 6" xfId="3052"/>
    <cellStyle name="Dziesietny [0]_Invoices2001Slovakia_Book1_1_Book1_Ke hoach 2010 (theo doi 11-8-2010) 6 2" xfId="22282"/>
    <cellStyle name="Dziesiętny [0]_Invoices2001Slovakia_Book1_1_Book1_Ke hoach 2010 (theo doi 11-8-2010) 6 2" xfId="22283"/>
    <cellStyle name="Dziesietny [0]_Invoices2001Slovakia_Book1_1_Book1_Ke hoach 2010 (theo doi 11-8-2010) 7" xfId="3053"/>
    <cellStyle name="Dziesiętny [0]_Invoices2001Slovakia_Book1_1_Book1_Ke hoach 2010 (theo doi 11-8-2010) 7" xfId="3054"/>
    <cellStyle name="Dziesietny [0]_Invoices2001Slovakia_Book1_1_Book1_Ke hoach 2010 (theo doi 11-8-2010) 7 2" xfId="22284"/>
    <cellStyle name="Dziesiętny [0]_Invoices2001Slovakia_Book1_1_Book1_Ke hoach 2010 (theo doi 11-8-2010) 7 2" xfId="22285"/>
    <cellStyle name="Dziesietny [0]_Invoices2001Slovakia_Book1_1_Book1_Ke hoach 2010 (theo doi 11-8-2010) 8" xfId="3055"/>
    <cellStyle name="Dziesiętny [0]_Invoices2001Slovakia_Book1_1_Book1_Ke hoach 2010 (theo doi 11-8-2010) 8" xfId="3056"/>
    <cellStyle name="Dziesietny [0]_Invoices2001Slovakia_Book1_1_Book1_Ke hoach 2010 (theo doi 11-8-2010) 8 2" xfId="22286"/>
    <cellStyle name="Dziesiętny [0]_Invoices2001Slovakia_Book1_1_Book1_Ke hoach 2010 (theo doi 11-8-2010) 8 2" xfId="22287"/>
    <cellStyle name="Dziesietny [0]_Invoices2001Slovakia_Book1_1_Book1_Ke hoach 2010 (theo doi 11-8-2010) 9" xfId="3057"/>
    <cellStyle name="Dziesiętny [0]_Invoices2001Slovakia_Book1_1_Book1_Ke hoach 2010 (theo doi 11-8-2010) 9" xfId="3058"/>
    <cellStyle name="Dziesietny [0]_Invoices2001Slovakia_Book1_1_Book1_Ke hoach 2010 (theo doi 11-8-2010) 9 2" xfId="22288"/>
    <cellStyle name="Dziesiętny [0]_Invoices2001Slovakia_Book1_1_Book1_Ke hoach 2010 (theo doi 11-8-2010) 9 2" xfId="22289"/>
    <cellStyle name="Dziesietny [0]_Invoices2001Slovakia_Book1_1_Book1_ke hoach dau thau 30-6-2010" xfId="3059"/>
    <cellStyle name="Dziesiętny [0]_Invoices2001Slovakia_Book1_1_Book1_ke hoach dau thau 30-6-2010" xfId="3060"/>
    <cellStyle name="Dziesietny [0]_Invoices2001Slovakia_Book1_1_Book1_ke hoach dau thau 30-6-2010 10" xfId="3061"/>
    <cellStyle name="Dziesiętny [0]_Invoices2001Slovakia_Book1_1_Book1_ke hoach dau thau 30-6-2010 10" xfId="3062"/>
    <cellStyle name="Dziesietny [0]_Invoices2001Slovakia_Book1_1_Book1_ke hoach dau thau 30-6-2010 10 2" xfId="22290"/>
    <cellStyle name="Dziesiętny [0]_Invoices2001Slovakia_Book1_1_Book1_ke hoach dau thau 30-6-2010 10 2" xfId="22291"/>
    <cellStyle name="Dziesietny [0]_Invoices2001Slovakia_Book1_1_Book1_ke hoach dau thau 30-6-2010 11" xfId="3063"/>
    <cellStyle name="Dziesiętny [0]_Invoices2001Slovakia_Book1_1_Book1_ke hoach dau thau 30-6-2010 11" xfId="3064"/>
    <cellStyle name="Dziesietny [0]_Invoices2001Slovakia_Book1_1_Book1_ke hoach dau thau 30-6-2010 11 2" xfId="22292"/>
    <cellStyle name="Dziesiętny [0]_Invoices2001Slovakia_Book1_1_Book1_ke hoach dau thau 30-6-2010 11 2" xfId="22293"/>
    <cellStyle name="Dziesietny [0]_Invoices2001Slovakia_Book1_1_Book1_ke hoach dau thau 30-6-2010 12" xfId="3065"/>
    <cellStyle name="Dziesiętny [0]_Invoices2001Slovakia_Book1_1_Book1_ke hoach dau thau 30-6-2010 12" xfId="3066"/>
    <cellStyle name="Dziesietny [0]_Invoices2001Slovakia_Book1_1_Book1_ke hoach dau thau 30-6-2010 12 2" xfId="22294"/>
    <cellStyle name="Dziesiętny [0]_Invoices2001Slovakia_Book1_1_Book1_ke hoach dau thau 30-6-2010 12 2" xfId="22295"/>
    <cellStyle name="Dziesietny [0]_Invoices2001Slovakia_Book1_1_Book1_ke hoach dau thau 30-6-2010 13" xfId="3067"/>
    <cellStyle name="Dziesiętny [0]_Invoices2001Slovakia_Book1_1_Book1_ke hoach dau thau 30-6-2010 13" xfId="3068"/>
    <cellStyle name="Dziesietny [0]_Invoices2001Slovakia_Book1_1_Book1_ke hoach dau thau 30-6-2010 13 2" xfId="22296"/>
    <cellStyle name="Dziesiętny [0]_Invoices2001Slovakia_Book1_1_Book1_ke hoach dau thau 30-6-2010 13 2" xfId="22297"/>
    <cellStyle name="Dziesietny [0]_Invoices2001Slovakia_Book1_1_Book1_ke hoach dau thau 30-6-2010 14" xfId="3069"/>
    <cellStyle name="Dziesiętny [0]_Invoices2001Slovakia_Book1_1_Book1_ke hoach dau thau 30-6-2010 14" xfId="3070"/>
    <cellStyle name="Dziesietny [0]_Invoices2001Slovakia_Book1_1_Book1_ke hoach dau thau 30-6-2010 14 2" xfId="22298"/>
    <cellStyle name="Dziesiętny [0]_Invoices2001Slovakia_Book1_1_Book1_ke hoach dau thau 30-6-2010 14 2" xfId="22299"/>
    <cellStyle name="Dziesietny [0]_Invoices2001Slovakia_Book1_1_Book1_ke hoach dau thau 30-6-2010 15" xfId="3071"/>
    <cellStyle name="Dziesiętny [0]_Invoices2001Slovakia_Book1_1_Book1_ke hoach dau thau 30-6-2010 15" xfId="3072"/>
    <cellStyle name="Dziesietny [0]_Invoices2001Slovakia_Book1_1_Book1_ke hoach dau thau 30-6-2010 15 2" xfId="22300"/>
    <cellStyle name="Dziesiętny [0]_Invoices2001Slovakia_Book1_1_Book1_ke hoach dau thau 30-6-2010 15 2" xfId="22301"/>
    <cellStyle name="Dziesietny [0]_Invoices2001Slovakia_Book1_1_Book1_ke hoach dau thau 30-6-2010 16" xfId="3073"/>
    <cellStyle name="Dziesiętny [0]_Invoices2001Slovakia_Book1_1_Book1_ke hoach dau thau 30-6-2010 16" xfId="3074"/>
    <cellStyle name="Dziesietny [0]_Invoices2001Slovakia_Book1_1_Book1_ke hoach dau thau 30-6-2010 16 2" xfId="22302"/>
    <cellStyle name="Dziesiętny [0]_Invoices2001Slovakia_Book1_1_Book1_ke hoach dau thau 30-6-2010 16 2" xfId="22303"/>
    <cellStyle name="Dziesietny [0]_Invoices2001Slovakia_Book1_1_Book1_ke hoach dau thau 30-6-2010 17" xfId="3075"/>
    <cellStyle name="Dziesiętny [0]_Invoices2001Slovakia_Book1_1_Book1_ke hoach dau thau 30-6-2010 17" xfId="3076"/>
    <cellStyle name="Dziesietny [0]_Invoices2001Slovakia_Book1_1_Book1_ke hoach dau thau 30-6-2010 17 2" xfId="22304"/>
    <cellStyle name="Dziesiętny [0]_Invoices2001Slovakia_Book1_1_Book1_ke hoach dau thau 30-6-2010 17 2" xfId="22305"/>
    <cellStyle name="Dziesietny [0]_Invoices2001Slovakia_Book1_1_Book1_ke hoach dau thau 30-6-2010 18" xfId="3077"/>
    <cellStyle name="Dziesiętny [0]_Invoices2001Slovakia_Book1_1_Book1_ke hoach dau thau 30-6-2010 18" xfId="3078"/>
    <cellStyle name="Dziesietny [0]_Invoices2001Slovakia_Book1_1_Book1_ke hoach dau thau 30-6-2010 18 2" xfId="22306"/>
    <cellStyle name="Dziesiętny [0]_Invoices2001Slovakia_Book1_1_Book1_ke hoach dau thau 30-6-2010 18 2" xfId="22307"/>
    <cellStyle name="Dziesietny [0]_Invoices2001Slovakia_Book1_1_Book1_ke hoach dau thau 30-6-2010 19" xfId="3079"/>
    <cellStyle name="Dziesiętny [0]_Invoices2001Slovakia_Book1_1_Book1_ke hoach dau thau 30-6-2010 19" xfId="3080"/>
    <cellStyle name="Dziesietny [0]_Invoices2001Slovakia_Book1_1_Book1_ke hoach dau thau 30-6-2010 19 2" xfId="22308"/>
    <cellStyle name="Dziesiętny [0]_Invoices2001Slovakia_Book1_1_Book1_ke hoach dau thau 30-6-2010 19 2" xfId="22309"/>
    <cellStyle name="Dziesietny [0]_Invoices2001Slovakia_Book1_1_Book1_ke hoach dau thau 30-6-2010 2" xfId="3081"/>
    <cellStyle name="Dziesiętny [0]_Invoices2001Slovakia_Book1_1_Book1_ke hoach dau thau 30-6-2010 2" xfId="3082"/>
    <cellStyle name="Dziesietny [0]_Invoices2001Slovakia_Book1_1_Book1_ke hoach dau thau 30-6-2010 2 2" xfId="14715"/>
    <cellStyle name="Dziesiętny [0]_Invoices2001Slovakia_Book1_1_Book1_ke hoach dau thau 30-6-2010 2 2" xfId="14716"/>
    <cellStyle name="Dziesietny [0]_Invoices2001Slovakia_Book1_1_Book1_ke hoach dau thau 30-6-2010 2 3" xfId="14713"/>
    <cellStyle name="Dziesiętny [0]_Invoices2001Slovakia_Book1_1_Book1_ke hoach dau thau 30-6-2010 2 3" xfId="14714"/>
    <cellStyle name="Dziesietny [0]_Invoices2001Slovakia_Book1_1_Book1_ke hoach dau thau 30-6-2010 2 4" xfId="22310"/>
    <cellStyle name="Dziesiętny [0]_Invoices2001Slovakia_Book1_1_Book1_ke hoach dau thau 30-6-2010 2 4" xfId="22311"/>
    <cellStyle name="Dziesietny [0]_Invoices2001Slovakia_Book1_1_Book1_ke hoach dau thau 30-6-2010 20" xfId="3083"/>
    <cellStyle name="Dziesiętny [0]_Invoices2001Slovakia_Book1_1_Book1_ke hoach dau thau 30-6-2010 20" xfId="3084"/>
    <cellStyle name="Dziesietny [0]_Invoices2001Slovakia_Book1_1_Book1_ke hoach dau thau 30-6-2010 20 2" xfId="22312"/>
    <cellStyle name="Dziesiętny [0]_Invoices2001Slovakia_Book1_1_Book1_ke hoach dau thau 30-6-2010 20 2" xfId="22313"/>
    <cellStyle name="Dziesietny [0]_Invoices2001Slovakia_Book1_1_Book1_ke hoach dau thau 30-6-2010 21" xfId="3085"/>
    <cellStyle name="Dziesiętny [0]_Invoices2001Slovakia_Book1_1_Book1_ke hoach dau thau 30-6-2010 21" xfId="3086"/>
    <cellStyle name="Dziesietny [0]_Invoices2001Slovakia_Book1_1_Book1_ke hoach dau thau 30-6-2010 21 2" xfId="22314"/>
    <cellStyle name="Dziesiętny [0]_Invoices2001Slovakia_Book1_1_Book1_ke hoach dau thau 30-6-2010 21 2" xfId="22315"/>
    <cellStyle name="Dziesietny [0]_Invoices2001Slovakia_Book1_1_Book1_ke hoach dau thau 30-6-2010 22" xfId="3087"/>
    <cellStyle name="Dziesiętny [0]_Invoices2001Slovakia_Book1_1_Book1_ke hoach dau thau 30-6-2010 22" xfId="3088"/>
    <cellStyle name="Dziesietny [0]_Invoices2001Slovakia_Book1_1_Book1_ke hoach dau thau 30-6-2010 22 2" xfId="22316"/>
    <cellStyle name="Dziesiętny [0]_Invoices2001Slovakia_Book1_1_Book1_ke hoach dau thau 30-6-2010 22 2" xfId="22317"/>
    <cellStyle name="Dziesietny [0]_Invoices2001Slovakia_Book1_1_Book1_ke hoach dau thau 30-6-2010 23" xfId="3089"/>
    <cellStyle name="Dziesiętny [0]_Invoices2001Slovakia_Book1_1_Book1_ke hoach dau thau 30-6-2010 23" xfId="3090"/>
    <cellStyle name="Dziesietny [0]_Invoices2001Slovakia_Book1_1_Book1_ke hoach dau thau 30-6-2010 23 2" xfId="22318"/>
    <cellStyle name="Dziesiętny [0]_Invoices2001Slovakia_Book1_1_Book1_ke hoach dau thau 30-6-2010 23 2" xfId="22319"/>
    <cellStyle name="Dziesietny [0]_Invoices2001Slovakia_Book1_1_Book1_ke hoach dau thau 30-6-2010 24" xfId="3091"/>
    <cellStyle name="Dziesiętny [0]_Invoices2001Slovakia_Book1_1_Book1_ke hoach dau thau 30-6-2010 24" xfId="3092"/>
    <cellStyle name="Dziesietny [0]_Invoices2001Slovakia_Book1_1_Book1_ke hoach dau thau 30-6-2010 24 2" xfId="22320"/>
    <cellStyle name="Dziesiętny [0]_Invoices2001Slovakia_Book1_1_Book1_ke hoach dau thau 30-6-2010 24 2" xfId="22321"/>
    <cellStyle name="Dziesietny [0]_Invoices2001Slovakia_Book1_1_Book1_ke hoach dau thau 30-6-2010 25" xfId="3093"/>
    <cellStyle name="Dziesiętny [0]_Invoices2001Slovakia_Book1_1_Book1_ke hoach dau thau 30-6-2010 25" xfId="3094"/>
    <cellStyle name="Dziesietny [0]_Invoices2001Slovakia_Book1_1_Book1_ke hoach dau thau 30-6-2010 25 2" xfId="22322"/>
    <cellStyle name="Dziesiętny [0]_Invoices2001Slovakia_Book1_1_Book1_ke hoach dau thau 30-6-2010 25 2" xfId="22323"/>
    <cellStyle name="Dziesietny [0]_Invoices2001Slovakia_Book1_1_Book1_ke hoach dau thau 30-6-2010 26" xfId="3095"/>
    <cellStyle name="Dziesiętny [0]_Invoices2001Slovakia_Book1_1_Book1_ke hoach dau thau 30-6-2010 26" xfId="3096"/>
    <cellStyle name="Dziesietny [0]_Invoices2001Slovakia_Book1_1_Book1_ke hoach dau thau 30-6-2010 26 2" xfId="22324"/>
    <cellStyle name="Dziesiętny [0]_Invoices2001Slovakia_Book1_1_Book1_ke hoach dau thau 30-6-2010 26 2" xfId="22325"/>
    <cellStyle name="Dziesietny [0]_Invoices2001Slovakia_Book1_1_Book1_ke hoach dau thau 30-6-2010 27" xfId="14711"/>
    <cellStyle name="Dziesiętny [0]_Invoices2001Slovakia_Book1_1_Book1_ke hoach dau thau 30-6-2010 27" xfId="14712"/>
    <cellStyle name="Dziesietny [0]_Invoices2001Slovakia_Book1_1_Book1_ke hoach dau thau 30-6-2010 3" xfId="3097"/>
    <cellStyle name="Dziesiętny [0]_Invoices2001Slovakia_Book1_1_Book1_ke hoach dau thau 30-6-2010 3" xfId="3098"/>
    <cellStyle name="Dziesietny [0]_Invoices2001Slovakia_Book1_1_Book1_ke hoach dau thau 30-6-2010 3 2" xfId="14719"/>
    <cellStyle name="Dziesiętny [0]_Invoices2001Slovakia_Book1_1_Book1_ke hoach dau thau 30-6-2010 3 2" xfId="14720"/>
    <cellStyle name="Dziesietny [0]_Invoices2001Slovakia_Book1_1_Book1_ke hoach dau thau 30-6-2010 3 3" xfId="14717"/>
    <cellStyle name="Dziesiętny [0]_Invoices2001Slovakia_Book1_1_Book1_ke hoach dau thau 30-6-2010 3 3" xfId="14718"/>
    <cellStyle name="Dziesietny [0]_Invoices2001Slovakia_Book1_1_Book1_ke hoach dau thau 30-6-2010 3 4" xfId="22326"/>
    <cellStyle name="Dziesiętny [0]_Invoices2001Slovakia_Book1_1_Book1_ke hoach dau thau 30-6-2010 3 4" xfId="22327"/>
    <cellStyle name="Dziesietny [0]_Invoices2001Slovakia_Book1_1_Book1_ke hoach dau thau 30-6-2010 4" xfId="3099"/>
    <cellStyle name="Dziesiętny [0]_Invoices2001Slovakia_Book1_1_Book1_ke hoach dau thau 30-6-2010 4" xfId="3100"/>
    <cellStyle name="Dziesietny [0]_Invoices2001Slovakia_Book1_1_Book1_ke hoach dau thau 30-6-2010 4 2" xfId="22328"/>
    <cellStyle name="Dziesiętny [0]_Invoices2001Slovakia_Book1_1_Book1_ke hoach dau thau 30-6-2010 4 2" xfId="22329"/>
    <cellStyle name="Dziesietny [0]_Invoices2001Slovakia_Book1_1_Book1_ke hoach dau thau 30-6-2010 5" xfId="3101"/>
    <cellStyle name="Dziesiętny [0]_Invoices2001Slovakia_Book1_1_Book1_ke hoach dau thau 30-6-2010 5" xfId="3102"/>
    <cellStyle name="Dziesietny [0]_Invoices2001Slovakia_Book1_1_Book1_ke hoach dau thau 30-6-2010 5 2" xfId="22330"/>
    <cellStyle name="Dziesiętny [0]_Invoices2001Slovakia_Book1_1_Book1_ke hoach dau thau 30-6-2010 5 2" xfId="22331"/>
    <cellStyle name="Dziesietny [0]_Invoices2001Slovakia_Book1_1_Book1_ke hoach dau thau 30-6-2010 6" xfId="3103"/>
    <cellStyle name="Dziesiętny [0]_Invoices2001Slovakia_Book1_1_Book1_ke hoach dau thau 30-6-2010 6" xfId="3104"/>
    <cellStyle name="Dziesietny [0]_Invoices2001Slovakia_Book1_1_Book1_ke hoach dau thau 30-6-2010 6 2" xfId="22332"/>
    <cellStyle name="Dziesiętny [0]_Invoices2001Slovakia_Book1_1_Book1_ke hoach dau thau 30-6-2010 6 2" xfId="22333"/>
    <cellStyle name="Dziesietny [0]_Invoices2001Slovakia_Book1_1_Book1_ke hoach dau thau 30-6-2010 7" xfId="3105"/>
    <cellStyle name="Dziesiętny [0]_Invoices2001Slovakia_Book1_1_Book1_ke hoach dau thau 30-6-2010 7" xfId="3106"/>
    <cellStyle name="Dziesietny [0]_Invoices2001Slovakia_Book1_1_Book1_ke hoach dau thau 30-6-2010 7 2" xfId="22334"/>
    <cellStyle name="Dziesiętny [0]_Invoices2001Slovakia_Book1_1_Book1_ke hoach dau thau 30-6-2010 7 2" xfId="22335"/>
    <cellStyle name="Dziesietny [0]_Invoices2001Slovakia_Book1_1_Book1_ke hoach dau thau 30-6-2010 8" xfId="3107"/>
    <cellStyle name="Dziesiętny [0]_Invoices2001Slovakia_Book1_1_Book1_ke hoach dau thau 30-6-2010 8" xfId="3108"/>
    <cellStyle name="Dziesietny [0]_Invoices2001Slovakia_Book1_1_Book1_ke hoach dau thau 30-6-2010 8 2" xfId="22336"/>
    <cellStyle name="Dziesiętny [0]_Invoices2001Slovakia_Book1_1_Book1_ke hoach dau thau 30-6-2010 8 2" xfId="22337"/>
    <cellStyle name="Dziesietny [0]_Invoices2001Slovakia_Book1_1_Book1_ke hoach dau thau 30-6-2010 9" xfId="3109"/>
    <cellStyle name="Dziesiętny [0]_Invoices2001Slovakia_Book1_1_Book1_ke hoach dau thau 30-6-2010 9" xfId="3110"/>
    <cellStyle name="Dziesietny [0]_Invoices2001Slovakia_Book1_1_Book1_ke hoach dau thau 30-6-2010 9 2" xfId="22338"/>
    <cellStyle name="Dziesiętny [0]_Invoices2001Slovakia_Book1_1_Book1_ke hoach dau thau 30-6-2010 9 2" xfId="22339"/>
    <cellStyle name="Dziesietny [0]_Invoices2001Slovakia_Book1_1_Book1_KH Von 2012 gui BKH 1" xfId="3111"/>
    <cellStyle name="Dziesiętny [0]_Invoices2001Slovakia_Book1_1_Book1_KH Von 2012 gui BKH 1" xfId="3112"/>
    <cellStyle name="Dziesietny [0]_Invoices2001Slovakia_Book1_1_Book1_KH Von 2012 gui BKH 1 10" xfId="3113"/>
    <cellStyle name="Dziesiętny [0]_Invoices2001Slovakia_Book1_1_Book1_KH Von 2012 gui BKH 1 10" xfId="3114"/>
    <cellStyle name="Dziesietny [0]_Invoices2001Slovakia_Book1_1_Book1_KH Von 2012 gui BKH 1 10 2" xfId="22340"/>
    <cellStyle name="Dziesiętny [0]_Invoices2001Slovakia_Book1_1_Book1_KH Von 2012 gui BKH 1 10 2" xfId="22341"/>
    <cellStyle name="Dziesietny [0]_Invoices2001Slovakia_Book1_1_Book1_KH Von 2012 gui BKH 1 11" xfId="3115"/>
    <cellStyle name="Dziesiętny [0]_Invoices2001Slovakia_Book1_1_Book1_KH Von 2012 gui BKH 1 11" xfId="3116"/>
    <cellStyle name="Dziesietny [0]_Invoices2001Slovakia_Book1_1_Book1_KH Von 2012 gui BKH 1 11 2" xfId="22342"/>
    <cellStyle name="Dziesiętny [0]_Invoices2001Slovakia_Book1_1_Book1_KH Von 2012 gui BKH 1 11 2" xfId="22343"/>
    <cellStyle name="Dziesietny [0]_Invoices2001Slovakia_Book1_1_Book1_KH Von 2012 gui BKH 1 12" xfId="3117"/>
    <cellStyle name="Dziesiętny [0]_Invoices2001Slovakia_Book1_1_Book1_KH Von 2012 gui BKH 1 12" xfId="3118"/>
    <cellStyle name="Dziesietny [0]_Invoices2001Slovakia_Book1_1_Book1_KH Von 2012 gui BKH 1 12 2" xfId="22344"/>
    <cellStyle name="Dziesiętny [0]_Invoices2001Slovakia_Book1_1_Book1_KH Von 2012 gui BKH 1 12 2" xfId="22345"/>
    <cellStyle name="Dziesietny [0]_Invoices2001Slovakia_Book1_1_Book1_KH Von 2012 gui BKH 1 13" xfId="3119"/>
    <cellStyle name="Dziesiętny [0]_Invoices2001Slovakia_Book1_1_Book1_KH Von 2012 gui BKH 1 13" xfId="3120"/>
    <cellStyle name="Dziesietny [0]_Invoices2001Slovakia_Book1_1_Book1_KH Von 2012 gui BKH 1 13 2" xfId="22346"/>
    <cellStyle name="Dziesiętny [0]_Invoices2001Slovakia_Book1_1_Book1_KH Von 2012 gui BKH 1 13 2" xfId="22347"/>
    <cellStyle name="Dziesietny [0]_Invoices2001Slovakia_Book1_1_Book1_KH Von 2012 gui BKH 1 14" xfId="3121"/>
    <cellStyle name="Dziesiętny [0]_Invoices2001Slovakia_Book1_1_Book1_KH Von 2012 gui BKH 1 14" xfId="3122"/>
    <cellStyle name="Dziesietny [0]_Invoices2001Slovakia_Book1_1_Book1_KH Von 2012 gui BKH 1 14 2" xfId="22348"/>
    <cellStyle name="Dziesiętny [0]_Invoices2001Slovakia_Book1_1_Book1_KH Von 2012 gui BKH 1 14 2" xfId="22349"/>
    <cellStyle name="Dziesietny [0]_Invoices2001Slovakia_Book1_1_Book1_KH Von 2012 gui BKH 1 15" xfId="3123"/>
    <cellStyle name="Dziesiętny [0]_Invoices2001Slovakia_Book1_1_Book1_KH Von 2012 gui BKH 1 15" xfId="3124"/>
    <cellStyle name="Dziesietny [0]_Invoices2001Slovakia_Book1_1_Book1_KH Von 2012 gui BKH 1 15 2" xfId="22350"/>
    <cellStyle name="Dziesiętny [0]_Invoices2001Slovakia_Book1_1_Book1_KH Von 2012 gui BKH 1 15 2" xfId="22351"/>
    <cellStyle name="Dziesietny [0]_Invoices2001Slovakia_Book1_1_Book1_KH Von 2012 gui BKH 1 16" xfId="3125"/>
    <cellStyle name="Dziesiętny [0]_Invoices2001Slovakia_Book1_1_Book1_KH Von 2012 gui BKH 1 16" xfId="3126"/>
    <cellStyle name="Dziesietny [0]_Invoices2001Slovakia_Book1_1_Book1_KH Von 2012 gui BKH 1 16 2" xfId="22352"/>
    <cellStyle name="Dziesiętny [0]_Invoices2001Slovakia_Book1_1_Book1_KH Von 2012 gui BKH 1 16 2" xfId="22353"/>
    <cellStyle name="Dziesietny [0]_Invoices2001Slovakia_Book1_1_Book1_KH Von 2012 gui BKH 1 17" xfId="3127"/>
    <cellStyle name="Dziesiętny [0]_Invoices2001Slovakia_Book1_1_Book1_KH Von 2012 gui BKH 1 17" xfId="3128"/>
    <cellStyle name="Dziesietny [0]_Invoices2001Slovakia_Book1_1_Book1_KH Von 2012 gui BKH 1 17 2" xfId="22354"/>
    <cellStyle name="Dziesiętny [0]_Invoices2001Slovakia_Book1_1_Book1_KH Von 2012 gui BKH 1 17 2" xfId="22355"/>
    <cellStyle name="Dziesietny [0]_Invoices2001Slovakia_Book1_1_Book1_KH Von 2012 gui BKH 1 18" xfId="3129"/>
    <cellStyle name="Dziesiętny [0]_Invoices2001Slovakia_Book1_1_Book1_KH Von 2012 gui BKH 1 18" xfId="3130"/>
    <cellStyle name="Dziesietny [0]_Invoices2001Slovakia_Book1_1_Book1_KH Von 2012 gui BKH 1 18 2" xfId="22356"/>
    <cellStyle name="Dziesiętny [0]_Invoices2001Slovakia_Book1_1_Book1_KH Von 2012 gui BKH 1 18 2" xfId="22357"/>
    <cellStyle name="Dziesietny [0]_Invoices2001Slovakia_Book1_1_Book1_KH Von 2012 gui BKH 1 19" xfId="3131"/>
    <cellStyle name="Dziesiętny [0]_Invoices2001Slovakia_Book1_1_Book1_KH Von 2012 gui BKH 1 19" xfId="3132"/>
    <cellStyle name="Dziesietny [0]_Invoices2001Slovakia_Book1_1_Book1_KH Von 2012 gui BKH 1 19 2" xfId="22358"/>
    <cellStyle name="Dziesiętny [0]_Invoices2001Slovakia_Book1_1_Book1_KH Von 2012 gui BKH 1 19 2" xfId="22359"/>
    <cellStyle name="Dziesietny [0]_Invoices2001Slovakia_Book1_1_Book1_KH Von 2012 gui BKH 1 2" xfId="3133"/>
    <cellStyle name="Dziesiętny [0]_Invoices2001Slovakia_Book1_1_Book1_KH Von 2012 gui BKH 1 2" xfId="3134"/>
    <cellStyle name="Dziesietny [0]_Invoices2001Slovakia_Book1_1_Book1_KH Von 2012 gui BKH 1 2 2" xfId="14725"/>
    <cellStyle name="Dziesiętny [0]_Invoices2001Slovakia_Book1_1_Book1_KH Von 2012 gui BKH 1 2 2" xfId="14726"/>
    <cellStyle name="Dziesietny [0]_Invoices2001Slovakia_Book1_1_Book1_KH Von 2012 gui BKH 1 2 3" xfId="14723"/>
    <cellStyle name="Dziesiętny [0]_Invoices2001Slovakia_Book1_1_Book1_KH Von 2012 gui BKH 1 2 3" xfId="14724"/>
    <cellStyle name="Dziesietny [0]_Invoices2001Slovakia_Book1_1_Book1_KH Von 2012 gui BKH 1 2 4" xfId="22360"/>
    <cellStyle name="Dziesiętny [0]_Invoices2001Slovakia_Book1_1_Book1_KH Von 2012 gui BKH 1 2 4" xfId="22361"/>
    <cellStyle name="Dziesietny [0]_Invoices2001Slovakia_Book1_1_Book1_KH Von 2012 gui BKH 1 20" xfId="3135"/>
    <cellStyle name="Dziesiętny [0]_Invoices2001Slovakia_Book1_1_Book1_KH Von 2012 gui BKH 1 20" xfId="3136"/>
    <cellStyle name="Dziesietny [0]_Invoices2001Slovakia_Book1_1_Book1_KH Von 2012 gui BKH 1 20 2" xfId="22362"/>
    <cellStyle name="Dziesiętny [0]_Invoices2001Slovakia_Book1_1_Book1_KH Von 2012 gui BKH 1 20 2" xfId="22363"/>
    <cellStyle name="Dziesietny [0]_Invoices2001Slovakia_Book1_1_Book1_KH Von 2012 gui BKH 1 21" xfId="3137"/>
    <cellStyle name="Dziesiętny [0]_Invoices2001Slovakia_Book1_1_Book1_KH Von 2012 gui BKH 1 21" xfId="3138"/>
    <cellStyle name="Dziesietny [0]_Invoices2001Slovakia_Book1_1_Book1_KH Von 2012 gui BKH 1 21 2" xfId="22364"/>
    <cellStyle name="Dziesiętny [0]_Invoices2001Slovakia_Book1_1_Book1_KH Von 2012 gui BKH 1 21 2" xfId="22365"/>
    <cellStyle name="Dziesietny [0]_Invoices2001Slovakia_Book1_1_Book1_KH Von 2012 gui BKH 1 22" xfId="3139"/>
    <cellStyle name="Dziesiętny [0]_Invoices2001Slovakia_Book1_1_Book1_KH Von 2012 gui BKH 1 22" xfId="3140"/>
    <cellStyle name="Dziesietny [0]_Invoices2001Slovakia_Book1_1_Book1_KH Von 2012 gui BKH 1 22 2" xfId="22366"/>
    <cellStyle name="Dziesiętny [0]_Invoices2001Slovakia_Book1_1_Book1_KH Von 2012 gui BKH 1 22 2" xfId="22367"/>
    <cellStyle name="Dziesietny [0]_Invoices2001Slovakia_Book1_1_Book1_KH Von 2012 gui BKH 1 23" xfId="3141"/>
    <cellStyle name="Dziesiętny [0]_Invoices2001Slovakia_Book1_1_Book1_KH Von 2012 gui BKH 1 23" xfId="3142"/>
    <cellStyle name="Dziesietny [0]_Invoices2001Slovakia_Book1_1_Book1_KH Von 2012 gui BKH 1 23 2" xfId="22368"/>
    <cellStyle name="Dziesiętny [0]_Invoices2001Slovakia_Book1_1_Book1_KH Von 2012 gui BKH 1 23 2" xfId="22369"/>
    <cellStyle name="Dziesietny [0]_Invoices2001Slovakia_Book1_1_Book1_KH Von 2012 gui BKH 1 24" xfId="3143"/>
    <cellStyle name="Dziesiętny [0]_Invoices2001Slovakia_Book1_1_Book1_KH Von 2012 gui BKH 1 24" xfId="3144"/>
    <cellStyle name="Dziesietny [0]_Invoices2001Slovakia_Book1_1_Book1_KH Von 2012 gui BKH 1 24 2" xfId="22370"/>
    <cellStyle name="Dziesiętny [0]_Invoices2001Slovakia_Book1_1_Book1_KH Von 2012 gui BKH 1 24 2" xfId="22371"/>
    <cellStyle name="Dziesietny [0]_Invoices2001Slovakia_Book1_1_Book1_KH Von 2012 gui BKH 1 25" xfId="3145"/>
    <cellStyle name="Dziesiętny [0]_Invoices2001Slovakia_Book1_1_Book1_KH Von 2012 gui BKH 1 25" xfId="3146"/>
    <cellStyle name="Dziesietny [0]_Invoices2001Slovakia_Book1_1_Book1_KH Von 2012 gui BKH 1 25 2" xfId="22372"/>
    <cellStyle name="Dziesiętny [0]_Invoices2001Slovakia_Book1_1_Book1_KH Von 2012 gui BKH 1 25 2" xfId="22373"/>
    <cellStyle name="Dziesietny [0]_Invoices2001Slovakia_Book1_1_Book1_KH Von 2012 gui BKH 1 26" xfId="3147"/>
    <cellStyle name="Dziesiętny [0]_Invoices2001Slovakia_Book1_1_Book1_KH Von 2012 gui BKH 1 26" xfId="3148"/>
    <cellStyle name="Dziesietny [0]_Invoices2001Slovakia_Book1_1_Book1_KH Von 2012 gui BKH 1 26 2" xfId="22374"/>
    <cellStyle name="Dziesiętny [0]_Invoices2001Slovakia_Book1_1_Book1_KH Von 2012 gui BKH 1 26 2" xfId="22375"/>
    <cellStyle name="Dziesietny [0]_Invoices2001Slovakia_Book1_1_Book1_KH Von 2012 gui BKH 1 27" xfId="14721"/>
    <cellStyle name="Dziesiętny [0]_Invoices2001Slovakia_Book1_1_Book1_KH Von 2012 gui BKH 1 27" xfId="14722"/>
    <cellStyle name="Dziesietny [0]_Invoices2001Slovakia_Book1_1_Book1_KH Von 2012 gui BKH 1 3" xfId="3149"/>
    <cellStyle name="Dziesiętny [0]_Invoices2001Slovakia_Book1_1_Book1_KH Von 2012 gui BKH 1 3" xfId="3150"/>
    <cellStyle name="Dziesietny [0]_Invoices2001Slovakia_Book1_1_Book1_KH Von 2012 gui BKH 1 3 2" xfId="14729"/>
    <cellStyle name="Dziesiętny [0]_Invoices2001Slovakia_Book1_1_Book1_KH Von 2012 gui BKH 1 3 2" xfId="14730"/>
    <cellStyle name="Dziesietny [0]_Invoices2001Slovakia_Book1_1_Book1_KH Von 2012 gui BKH 1 3 3" xfId="14727"/>
    <cellStyle name="Dziesiętny [0]_Invoices2001Slovakia_Book1_1_Book1_KH Von 2012 gui BKH 1 3 3" xfId="14728"/>
    <cellStyle name="Dziesietny [0]_Invoices2001Slovakia_Book1_1_Book1_KH Von 2012 gui BKH 1 3 4" xfId="22376"/>
    <cellStyle name="Dziesiętny [0]_Invoices2001Slovakia_Book1_1_Book1_KH Von 2012 gui BKH 1 3 4" xfId="22377"/>
    <cellStyle name="Dziesietny [0]_Invoices2001Slovakia_Book1_1_Book1_KH Von 2012 gui BKH 1 4" xfId="3151"/>
    <cellStyle name="Dziesiętny [0]_Invoices2001Slovakia_Book1_1_Book1_KH Von 2012 gui BKH 1 4" xfId="3152"/>
    <cellStyle name="Dziesietny [0]_Invoices2001Slovakia_Book1_1_Book1_KH Von 2012 gui BKH 1 4 2" xfId="22378"/>
    <cellStyle name="Dziesiętny [0]_Invoices2001Slovakia_Book1_1_Book1_KH Von 2012 gui BKH 1 4 2" xfId="22379"/>
    <cellStyle name="Dziesietny [0]_Invoices2001Slovakia_Book1_1_Book1_KH Von 2012 gui BKH 1 5" xfId="3153"/>
    <cellStyle name="Dziesiętny [0]_Invoices2001Slovakia_Book1_1_Book1_KH Von 2012 gui BKH 1 5" xfId="3154"/>
    <cellStyle name="Dziesietny [0]_Invoices2001Slovakia_Book1_1_Book1_KH Von 2012 gui BKH 1 5 2" xfId="22380"/>
    <cellStyle name="Dziesiętny [0]_Invoices2001Slovakia_Book1_1_Book1_KH Von 2012 gui BKH 1 5 2" xfId="22381"/>
    <cellStyle name="Dziesietny [0]_Invoices2001Slovakia_Book1_1_Book1_KH Von 2012 gui BKH 1 6" xfId="3155"/>
    <cellStyle name="Dziesiętny [0]_Invoices2001Slovakia_Book1_1_Book1_KH Von 2012 gui BKH 1 6" xfId="3156"/>
    <cellStyle name="Dziesietny [0]_Invoices2001Slovakia_Book1_1_Book1_KH Von 2012 gui BKH 1 6 2" xfId="22382"/>
    <cellStyle name="Dziesiętny [0]_Invoices2001Slovakia_Book1_1_Book1_KH Von 2012 gui BKH 1 6 2" xfId="22383"/>
    <cellStyle name="Dziesietny [0]_Invoices2001Slovakia_Book1_1_Book1_KH Von 2012 gui BKH 1 7" xfId="3157"/>
    <cellStyle name="Dziesiętny [0]_Invoices2001Slovakia_Book1_1_Book1_KH Von 2012 gui BKH 1 7" xfId="3158"/>
    <cellStyle name="Dziesietny [0]_Invoices2001Slovakia_Book1_1_Book1_KH Von 2012 gui BKH 1 7 2" xfId="22384"/>
    <cellStyle name="Dziesiętny [0]_Invoices2001Slovakia_Book1_1_Book1_KH Von 2012 gui BKH 1 7 2" xfId="22385"/>
    <cellStyle name="Dziesietny [0]_Invoices2001Slovakia_Book1_1_Book1_KH Von 2012 gui BKH 1 8" xfId="3159"/>
    <cellStyle name="Dziesiętny [0]_Invoices2001Slovakia_Book1_1_Book1_KH Von 2012 gui BKH 1 8" xfId="3160"/>
    <cellStyle name="Dziesietny [0]_Invoices2001Slovakia_Book1_1_Book1_KH Von 2012 gui BKH 1 8 2" xfId="22386"/>
    <cellStyle name="Dziesiętny [0]_Invoices2001Slovakia_Book1_1_Book1_KH Von 2012 gui BKH 1 8 2" xfId="22387"/>
    <cellStyle name="Dziesietny [0]_Invoices2001Slovakia_Book1_1_Book1_KH Von 2012 gui BKH 1 9" xfId="3161"/>
    <cellStyle name="Dziesiętny [0]_Invoices2001Slovakia_Book1_1_Book1_KH Von 2012 gui BKH 1 9" xfId="3162"/>
    <cellStyle name="Dziesietny [0]_Invoices2001Slovakia_Book1_1_Book1_KH Von 2012 gui BKH 1 9 2" xfId="22388"/>
    <cellStyle name="Dziesiętny [0]_Invoices2001Slovakia_Book1_1_Book1_KH Von 2012 gui BKH 1 9 2" xfId="22389"/>
    <cellStyle name="Dziesietny [0]_Invoices2001Slovakia_Book1_1_Book1_KH Von 2012 gui BKH 1_BIEU KE HOACH  2015 (KTN 6.11 sua)" xfId="14731"/>
    <cellStyle name="Dziesiętny [0]_Invoices2001Slovakia_Book1_1_Book1_KH Von 2012 gui BKH 1_BIEU KE HOACH  2015 (KTN 6.11 sua)" xfId="14732"/>
    <cellStyle name="Dziesietny [0]_Invoices2001Slovakia_Book1_1_Book1_QD ke hoach dau thau" xfId="3163"/>
    <cellStyle name="Dziesiętny [0]_Invoices2001Slovakia_Book1_1_Book1_QD ke hoach dau thau" xfId="3164"/>
    <cellStyle name="Dziesietny [0]_Invoices2001Slovakia_Book1_1_Book1_QD ke hoach dau thau 10" xfId="3165"/>
    <cellStyle name="Dziesiętny [0]_Invoices2001Slovakia_Book1_1_Book1_QD ke hoach dau thau 10" xfId="3166"/>
    <cellStyle name="Dziesietny [0]_Invoices2001Slovakia_Book1_1_Book1_QD ke hoach dau thau 10 2" xfId="22390"/>
    <cellStyle name="Dziesiętny [0]_Invoices2001Slovakia_Book1_1_Book1_QD ke hoach dau thau 10 2" xfId="22391"/>
    <cellStyle name="Dziesietny [0]_Invoices2001Slovakia_Book1_1_Book1_QD ke hoach dau thau 11" xfId="3167"/>
    <cellStyle name="Dziesiętny [0]_Invoices2001Slovakia_Book1_1_Book1_QD ke hoach dau thau 11" xfId="3168"/>
    <cellStyle name="Dziesietny [0]_Invoices2001Slovakia_Book1_1_Book1_QD ke hoach dau thau 11 2" xfId="22392"/>
    <cellStyle name="Dziesiętny [0]_Invoices2001Slovakia_Book1_1_Book1_QD ke hoach dau thau 11 2" xfId="22393"/>
    <cellStyle name="Dziesietny [0]_Invoices2001Slovakia_Book1_1_Book1_QD ke hoach dau thau 12" xfId="3169"/>
    <cellStyle name="Dziesiętny [0]_Invoices2001Slovakia_Book1_1_Book1_QD ke hoach dau thau 12" xfId="3170"/>
    <cellStyle name="Dziesietny [0]_Invoices2001Slovakia_Book1_1_Book1_QD ke hoach dau thau 12 2" xfId="22394"/>
    <cellStyle name="Dziesiętny [0]_Invoices2001Slovakia_Book1_1_Book1_QD ke hoach dau thau 12 2" xfId="22395"/>
    <cellStyle name="Dziesietny [0]_Invoices2001Slovakia_Book1_1_Book1_QD ke hoach dau thau 13" xfId="3171"/>
    <cellStyle name="Dziesiętny [0]_Invoices2001Slovakia_Book1_1_Book1_QD ke hoach dau thau 13" xfId="3172"/>
    <cellStyle name="Dziesietny [0]_Invoices2001Slovakia_Book1_1_Book1_QD ke hoach dau thau 13 2" xfId="22396"/>
    <cellStyle name="Dziesiętny [0]_Invoices2001Slovakia_Book1_1_Book1_QD ke hoach dau thau 13 2" xfId="22397"/>
    <cellStyle name="Dziesietny [0]_Invoices2001Slovakia_Book1_1_Book1_QD ke hoach dau thau 14" xfId="3173"/>
    <cellStyle name="Dziesiętny [0]_Invoices2001Slovakia_Book1_1_Book1_QD ke hoach dau thau 14" xfId="3174"/>
    <cellStyle name="Dziesietny [0]_Invoices2001Slovakia_Book1_1_Book1_QD ke hoach dau thau 14 2" xfId="22398"/>
    <cellStyle name="Dziesiętny [0]_Invoices2001Slovakia_Book1_1_Book1_QD ke hoach dau thau 14 2" xfId="22399"/>
    <cellStyle name="Dziesietny [0]_Invoices2001Slovakia_Book1_1_Book1_QD ke hoach dau thau 15" xfId="3175"/>
    <cellStyle name="Dziesiętny [0]_Invoices2001Slovakia_Book1_1_Book1_QD ke hoach dau thau 15" xfId="3176"/>
    <cellStyle name="Dziesietny [0]_Invoices2001Slovakia_Book1_1_Book1_QD ke hoach dau thau 15 2" xfId="22400"/>
    <cellStyle name="Dziesiętny [0]_Invoices2001Slovakia_Book1_1_Book1_QD ke hoach dau thau 15 2" xfId="22401"/>
    <cellStyle name="Dziesietny [0]_Invoices2001Slovakia_Book1_1_Book1_QD ke hoach dau thau 16" xfId="3177"/>
    <cellStyle name="Dziesiętny [0]_Invoices2001Slovakia_Book1_1_Book1_QD ke hoach dau thau 16" xfId="3178"/>
    <cellStyle name="Dziesietny [0]_Invoices2001Slovakia_Book1_1_Book1_QD ke hoach dau thau 16 2" xfId="22402"/>
    <cellStyle name="Dziesiętny [0]_Invoices2001Slovakia_Book1_1_Book1_QD ke hoach dau thau 16 2" xfId="22403"/>
    <cellStyle name="Dziesietny [0]_Invoices2001Slovakia_Book1_1_Book1_QD ke hoach dau thau 17" xfId="3179"/>
    <cellStyle name="Dziesiętny [0]_Invoices2001Slovakia_Book1_1_Book1_QD ke hoach dau thau 17" xfId="3180"/>
    <cellStyle name="Dziesietny [0]_Invoices2001Slovakia_Book1_1_Book1_QD ke hoach dau thau 17 2" xfId="22404"/>
    <cellStyle name="Dziesiętny [0]_Invoices2001Slovakia_Book1_1_Book1_QD ke hoach dau thau 17 2" xfId="22405"/>
    <cellStyle name="Dziesietny [0]_Invoices2001Slovakia_Book1_1_Book1_QD ke hoach dau thau 18" xfId="3181"/>
    <cellStyle name="Dziesiętny [0]_Invoices2001Slovakia_Book1_1_Book1_QD ke hoach dau thau 18" xfId="3182"/>
    <cellStyle name="Dziesietny [0]_Invoices2001Slovakia_Book1_1_Book1_QD ke hoach dau thau 18 2" xfId="22406"/>
    <cellStyle name="Dziesiętny [0]_Invoices2001Slovakia_Book1_1_Book1_QD ke hoach dau thau 18 2" xfId="22407"/>
    <cellStyle name="Dziesietny [0]_Invoices2001Slovakia_Book1_1_Book1_QD ke hoach dau thau 19" xfId="3183"/>
    <cellStyle name="Dziesiętny [0]_Invoices2001Slovakia_Book1_1_Book1_QD ke hoach dau thau 19" xfId="3184"/>
    <cellStyle name="Dziesietny [0]_Invoices2001Slovakia_Book1_1_Book1_QD ke hoach dau thau 19 2" xfId="22408"/>
    <cellStyle name="Dziesiętny [0]_Invoices2001Slovakia_Book1_1_Book1_QD ke hoach dau thau 19 2" xfId="22409"/>
    <cellStyle name="Dziesietny [0]_Invoices2001Slovakia_Book1_1_Book1_QD ke hoach dau thau 2" xfId="3185"/>
    <cellStyle name="Dziesiętny [0]_Invoices2001Slovakia_Book1_1_Book1_QD ke hoach dau thau 2" xfId="3186"/>
    <cellStyle name="Dziesietny [0]_Invoices2001Slovakia_Book1_1_Book1_QD ke hoach dau thau 2 2" xfId="14737"/>
    <cellStyle name="Dziesiętny [0]_Invoices2001Slovakia_Book1_1_Book1_QD ke hoach dau thau 2 2" xfId="14738"/>
    <cellStyle name="Dziesietny [0]_Invoices2001Slovakia_Book1_1_Book1_QD ke hoach dau thau 2 3" xfId="14735"/>
    <cellStyle name="Dziesiętny [0]_Invoices2001Slovakia_Book1_1_Book1_QD ke hoach dau thau 2 3" xfId="14736"/>
    <cellStyle name="Dziesietny [0]_Invoices2001Slovakia_Book1_1_Book1_QD ke hoach dau thau 2 4" xfId="22410"/>
    <cellStyle name="Dziesiętny [0]_Invoices2001Slovakia_Book1_1_Book1_QD ke hoach dau thau 2 4" xfId="22411"/>
    <cellStyle name="Dziesietny [0]_Invoices2001Slovakia_Book1_1_Book1_QD ke hoach dau thau 20" xfId="3187"/>
    <cellStyle name="Dziesiętny [0]_Invoices2001Slovakia_Book1_1_Book1_QD ke hoach dau thau 20" xfId="3188"/>
    <cellStyle name="Dziesietny [0]_Invoices2001Slovakia_Book1_1_Book1_QD ke hoach dau thau 20 2" xfId="22412"/>
    <cellStyle name="Dziesiętny [0]_Invoices2001Slovakia_Book1_1_Book1_QD ke hoach dau thau 20 2" xfId="22413"/>
    <cellStyle name="Dziesietny [0]_Invoices2001Slovakia_Book1_1_Book1_QD ke hoach dau thau 21" xfId="3189"/>
    <cellStyle name="Dziesiętny [0]_Invoices2001Slovakia_Book1_1_Book1_QD ke hoach dau thau 21" xfId="3190"/>
    <cellStyle name="Dziesietny [0]_Invoices2001Slovakia_Book1_1_Book1_QD ke hoach dau thau 21 2" xfId="22414"/>
    <cellStyle name="Dziesiętny [0]_Invoices2001Slovakia_Book1_1_Book1_QD ke hoach dau thau 21 2" xfId="22415"/>
    <cellStyle name="Dziesietny [0]_Invoices2001Slovakia_Book1_1_Book1_QD ke hoach dau thau 22" xfId="3191"/>
    <cellStyle name="Dziesiętny [0]_Invoices2001Slovakia_Book1_1_Book1_QD ke hoach dau thau 22" xfId="3192"/>
    <cellStyle name="Dziesietny [0]_Invoices2001Slovakia_Book1_1_Book1_QD ke hoach dau thau 22 2" xfId="22416"/>
    <cellStyle name="Dziesiętny [0]_Invoices2001Slovakia_Book1_1_Book1_QD ke hoach dau thau 22 2" xfId="22417"/>
    <cellStyle name="Dziesietny [0]_Invoices2001Slovakia_Book1_1_Book1_QD ke hoach dau thau 23" xfId="3193"/>
    <cellStyle name="Dziesiętny [0]_Invoices2001Slovakia_Book1_1_Book1_QD ke hoach dau thau 23" xfId="3194"/>
    <cellStyle name="Dziesietny [0]_Invoices2001Slovakia_Book1_1_Book1_QD ke hoach dau thau 23 2" xfId="22418"/>
    <cellStyle name="Dziesiętny [0]_Invoices2001Slovakia_Book1_1_Book1_QD ke hoach dau thau 23 2" xfId="22419"/>
    <cellStyle name="Dziesietny [0]_Invoices2001Slovakia_Book1_1_Book1_QD ke hoach dau thau 24" xfId="3195"/>
    <cellStyle name="Dziesiętny [0]_Invoices2001Slovakia_Book1_1_Book1_QD ke hoach dau thau 24" xfId="3196"/>
    <cellStyle name="Dziesietny [0]_Invoices2001Slovakia_Book1_1_Book1_QD ke hoach dau thau 24 2" xfId="22420"/>
    <cellStyle name="Dziesiętny [0]_Invoices2001Slovakia_Book1_1_Book1_QD ke hoach dau thau 24 2" xfId="22421"/>
    <cellStyle name="Dziesietny [0]_Invoices2001Slovakia_Book1_1_Book1_QD ke hoach dau thau 25" xfId="3197"/>
    <cellStyle name="Dziesiętny [0]_Invoices2001Slovakia_Book1_1_Book1_QD ke hoach dau thau 25" xfId="3198"/>
    <cellStyle name="Dziesietny [0]_Invoices2001Slovakia_Book1_1_Book1_QD ke hoach dau thau 25 2" xfId="22422"/>
    <cellStyle name="Dziesiętny [0]_Invoices2001Slovakia_Book1_1_Book1_QD ke hoach dau thau 25 2" xfId="22423"/>
    <cellStyle name="Dziesietny [0]_Invoices2001Slovakia_Book1_1_Book1_QD ke hoach dau thau 26" xfId="3199"/>
    <cellStyle name="Dziesiętny [0]_Invoices2001Slovakia_Book1_1_Book1_QD ke hoach dau thau 26" xfId="3200"/>
    <cellStyle name="Dziesietny [0]_Invoices2001Slovakia_Book1_1_Book1_QD ke hoach dau thau 26 2" xfId="22424"/>
    <cellStyle name="Dziesiętny [0]_Invoices2001Slovakia_Book1_1_Book1_QD ke hoach dau thau 26 2" xfId="22425"/>
    <cellStyle name="Dziesietny [0]_Invoices2001Slovakia_Book1_1_Book1_QD ke hoach dau thau 27" xfId="14733"/>
    <cellStyle name="Dziesiętny [0]_Invoices2001Slovakia_Book1_1_Book1_QD ke hoach dau thau 27" xfId="14734"/>
    <cellStyle name="Dziesietny [0]_Invoices2001Slovakia_Book1_1_Book1_QD ke hoach dau thau 3" xfId="3201"/>
    <cellStyle name="Dziesiętny [0]_Invoices2001Slovakia_Book1_1_Book1_QD ke hoach dau thau 3" xfId="3202"/>
    <cellStyle name="Dziesietny [0]_Invoices2001Slovakia_Book1_1_Book1_QD ke hoach dau thau 3 2" xfId="14741"/>
    <cellStyle name="Dziesiętny [0]_Invoices2001Slovakia_Book1_1_Book1_QD ke hoach dau thau 3 2" xfId="14742"/>
    <cellStyle name="Dziesietny [0]_Invoices2001Slovakia_Book1_1_Book1_QD ke hoach dau thau 3 3" xfId="14739"/>
    <cellStyle name="Dziesiętny [0]_Invoices2001Slovakia_Book1_1_Book1_QD ke hoach dau thau 3 3" xfId="14740"/>
    <cellStyle name="Dziesietny [0]_Invoices2001Slovakia_Book1_1_Book1_QD ke hoach dau thau 3 4" xfId="22426"/>
    <cellStyle name="Dziesiętny [0]_Invoices2001Slovakia_Book1_1_Book1_QD ke hoach dau thau 3 4" xfId="22427"/>
    <cellStyle name="Dziesietny [0]_Invoices2001Slovakia_Book1_1_Book1_QD ke hoach dau thau 4" xfId="3203"/>
    <cellStyle name="Dziesiętny [0]_Invoices2001Slovakia_Book1_1_Book1_QD ke hoach dau thau 4" xfId="3204"/>
    <cellStyle name="Dziesietny [0]_Invoices2001Slovakia_Book1_1_Book1_QD ke hoach dau thau 4 2" xfId="22428"/>
    <cellStyle name="Dziesiętny [0]_Invoices2001Slovakia_Book1_1_Book1_QD ke hoach dau thau 4 2" xfId="22429"/>
    <cellStyle name="Dziesietny [0]_Invoices2001Slovakia_Book1_1_Book1_QD ke hoach dau thau 5" xfId="3205"/>
    <cellStyle name="Dziesiętny [0]_Invoices2001Slovakia_Book1_1_Book1_QD ke hoach dau thau 5" xfId="3206"/>
    <cellStyle name="Dziesietny [0]_Invoices2001Slovakia_Book1_1_Book1_QD ke hoach dau thau 5 2" xfId="22430"/>
    <cellStyle name="Dziesiętny [0]_Invoices2001Slovakia_Book1_1_Book1_QD ke hoach dau thau 5 2" xfId="22431"/>
    <cellStyle name="Dziesietny [0]_Invoices2001Slovakia_Book1_1_Book1_QD ke hoach dau thau 6" xfId="3207"/>
    <cellStyle name="Dziesiętny [0]_Invoices2001Slovakia_Book1_1_Book1_QD ke hoach dau thau 6" xfId="3208"/>
    <cellStyle name="Dziesietny [0]_Invoices2001Slovakia_Book1_1_Book1_QD ke hoach dau thau 6 2" xfId="22432"/>
    <cellStyle name="Dziesiętny [0]_Invoices2001Slovakia_Book1_1_Book1_QD ke hoach dau thau 6 2" xfId="22433"/>
    <cellStyle name="Dziesietny [0]_Invoices2001Slovakia_Book1_1_Book1_QD ke hoach dau thau 7" xfId="3209"/>
    <cellStyle name="Dziesiętny [0]_Invoices2001Slovakia_Book1_1_Book1_QD ke hoach dau thau 7" xfId="3210"/>
    <cellStyle name="Dziesietny [0]_Invoices2001Slovakia_Book1_1_Book1_QD ke hoach dau thau 7 2" xfId="22434"/>
    <cellStyle name="Dziesiętny [0]_Invoices2001Slovakia_Book1_1_Book1_QD ke hoach dau thau 7 2" xfId="22435"/>
    <cellStyle name="Dziesietny [0]_Invoices2001Slovakia_Book1_1_Book1_QD ke hoach dau thau 8" xfId="3211"/>
    <cellStyle name="Dziesiętny [0]_Invoices2001Slovakia_Book1_1_Book1_QD ke hoach dau thau 8" xfId="3212"/>
    <cellStyle name="Dziesietny [0]_Invoices2001Slovakia_Book1_1_Book1_QD ke hoach dau thau 8 2" xfId="22436"/>
    <cellStyle name="Dziesiętny [0]_Invoices2001Slovakia_Book1_1_Book1_QD ke hoach dau thau 8 2" xfId="22437"/>
    <cellStyle name="Dziesietny [0]_Invoices2001Slovakia_Book1_1_Book1_QD ke hoach dau thau 9" xfId="3213"/>
    <cellStyle name="Dziesiętny [0]_Invoices2001Slovakia_Book1_1_Book1_QD ke hoach dau thau 9" xfId="3214"/>
    <cellStyle name="Dziesietny [0]_Invoices2001Slovakia_Book1_1_Book1_QD ke hoach dau thau 9 2" xfId="22438"/>
    <cellStyle name="Dziesiętny [0]_Invoices2001Slovakia_Book1_1_Book1_QD ke hoach dau thau 9 2" xfId="22439"/>
    <cellStyle name="Dziesietny [0]_Invoices2001Slovakia_Book1_1_Book1_tinh toan hoang ha" xfId="3215"/>
    <cellStyle name="Dziesiętny [0]_Invoices2001Slovakia_Book1_1_Book1_tinh toan hoang ha" xfId="3216"/>
    <cellStyle name="Dziesietny [0]_Invoices2001Slovakia_Book1_1_Book1_tinh toan hoang ha 10" xfId="3217"/>
    <cellStyle name="Dziesiętny [0]_Invoices2001Slovakia_Book1_1_Book1_tinh toan hoang ha 10" xfId="3218"/>
    <cellStyle name="Dziesietny [0]_Invoices2001Slovakia_Book1_1_Book1_tinh toan hoang ha 10 2" xfId="22440"/>
    <cellStyle name="Dziesiętny [0]_Invoices2001Slovakia_Book1_1_Book1_tinh toan hoang ha 10 2" xfId="22441"/>
    <cellStyle name="Dziesietny [0]_Invoices2001Slovakia_Book1_1_Book1_tinh toan hoang ha 11" xfId="3219"/>
    <cellStyle name="Dziesiętny [0]_Invoices2001Slovakia_Book1_1_Book1_tinh toan hoang ha 11" xfId="3220"/>
    <cellStyle name="Dziesietny [0]_Invoices2001Slovakia_Book1_1_Book1_tinh toan hoang ha 11 2" xfId="22442"/>
    <cellStyle name="Dziesiętny [0]_Invoices2001Slovakia_Book1_1_Book1_tinh toan hoang ha 11 2" xfId="22443"/>
    <cellStyle name="Dziesietny [0]_Invoices2001Slovakia_Book1_1_Book1_tinh toan hoang ha 12" xfId="3221"/>
    <cellStyle name="Dziesiętny [0]_Invoices2001Slovakia_Book1_1_Book1_tinh toan hoang ha 12" xfId="3222"/>
    <cellStyle name="Dziesietny [0]_Invoices2001Slovakia_Book1_1_Book1_tinh toan hoang ha 12 2" xfId="22444"/>
    <cellStyle name="Dziesiętny [0]_Invoices2001Slovakia_Book1_1_Book1_tinh toan hoang ha 12 2" xfId="22445"/>
    <cellStyle name="Dziesietny [0]_Invoices2001Slovakia_Book1_1_Book1_tinh toan hoang ha 13" xfId="3223"/>
    <cellStyle name="Dziesiętny [0]_Invoices2001Slovakia_Book1_1_Book1_tinh toan hoang ha 13" xfId="3224"/>
    <cellStyle name="Dziesietny [0]_Invoices2001Slovakia_Book1_1_Book1_tinh toan hoang ha 13 2" xfId="22446"/>
    <cellStyle name="Dziesiętny [0]_Invoices2001Slovakia_Book1_1_Book1_tinh toan hoang ha 13 2" xfId="22447"/>
    <cellStyle name="Dziesietny [0]_Invoices2001Slovakia_Book1_1_Book1_tinh toan hoang ha 14" xfId="3225"/>
    <cellStyle name="Dziesiętny [0]_Invoices2001Slovakia_Book1_1_Book1_tinh toan hoang ha 14" xfId="3226"/>
    <cellStyle name="Dziesietny [0]_Invoices2001Slovakia_Book1_1_Book1_tinh toan hoang ha 14 2" xfId="22448"/>
    <cellStyle name="Dziesiętny [0]_Invoices2001Slovakia_Book1_1_Book1_tinh toan hoang ha 14 2" xfId="22449"/>
    <cellStyle name="Dziesietny [0]_Invoices2001Slovakia_Book1_1_Book1_tinh toan hoang ha 15" xfId="3227"/>
    <cellStyle name="Dziesiętny [0]_Invoices2001Slovakia_Book1_1_Book1_tinh toan hoang ha 15" xfId="3228"/>
    <cellStyle name="Dziesietny [0]_Invoices2001Slovakia_Book1_1_Book1_tinh toan hoang ha 15 2" xfId="22450"/>
    <cellStyle name="Dziesiętny [0]_Invoices2001Slovakia_Book1_1_Book1_tinh toan hoang ha 15 2" xfId="22451"/>
    <cellStyle name="Dziesietny [0]_Invoices2001Slovakia_Book1_1_Book1_tinh toan hoang ha 16" xfId="3229"/>
    <cellStyle name="Dziesiętny [0]_Invoices2001Slovakia_Book1_1_Book1_tinh toan hoang ha 16" xfId="3230"/>
    <cellStyle name="Dziesietny [0]_Invoices2001Slovakia_Book1_1_Book1_tinh toan hoang ha 16 2" xfId="22452"/>
    <cellStyle name="Dziesiętny [0]_Invoices2001Slovakia_Book1_1_Book1_tinh toan hoang ha 16 2" xfId="22453"/>
    <cellStyle name="Dziesietny [0]_Invoices2001Slovakia_Book1_1_Book1_tinh toan hoang ha 17" xfId="3231"/>
    <cellStyle name="Dziesiętny [0]_Invoices2001Slovakia_Book1_1_Book1_tinh toan hoang ha 17" xfId="3232"/>
    <cellStyle name="Dziesietny [0]_Invoices2001Slovakia_Book1_1_Book1_tinh toan hoang ha 17 2" xfId="22454"/>
    <cellStyle name="Dziesiętny [0]_Invoices2001Slovakia_Book1_1_Book1_tinh toan hoang ha 17 2" xfId="22455"/>
    <cellStyle name="Dziesietny [0]_Invoices2001Slovakia_Book1_1_Book1_tinh toan hoang ha 18" xfId="3233"/>
    <cellStyle name="Dziesiętny [0]_Invoices2001Slovakia_Book1_1_Book1_tinh toan hoang ha 18" xfId="3234"/>
    <cellStyle name="Dziesietny [0]_Invoices2001Slovakia_Book1_1_Book1_tinh toan hoang ha 18 2" xfId="22456"/>
    <cellStyle name="Dziesiętny [0]_Invoices2001Slovakia_Book1_1_Book1_tinh toan hoang ha 18 2" xfId="22457"/>
    <cellStyle name="Dziesietny [0]_Invoices2001Slovakia_Book1_1_Book1_tinh toan hoang ha 19" xfId="3235"/>
    <cellStyle name="Dziesiętny [0]_Invoices2001Slovakia_Book1_1_Book1_tinh toan hoang ha 19" xfId="3236"/>
    <cellStyle name="Dziesietny [0]_Invoices2001Slovakia_Book1_1_Book1_tinh toan hoang ha 19 2" xfId="22458"/>
    <cellStyle name="Dziesiętny [0]_Invoices2001Slovakia_Book1_1_Book1_tinh toan hoang ha 19 2" xfId="22459"/>
    <cellStyle name="Dziesietny [0]_Invoices2001Slovakia_Book1_1_Book1_tinh toan hoang ha 2" xfId="3237"/>
    <cellStyle name="Dziesiętny [0]_Invoices2001Slovakia_Book1_1_Book1_tinh toan hoang ha 2" xfId="3238"/>
    <cellStyle name="Dziesietny [0]_Invoices2001Slovakia_Book1_1_Book1_tinh toan hoang ha 2 2" xfId="14747"/>
    <cellStyle name="Dziesiętny [0]_Invoices2001Slovakia_Book1_1_Book1_tinh toan hoang ha 2 2" xfId="14748"/>
    <cellStyle name="Dziesietny [0]_Invoices2001Slovakia_Book1_1_Book1_tinh toan hoang ha 2 3" xfId="14745"/>
    <cellStyle name="Dziesiętny [0]_Invoices2001Slovakia_Book1_1_Book1_tinh toan hoang ha 2 3" xfId="14746"/>
    <cellStyle name="Dziesietny [0]_Invoices2001Slovakia_Book1_1_Book1_tinh toan hoang ha 2 4" xfId="22460"/>
    <cellStyle name="Dziesiętny [0]_Invoices2001Slovakia_Book1_1_Book1_tinh toan hoang ha 2 4" xfId="22461"/>
    <cellStyle name="Dziesietny [0]_Invoices2001Slovakia_Book1_1_Book1_tinh toan hoang ha 20" xfId="3239"/>
    <cellStyle name="Dziesiętny [0]_Invoices2001Slovakia_Book1_1_Book1_tinh toan hoang ha 20" xfId="3240"/>
    <cellStyle name="Dziesietny [0]_Invoices2001Slovakia_Book1_1_Book1_tinh toan hoang ha 20 2" xfId="22462"/>
    <cellStyle name="Dziesiętny [0]_Invoices2001Slovakia_Book1_1_Book1_tinh toan hoang ha 20 2" xfId="22463"/>
    <cellStyle name="Dziesietny [0]_Invoices2001Slovakia_Book1_1_Book1_tinh toan hoang ha 21" xfId="3241"/>
    <cellStyle name="Dziesiętny [0]_Invoices2001Slovakia_Book1_1_Book1_tinh toan hoang ha 21" xfId="3242"/>
    <cellStyle name="Dziesietny [0]_Invoices2001Slovakia_Book1_1_Book1_tinh toan hoang ha 21 2" xfId="22464"/>
    <cellStyle name="Dziesiętny [0]_Invoices2001Slovakia_Book1_1_Book1_tinh toan hoang ha 21 2" xfId="22465"/>
    <cellStyle name="Dziesietny [0]_Invoices2001Slovakia_Book1_1_Book1_tinh toan hoang ha 22" xfId="3243"/>
    <cellStyle name="Dziesiętny [0]_Invoices2001Slovakia_Book1_1_Book1_tinh toan hoang ha 22" xfId="3244"/>
    <cellStyle name="Dziesietny [0]_Invoices2001Slovakia_Book1_1_Book1_tinh toan hoang ha 22 2" xfId="22466"/>
    <cellStyle name="Dziesiętny [0]_Invoices2001Slovakia_Book1_1_Book1_tinh toan hoang ha 22 2" xfId="22467"/>
    <cellStyle name="Dziesietny [0]_Invoices2001Slovakia_Book1_1_Book1_tinh toan hoang ha 23" xfId="3245"/>
    <cellStyle name="Dziesiętny [0]_Invoices2001Slovakia_Book1_1_Book1_tinh toan hoang ha 23" xfId="3246"/>
    <cellStyle name="Dziesietny [0]_Invoices2001Slovakia_Book1_1_Book1_tinh toan hoang ha 23 2" xfId="22468"/>
    <cellStyle name="Dziesiętny [0]_Invoices2001Slovakia_Book1_1_Book1_tinh toan hoang ha 23 2" xfId="22469"/>
    <cellStyle name="Dziesietny [0]_Invoices2001Slovakia_Book1_1_Book1_tinh toan hoang ha 24" xfId="3247"/>
    <cellStyle name="Dziesiętny [0]_Invoices2001Slovakia_Book1_1_Book1_tinh toan hoang ha 24" xfId="3248"/>
    <cellStyle name="Dziesietny [0]_Invoices2001Slovakia_Book1_1_Book1_tinh toan hoang ha 24 2" xfId="22470"/>
    <cellStyle name="Dziesiętny [0]_Invoices2001Slovakia_Book1_1_Book1_tinh toan hoang ha 24 2" xfId="22471"/>
    <cellStyle name="Dziesietny [0]_Invoices2001Slovakia_Book1_1_Book1_tinh toan hoang ha 25" xfId="3249"/>
    <cellStyle name="Dziesiętny [0]_Invoices2001Slovakia_Book1_1_Book1_tinh toan hoang ha 25" xfId="3250"/>
    <cellStyle name="Dziesietny [0]_Invoices2001Slovakia_Book1_1_Book1_tinh toan hoang ha 25 2" xfId="22472"/>
    <cellStyle name="Dziesiętny [0]_Invoices2001Slovakia_Book1_1_Book1_tinh toan hoang ha 25 2" xfId="22473"/>
    <cellStyle name="Dziesietny [0]_Invoices2001Slovakia_Book1_1_Book1_tinh toan hoang ha 26" xfId="3251"/>
    <cellStyle name="Dziesiętny [0]_Invoices2001Slovakia_Book1_1_Book1_tinh toan hoang ha 26" xfId="3252"/>
    <cellStyle name="Dziesietny [0]_Invoices2001Slovakia_Book1_1_Book1_tinh toan hoang ha 26 2" xfId="22474"/>
    <cellStyle name="Dziesiętny [0]_Invoices2001Slovakia_Book1_1_Book1_tinh toan hoang ha 26 2" xfId="22475"/>
    <cellStyle name="Dziesietny [0]_Invoices2001Slovakia_Book1_1_Book1_tinh toan hoang ha 27" xfId="14743"/>
    <cellStyle name="Dziesiętny [0]_Invoices2001Slovakia_Book1_1_Book1_tinh toan hoang ha 27" xfId="14744"/>
    <cellStyle name="Dziesietny [0]_Invoices2001Slovakia_Book1_1_Book1_tinh toan hoang ha 3" xfId="3253"/>
    <cellStyle name="Dziesiętny [0]_Invoices2001Slovakia_Book1_1_Book1_tinh toan hoang ha 3" xfId="3254"/>
    <cellStyle name="Dziesietny [0]_Invoices2001Slovakia_Book1_1_Book1_tinh toan hoang ha 3 2" xfId="14751"/>
    <cellStyle name="Dziesiętny [0]_Invoices2001Slovakia_Book1_1_Book1_tinh toan hoang ha 3 2" xfId="14752"/>
    <cellStyle name="Dziesietny [0]_Invoices2001Slovakia_Book1_1_Book1_tinh toan hoang ha 3 3" xfId="14749"/>
    <cellStyle name="Dziesiętny [0]_Invoices2001Slovakia_Book1_1_Book1_tinh toan hoang ha 3 3" xfId="14750"/>
    <cellStyle name="Dziesietny [0]_Invoices2001Slovakia_Book1_1_Book1_tinh toan hoang ha 3 4" xfId="22476"/>
    <cellStyle name="Dziesiętny [0]_Invoices2001Slovakia_Book1_1_Book1_tinh toan hoang ha 3 4" xfId="22477"/>
    <cellStyle name="Dziesietny [0]_Invoices2001Slovakia_Book1_1_Book1_tinh toan hoang ha 4" xfId="3255"/>
    <cellStyle name="Dziesiętny [0]_Invoices2001Slovakia_Book1_1_Book1_tinh toan hoang ha 4" xfId="3256"/>
    <cellStyle name="Dziesietny [0]_Invoices2001Slovakia_Book1_1_Book1_tinh toan hoang ha 4 2" xfId="22478"/>
    <cellStyle name="Dziesiętny [0]_Invoices2001Slovakia_Book1_1_Book1_tinh toan hoang ha 4 2" xfId="22479"/>
    <cellStyle name="Dziesietny [0]_Invoices2001Slovakia_Book1_1_Book1_tinh toan hoang ha 5" xfId="3257"/>
    <cellStyle name="Dziesiętny [0]_Invoices2001Slovakia_Book1_1_Book1_tinh toan hoang ha 5" xfId="3258"/>
    <cellStyle name="Dziesietny [0]_Invoices2001Slovakia_Book1_1_Book1_tinh toan hoang ha 5 2" xfId="22480"/>
    <cellStyle name="Dziesiętny [0]_Invoices2001Slovakia_Book1_1_Book1_tinh toan hoang ha 5 2" xfId="22481"/>
    <cellStyle name="Dziesietny [0]_Invoices2001Slovakia_Book1_1_Book1_tinh toan hoang ha 6" xfId="3259"/>
    <cellStyle name="Dziesiętny [0]_Invoices2001Slovakia_Book1_1_Book1_tinh toan hoang ha 6" xfId="3260"/>
    <cellStyle name="Dziesietny [0]_Invoices2001Slovakia_Book1_1_Book1_tinh toan hoang ha 6 2" xfId="22482"/>
    <cellStyle name="Dziesiętny [0]_Invoices2001Slovakia_Book1_1_Book1_tinh toan hoang ha 6 2" xfId="22483"/>
    <cellStyle name="Dziesietny [0]_Invoices2001Slovakia_Book1_1_Book1_tinh toan hoang ha 7" xfId="3261"/>
    <cellStyle name="Dziesiętny [0]_Invoices2001Slovakia_Book1_1_Book1_tinh toan hoang ha 7" xfId="3262"/>
    <cellStyle name="Dziesietny [0]_Invoices2001Slovakia_Book1_1_Book1_tinh toan hoang ha 7 2" xfId="22484"/>
    <cellStyle name="Dziesiętny [0]_Invoices2001Slovakia_Book1_1_Book1_tinh toan hoang ha 7 2" xfId="22485"/>
    <cellStyle name="Dziesietny [0]_Invoices2001Slovakia_Book1_1_Book1_tinh toan hoang ha 8" xfId="3263"/>
    <cellStyle name="Dziesiętny [0]_Invoices2001Slovakia_Book1_1_Book1_tinh toan hoang ha 8" xfId="3264"/>
    <cellStyle name="Dziesietny [0]_Invoices2001Slovakia_Book1_1_Book1_tinh toan hoang ha 8 2" xfId="22486"/>
    <cellStyle name="Dziesiętny [0]_Invoices2001Slovakia_Book1_1_Book1_tinh toan hoang ha 8 2" xfId="22487"/>
    <cellStyle name="Dziesietny [0]_Invoices2001Slovakia_Book1_1_Book1_tinh toan hoang ha 9" xfId="3265"/>
    <cellStyle name="Dziesiętny [0]_Invoices2001Slovakia_Book1_1_Book1_tinh toan hoang ha 9" xfId="3266"/>
    <cellStyle name="Dziesietny [0]_Invoices2001Slovakia_Book1_1_Book1_tinh toan hoang ha 9 2" xfId="22488"/>
    <cellStyle name="Dziesiętny [0]_Invoices2001Slovakia_Book1_1_Book1_tinh toan hoang ha 9 2" xfId="22489"/>
    <cellStyle name="Dziesietny [0]_Invoices2001Slovakia_Book1_1_Book1_Tong von ĐTPT" xfId="3267"/>
    <cellStyle name="Dziesiętny [0]_Invoices2001Slovakia_Book1_1_Book1_Tong von ĐTPT" xfId="3268"/>
    <cellStyle name="Dziesietny [0]_Invoices2001Slovakia_Book1_1_Book1_Tong von ĐTPT 10" xfId="3269"/>
    <cellStyle name="Dziesiętny [0]_Invoices2001Slovakia_Book1_1_Book1_Tong von ĐTPT 10" xfId="3270"/>
    <cellStyle name="Dziesietny [0]_Invoices2001Slovakia_Book1_1_Book1_Tong von ĐTPT 10 2" xfId="22490"/>
    <cellStyle name="Dziesiętny [0]_Invoices2001Slovakia_Book1_1_Book1_Tong von ĐTPT 10 2" xfId="22491"/>
    <cellStyle name="Dziesietny [0]_Invoices2001Slovakia_Book1_1_Book1_Tong von ĐTPT 11" xfId="3271"/>
    <cellStyle name="Dziesiętny [0]_Invoices2001Slovakia_Book1_1_Book1_Tong von ĐTPT 11" xfId="3272"/>
    <cellStyle name="Dziesietny [0]_Invoices2001Slovakia_Book1_1_Book1_Tong von ĐTPT 11 2" xfId="22492"/>
    <cellStyle name="Dziesiętny [0]_Invoices2001Slovakia_Book1_1_Book1_Tong von ĐTPT 11 2" xfId="22493"/>
    <cellStyle name="Dziesietny [0]_Invoices2001Slovakia_Book1_1_Book1_Tong von ĐTPT 12" xfId="3273"/>
    <cellStyle name="Dziesiętny [0]_Invoices2001Slovakia_Book1_1_Book1_Tong von ĐTPT 12" xfId="3274"/>
    <cellStyle name="Dziesietny [0]_Invoices2001Slovakia_Book1_1_Book1_Tong von ĐTPT 12 2" xfId="22494"/>
    <cellStyle name="Dziesiętny [0]_Invoices2001Slovakia_Book1_1_Book1_Tong von ĐTPT 12 2" xfId="22495"/>
    <cellStyle name="Dziesietny [0]_Invoices2001Slovakia_Book1_1_Book1_Tong von ĐTPT 13" xfId="3275"/>
    <cellStyle name="Dziesiętny [0]_Invoices2001Slovakia_Book1_1_Book1_Tong von ĐTPT 13" xfId="3276"/>
    <cellStyle name="Dziesietny [0]_Invoices2001Slovakia_Book1_1_Book1_Tong von ĐTPT 13 2" xfId="22496"/>
    <cellStyle name="Dziesiętny [0]_Invoices2001Slovakia_Book1_1_Book1_Tong von ĐTPT 13 2" xfId="22497"/>
    <cellStyle name="Dziesietny [0]_Invoices2001Slovakia_Book1_1_Book1_Tong von ĐTPT 14" xfId="3277"/>
    <cellStyle name="Dziesiętny [0]_Invoices2001Slovakia_Book1_1_Book1_Tong von ĐTPT 14" xfId="3278"/>
    <cellStyle name="Dziesietny [0]_Invoices2001Slovakia_Book1_1_Book1_Tong von ĐTPT 14 2" xfId="22498"/>
    <cellStyle name="Dziesiętny [0]_Invoices2001Slovakia_Book1_1_Book1_Tong von ĐTPT 14 2" xfId="22499"/>
    <cellStyle name="Dziesietny [0]_Invoices2001Slovakia_Book1_1_Book1_Tong von ĐTPT 15" xfId="3279"/>
    <cellStyle name="Dziesiętny [0]_Invoices2001Slovakia_Book1_1_Book1_Tong von ĐTPT 15" xfId="3280"/>
    <cellStyle name="Dziesietny [0]_Invoices2001Slovakia_Book1_1_Book1_Tong von ĐTPT 15 2" xfId="22500"/>
    <cellStyle name="Dziesiętny [0]_Invoices2001Slovakia_Book1_1_Book1_Tong von ĐTPT 15 2" xfId="22501"/>
    <cellStyle name="Dziesietny [0]_Invoices2001Slovakia_Book1_1_Book1_Tong von ĐTPT 16" xfId="3281"/>
    <cellStyle name="Dziesiętny [0]_Invoices2001Slovakia_Book1_1_Book1_Tong von ĐTPT 16" xfId="3282"/>
    <cellStyle name="Dziesietny [0]_Invoices2001Slovakia_Book1_1_Book1_Tong von ĐTPT 16 2" xfId="22502"/>
    <cellStyle name="Dziesiętny [0]_Invoices2001Slovakia_Book1_1_Book1_Tong von ĐTPT 16 2" xfId="22503"/>
    <cellStyle name="Dziesietny [0]_Invoices2001Slovakia_Book1_1_Book1_Tong von ĐTPT 17" xfId="3283"/>
    <cellStyle name="Dziesiętny [0]_Invoices2001Slovakia_Book1_1_Book1_Tong von ĐTPT 17" xfId="3284"/>
    <cellStyle name="Dziesietny [0]_Invoices2001Slovakia_Book1_1_Book1_Tong von ĐTPT 17 2" xfId="22504"/>
    <cellStyle name="Dziesiętny [0]_Invoices2001Slovakia_Book1_1_Book1_Tong von ĐTPT 17 2" xfId="22505"/>
    <cellStyle name="Dziesietny [0]_Invoices2001Slovakia_Book1_1_Book1_Tong von ĐTPT 18" xfId="3285"/>
    <cellStyle name="Dziesiętny [0]_Invoices2001Slovakia_Book1_1_Book1_Tong von ĐTPT 18" xfId="3286"/>
    <cellStyle name="Dziesietny [0]_Invoices2001Slovakia_Book1_1_Book1_Tong von ĐTPT 18 2" xfId="22506"/>
    <cellStyle name="Dziesiętny [0]_Invoices2001Slovakia_Book1_1_Book1_Tong von ĐTPT 18 2" xfId="22507"/>
    <cellStyle name="Dziesietny [0]_Invoices2001Slovakia_Book1_1_Book1_Tong von ĐTPT 19" xfId="3287"/>
    <cellStyle name="Dziesiętny [0]_Invoices2001Slovakia_Book1_1_Book1_Tong von ĐTPT 19" xfId="3288"/>
    <cellStyle name="Dziesietny [0]_Invoices2001Slovakia_Book1_1_Book1_Tong von ĐTPT 19 2" xfId="22508"/>
    <cellStyle name="Dziesiętny [0]_Invoices2001Slovakia_Book1_1_Book1_Tong von ĐTPT 19 2" xfId="22509"/>
    <cellStyle name="Dziesietny [0]_Invoices2001Slovakia_Book1_1_Book1_Tong von ĐTPT 2" xfId="3289"/>
    <cellStyle name="Dziesiętny [0]_Invoices2001Slovakia_Book1_1_Book1_Tong von ĐTPT 2" xfId="3290"/>
    <cellStyle name="Dziesietny [0]_Invoices2001Slovakia_Book1_1_Book1_Tong von ĐTPT 2 2" xfId="14757"/>
    <cellStyle name="Dziesiętny [0]_Invoices2001Slovakia_Book1_1_Book1_Tong von ĐTPT 2 2" xfId="14758"/>
    <cellStyle name="Dziesietny [0]_Invoices2001Slovakia_Book1_1_Book1_Tong von ĐTPT 2 3" xfId="14755"/>
    <cellStyle name="Dziesiętny [0]_Invoices2001Slovakia_Book1_1_Book1_Tong von ĐTPT 2 3" xfId="14756"/>
    <cellStyle name="Dziesietny [0]_Invoices2001Slovakia_Book1_1_Book1_Tong von ĐTPT 2 4" xfId="22510"/>
    <cellStyle name="Dziesiętny [0]_Invoices2001Slovakia_Book1_1_Book1_Tong von ĐTPT 2 4" xfId="22511"/>
    <cellStyle name="Dziesietny [0]_Invoices2001Slovakia_Book1_1_Book1_Tong von ĐTPT 20" xfId="3291"/>
    <cellStyle name="Dziesiętny [0]_Invoices2001Slovakia_Book1_1_Book1_Tong von ĐTPT 20" xfId="3292"/>
    <cellStyle name="Dziesietny [0]_Invoices2001Slovakia_Book1_1_Book1_Tong von ĐTPT 20 2" xfId="22512"/>
    <cellStyle name="Dziesiętny [0]_Invoices2001Slovakia_Book1_1_Book1_Tong von ĐTPT 20 2" xfId="22513"/>
    <cellStyle name="Dziesietny [0]_Invoices2001Slovakia_Book1_1_Book1_Tong von ĐTPT 21" xfId="3293"/>
    <cellStyle name="Dziesiętny [0]_Invoices2001Slovakia_Book1_1_Book1_Tong von ĐTPT 21" xfId="3294"/>
    <cellStyle name="Dziesietny [0]_Invoices2001Slovakia_Book1_1_Book1_Tong von ĐTPT 21 2" xfId="22514"/>
    <cellStyle name="Dziesiętny [0]_Invoices2001Slovakia_Book1_1_Book1_Tong von ĐTPT 21 2" xfId="22515"/>
    <cellStyle name="Dziesietny [0]_Invoices2001Slovakia_Book1_1_Book1_Tong von ĐTPT 22" xfId="3295"/>
    <cellStyle name="Dziesiętny [0]_Invoices2001Slovakia_Book1_1_Book1_Tong von ĐTPT 22" xfId="3296"/>
    <cellStyle name="Dziesietny [0]_Invoices2001Slovakia_Book1_1_Book1_Tong von ĐTPT 22 2" xfId="22516"/>
    <cellStyle name="Dziesiętny [0]_Invoices2001Slovakia_Book1_1_Book1_Tong von ĐTPT 22 2" xfId="22517"/>
    <cellStyle name="Dziesietny [0]_Invoices2001Slovakia_Book1_1_Book1_Tong von ĐTPT 23" xfId="3297"/>
    <cellStyle name="Dziesiętny [0]_Invoices2001Slovakia_Book1_1_Book1_Tong von ĐTPT 23" xfId="3298"/>
    <cellStyle name="Dziesietny [0]_Invoices2001Slovakia_Book1_1_Book1_Tong von ĐTPT 23 2" xfId="22518"/>
    <cellStyle name="Dziesiętny [0]_Invoices2001Slovakia_Book1_1_Book1_Tong von ĐTPT 23 2" xfId="22519"/>
    <cellStyle name="Dziesietny [0]_Invoices2001Slovakia_Book1_1_Book1_Tong von ĐTPT 24" xfId="3299"/>
    <cellStyle name="Dziesiętny [0]_Invoices2001Slovakia_Book1_1_Book1_Tong von ĐTPT 24" xfId="3300"/>
    <cellStyle name="Dziesietny [0]_Invoices2001Slovakia_Book1_1_Book1_Tong von ĐTPT 24 2" xfId="22520"/>
    <cellStyle name="Dziesiętny [0]_Invoices2001Slovakia_Book1_1_Book1_Tong von ĐTPT 24 2" xfId="22521"/>
    <cellStyle name="Dziesietny [0]_Invoices2001Slovakia_Book1_1_Book1_Tong von ĐTPT 25" xfId="3301"/>
    <cellStyle name="Dziesiętny [0]_Invoices2001Slovakia_Book1_1_Book1_Tong von ĐTPT 25" xfId="3302"/>
    <cellStyle name="Dziesietny [0]_Invoices2001Slovakia_Book1_1_Book1_Tong von ĐTPT 25 2" xfId="22522"/>
    <cellStyle name="Dziesiętny [0]_Invoices2001Slovakia_Book1_1_Book1_Tong von ĐTPT 25 2" xfId="22523"/>
    <cellStyle name="Dziesietny [0]_Invoices2001Slovakia_Book1_1_Book1_Tong von ĐTPT 26" xfId="3303"/>
    <cellStyle name="Dziesiętny [0]_Invoices2001Slovakia_Book1_1_Book1_Tong von ĐTPT 26" xfId="3304"/>
    <cellStyle name="Dziesietny [0]_Invoices2001Slovakia_Book1_1_Book1_Tong von ĐTPT 26 2" xfId="22524"/>
    <cellStyle name="Dziesiętny [0]_Invoices2001Slovakia_Book1_1_Book1_Tong von ĐTPT 26 2" xfId="22525"/>
    <cellStyle name="Dziesietny [0]_Invoices2001Slovakia_Book1_1_Book1_Tong von ĐTPT 27" xfId="14753"/>
    <cellStyle name="Dziesiętny [0]_Invoices2001Slovakia_Book1_1_Book1_Tong von ĐTPT 27" xfId="14754"/>
    <cellStyle name="Dziesietny [0]_Invoices2001Slovakia_Book1_1_Book1_Tong von ĐTPT 3" xfId="3305"/>
    <cellStyle name="Dziesiętny [0]_Invoices2001Slovakia_Book1_1_Book1_Tong von ĐTPT 3" xfId="3306"/>
    <cellStyle name="Dziesietny [0]_Invoices2001Slovakia_Book1_1_Book1_Tong von ĐTPT 3 2" xfId="14761"/>
    <cellStyle name="Dziesiętny [0]_Invoices2001Slovakia_Book1_1_Book1_Tong von ĐTPT 3 2" xfId="14762"/>
    <cellStyle name="Dziesietny [0]_Invoices2001Slovakia_Book1_1_Book1_Tong von ĐTPT 3 3" xfId="14759"/>
    <cellStyle name="Dziesiętny [0]_Invoices2001Slovakia_Book1_1_Book1_Tong von ĐTPT 3 3" xfId="14760"/>
    <cellStyle name="Dziesietny [0]_Invoices2001Slovakia_Book1_1_Book1_Tong von ĐTPT 3 4" xfId="22526"/>
    <cellStyle name="Dziesiętny [0]_Invoices2001Slovakia_Book1_1_Book1_Tong von ĐTPT 3 4" xfId="22527"/>
    <cellStyle name="Dziesietny [0]_Invoices2001Slovakia_Book1_1_Book1_Tong von ĐTPT 4" xfId="3307"/>
    <cellStyle name="Dziesiętny [0]_Invoices2001Slovakia_Book1_1_Book1_Tong von ĐTPT 4" xfId="3308"/>
    <cellStyle name="Dziesietny [0]_Invoices2001Slovakia_Book1_1_Book1_Tong von ĐTPT 4 2" xfId="22528"/>
    <cellStyle name="Dziesiętny [0]_Invoices2001Slovakia_Book1_1_Book1_Tong von ĐTPT 4 2" xfId="22529"/>
    <cellStyle name="Dziesietny [0]_Invoices2001Slovakia_Book1_1_Book1_Tong von ĐTPT 5" xfId="3309"/>
    <cellStyle name="Dziesiętny [0]_Invoices2001Slovakia_Book1_1_Book1_Tong von ĐTPT 5" xfId="3310"/>
    <cellStyle name="Dziesietny [0]_Invoices2001Slovakia_Book1_1_Book1_Tong von ĐTPT 5 2" xfId="22530"/>
    <cellStyle name="Dziesiętny [0]_Invoices2001Slovakia_Book1_1_Book1_Tong von ĐTPT 5 2" xfId="22531"/>
    <cellStyle name="Dziesietny [0]_Invoices2001Slovakia_Book1_1_Book1_Tong von ĐTPT 6" xfId="3311"/>
    <cellStyle name="Dziesiętny [0]_Invoices2001Slovakia_Book1_1_Book1_Tong von ĐTPT 6" xfId="3312"/>
    <cellStyle name="Dziesietny [0]_Invoices2001Slovakia_Book1_1_Book1_Tong von ĐTPT 6 2" xfId="22532"/>
    <cellStyle name="Dziesiętny [0]_Invoices2001Slovakia_Book1_1_Book1_Tong von ĐTPT 6 2" xfId="22533"/>
    <cellStyle name="Dziesietny [0]_Invoices2001Slovakia_Book1_1_Book1_Tong von ĐTPT 7" xfId="3313"/>
    <cellStyle name="Dziesiętny [0]_Invoices2001Slovakia_Book1_1_Book1_Tong von ĐTPT 7" xfId="3314"/>
    <cellStyle name="Dziesietny [0]_Invoices2001Slovakia_Book1_1_Book1_Tong von ĐTPT 7 2" xfId="22534"/>
    <cellStyle name="Dziesiętny [0]_Invoices2001Slovakia_Book1_1_Book1_Tong von ĐTPT 7 2" xfId="22535"/>
    <cellStyle name="Dziesietny [0]_Invoices2001Slovakia_Book1_1_Book1_Tong von ĐTPT 8" xfId="3315"/>
    <cellStyle name="Dziesiętny [0]_Invoices2001Slovakia_Book1_1_Book1_Tong von ĐTPT 8" xfId="3316"/>
    <cellStyle name="Dziesietny [0]_Invoices2001Slovakia_Book1_1_Book1_Tong von ĐTPT 8 2" xfId="22536"/>
    <cellStyle name="Dziesiętny [0]_Invoices2001Slovakia_Book1_1_Book1_Tong von ĐTPT 8 2" xfId="22537"/>
    <cellStyle name="Dziesietny [0]_Invoices2001Slovakia_Book1_1_Book1_Tong von ĐTPT 9" xfId="3317"/>
    <cellStyle name="Dziesiętny [0]_Invoices2001Slovakia_Book1_1_Book1_Tong von ĐTPT 9" xfId="3318"/>
    <cellStyle name="Dziesietny [0]_Invoices2001Slovakia_Book1_1_Book1_Tong von ĐTPT 9 2" xfId="22538"/>
    <cellStyle name="Dziesiętny [0]_Invoices2001Slovakia_Book1_1_Book1_Tong von ĐTPT 9 2" xfId="22539"/>
    <cellStyle name="Dziesietny [0]_Invoices2001Slovakia_Book1_1_Copy of KH PHAN BO VON ĐỐI ỨNG NAM 2011 (30 TY phuong án gop WB)" xfId="3319"/>
    <cellStyle name="Dziesiętny [0]_Invoices2001Slovakia_Book1_1_Copy of KH PHAN BO VON ĐỐI ỨNG NAM 2011 (30 TY phuong án gop WB)" xfId="3320"/>
    <cellStyle name="Dziesietny [0]_Invoices2001Slovakia_Book1_1_Copy of KH PHAN BO VON ĐỐI ỨNG NAM 2011 (30 TY phuong án gop WB) 10" xfId="3321"/>
    <cellStyle name="Dziesiętny [0]_Invoices2001Slovakia_Book1_1_Copy of KH PHAN BO VON ĐỐI ỨNG NAM 2011 (30 TY phuong án gop WB) 10" xfId="3322"/>
    <cellStyle name="Dziesietny [0]_Invoices2001Slovakia_Book1_1_Copy of KH PHAN BO VON ĐỐI ỨNG NAM 2011 (30 TY phuong án gop WB) 10 2" xfId="22540"/>
    <cellStyle name="Dziesiętny [0]_Invoices2001Slovakia_Book1_1_Copy of KH PHAN BO VON ĐỐI ỨNG NAM 2011 (30 TY phuong án gop WB) 10 2" xfId="22541"/>
    <cellStyle name="Dziesietny [0]_Invoices2001Slovakia_Book1_1_Copy of KH PHAN BO VON ĐỐI ỨNG NAM 2011 (30 TY phuong án gop WB) 11" xfId="3323"/>
    <cellStyle name="Dziesiętny [0]_Invoices2001Slovakia_Book1_1_Copy of KH PHAN BO VON ĐỐI ỨNG NAM 2011 (30 TY phuong án gop WB) 11" xfId="3324"/>
    <cellStyle name="Dziesietny [0]_Invoices2001Slovakia_Book1_1_Copy of KH PHAN BO VON ĐỐI ỨNG NAM 2011 (30 TY phuong án gop WB) 11 2" xfId="22542"/>
    <cellStyle name="Dziesiętny [0]_Invoices2001Slovakia_Book1_1_Copy of KH PHAN BO VON ĐỐI ỨNG NAM 2011 (30 TY phuong án gop WB) 11 2" xfId="22543"/>
    <cellStyle name="Dziesietny [0]_Invoices2001Slovakia_Book1_1_Copy of KH PHAN BO VON ĐỐI ỨNG NAM 2011 (30 TY phuong án gop WB) 12" xfId="3325"/>
    <cellStyle name="Dziesiętny [0]_Invoices2001Slovakia_Book1_1_Copy of KH PHAN BO VON ĐỐI ỨNG NAM 2011 (30 TY phuong án gop WB) 12" xfId="3326"/>
    <cellStyle name="Dziesietny [0]_Invoices2001Slovakia_Book1_1_Copy of KH PHAN BO VON ĐỐI ỨNG NAM 2011 (30 TY phuong án gop WB) 12 2" xfId="22544"/>
    <cellStyle name="Dziesiętny [0]_Invoices2001Slovakia_Book1_1_Copy of KH PHAN BO VON ĐỐI ỨNG NAM 2011 (30 TY phuong án gop WB) 12 2" xfId="22545"/>
    <cellStyle name="Dziesietny [0]_Invoices2001Slovakia_Book1_1_Copy of KH PHAN BO VON ĐỐI ỨNG NAM 2011 (30 TY phuong án gop WB) 13" xfId="3327"/>
    <cellStyle name="Dziesiętny [0]_Invoices2001Slovakia_Book1_1_Copy of KH PHAN BO VON ĐỐI ỨNG NAM 2011 (30 TY phuong án gop WB) 13" xfId="3328"/>
    <cellStyle name="Dziesietny [0]_Invoices2001Slovakia_Book1_1_Copy of KH PHAN BO VON ĐỐI ỨNG NAM 2011 (30 TY phuong án gop WB) 13 2" xfId="22546"/>
    <cellStyle name="Dziesiętny [0]_Invoices2001Slovakia_Book1_1_Copy of KH PHAN BO VON ĐỐI ỨNG NAM 2011 (30 TY phuong án gop WB) 13 2" xfId="22547"/>
    <cellStyle name="Dziesietny [0]_Invoices2001Slovakia_Book1_1_Copy of KH PHAN BO VON ĐỐI ỨNG NAM 2011 (30 TY phuong án gop WB) 14" xfId="3329"/>
    <cellStyle name="Dziesiętny [0]_Invoices2001Slovakia_Book1_1_Copy of KH PHAN BO VON ĐỐI ỨNG NAM 2011 (30 TY phuong án gop WB) 14" xfId="3330"/>
    <cellStyle name="Dziesietny [0]_Invoices2001Slovakia_Book1_1_Copy of KH PHAN BO VON ĐỐI ỨNG NAM 2011 (30 TY phuong án gop WB) 14 2" xfId="22548"/>
    <cellStyle name="Dziesiętny [0]_Invoices2001Slovakia_Book1_1_Copy of KH PHAN BO VON ĐỐI ỨNG NAM 2011 (30 TY phuong án gop WB) 14 2" xfId="22549"/>
    <cellStyle name="Dziesietny [0]_Invoices2001Slovakia_Book1_1_Copy of KH PHAN BO VON ĐỐI ỨNG NAM 2011 (30 TY phuong án gop WB) 15" xfId="3331"/>
    <cellStyle name="Dziesiętny [0]_Invoices2001Slovakia_Book1_1_Copy of KH PHAN BO VON ĐỐI ỨNG NAM 2011 (30 TY phuong án gop WB) 15" xfId="3332"/>
    <cellStyle name="Dziesietny [0]_Invoices2001Slovakia_Book1_1_Copy of KH PHAN BO VON ĐỐI ỨNG NAM 2011 (30 TY phuong án gop WB) 15 2" xfId="22550"/>
    <cellStyle name="Dziesiętny [0]_Invoices2001Slovakia_Book1_1_Copy of KH PHAN BO VON ĐỐI ỨNG NAM 2011 (30 TY phuong án gop WB) 15 2" xfId="22551"/>
    <cellStyle name="Dziesietny [0]_Invoices2001Slovakia_Book1_1_Copy of KH PHAN BO VON ĐỐI ỨNG NAM 2011 (30 TY phuong án gop WB) 16" xfId="3333"/>
    <cellStyle name="Dziesiętny [0]_Invoices2001Slovakia_Book1_1_Copy of KH PHAN BO VON ĐỐI ỨNG NAM 2011 (30 TY phuong án gop WB) 16" xfId="3334"/>
    <cellStyle name="Dziesietny [0]_Invoices2001Slovakia_Book1_1_Copy of KH PHAN BO VON ĐỐI ỨNG NAM 2011 (30 TY phuong án gop WB) 16 2" xfId="22552"/>
    <cellStyle name="Dziesiętny [0]_Invoices2001Slovakia_Book1_1_Copy of KH PHAN BO VON ĐỐI ỨNG NAM 2011 (30 TY phuong án gop WB) 16 2" xfId="22553"/>
    <cellStyle name="Dziesietny [0]_Invoices2001Slovakia_Book1_1_Copy of KH PHAN BO VON ĐỐI ỨNG NAM 2011 (30 TY phuong án gop WB) 17" xfId="3335"/>
    <cellStyle name="Dziesiętny [0]_Invoices2001Slovakia_Book1_1_Copy of KH PHAN BO VON ĐỐI ỨNG NAM 2011 (30 TY phuong án gop WB) 17" xfId="3336"/>
    <cellStyle name="Dziesietny [0]_Invoices2001Slovakia_Book1_1_Copy of KH PHAN BO VON ĐỐI ỨNG NAM 2011 (30 TY phuong án gop WB) 17 2" xfId="22554"/>
    <cellStyle name="Dziesiętny [0]_Invoices2001Slovakia_Book1_1_Copy of KH PHAN BO VON ĐỐI ỨNG NAM 2011 (30 TY phuong án gop WB) 17 2" xfId="22555"/>
    <cellStyle name="Dziesietny [0]_Invoices2001Slovakia_Book1_1_Copy of KH PHAN BO VON ĐỐI ỨNG NAM 2011 (30 TY phuong án gop WB) 18" xfId="3337"/>
    <cellStyle name="Dziesiętny [0]_Invoices2001Slovakia_Book1_1_Copy of KH PHAN BO VON ĐỐI ỨNG NAM 2011 (30 TY phuong án gop WB) 18" xfId="3338"/>
    <cellStyle name="Dziesietny [0]_Invoices2001Slovakia_Book1_1_Copy of KH PHAN BO VON ĐỐI ỨNG NAM 2011 (30 TY phuong án gop WB) 18 2" xfId="22556"/>
    <cellStyle name="Dziesiętny [0]_Invoices2001Slovakia_Book1_1_Copy of KH PHAN BO VON ĐỐI ỨNG NAM 2011 (30 TY phuong án gop WB) 18 2" xfId="22557"/>
    <cellStyle name="Dziesietny [0]_Invoices2001Slovakia_Book1_1_Copy of KH PHAN BO VON ĐỐI ỨNG NAM 2011 (30 TY phuong án gop WB) 19" xfId="3339"/>
    <cellStyle name="Dziesiętny [0]_Invoices2001Slovakia_Book1_1_Copy of KH PHAN BO VON ĐỐI ỨNG NAM 2011 (30 TY phuong án gop WB) 19" xfId="3340"/>
    <cellStyle name="Dziesietny [0]_Invoices2001Slovakia_Book1_1_Copy of KH PHAN BO VON ĐỐI ỨNG NAM 2011 (30 TY phuong án gop WB) 19 2" xfId="22558"/>
    <cellStyle name="Dziesiętny [0]_Invoices2001Slovakia_Book1_1_Copy of KH PHAN BO VON ĐỐI ỨNG NAM 2011 (30 TY phuong án gop WB) 19 2" xfId="22559"/>
    <cellStyle name="Dziesietny [0]_Invoices2001Slovakia_Book1_1_Copy of KH PHAN BO VON ĐỐI ỨNG NAM 2011 (30 TY phuong án gop WB) 2" xfId="3341"/>
    <cellStyle name="Dziesiętny [0]_Invoices2001Slovakia_Book1_1_Copy of KH PHAN BO VON ĐỐI ỨNG NAM 2011 (30 TY phuong án gop WB) 2" xfId="3342"/>
    <cellStyle name="Dziesietny [0]_Invoices2001Slovakia_Book1_1_Copy of KH PHAN BO VON ĐỐI ỨNG NAM 2011 (30 TY phuong án gop WB) 2 2" xfId="14765"/>
    <cellStyle name="Dziesiętny [0]_Invoices2001Slovakia_Book1_1_Copy of KH PHAN BO VON ĐỐI ỨNG NAM 2011 (30 TY phuong án gop WB) 2 2" xfId="14766"/>
    <cellStyle name="Dziesietny [0]_Invoices2001Slovakia_Book1_1_Copy of KH PHAN BO VON ĐỐI ỨNG NAM 2011 (30 TY phuong án gop WB) 2 3" xfId="14763"/>
    <cellStyle name="Dziesiętny [0]_Invoices2001Slovakia_Book1_1_Copy of KH PHAN BO VON ĐỐI ỨNG NAM 2011 (30 TY phuong án gop WB) 2 3" xfId="14764"/>
    <cellStyle name="Dziesietny [0]_Invoices2001Slovakia_Book1_1_Copy of KH PHAN BO VON ĐỐI ỨNG NAM 2011 (30 TY phuong án gop WB) 2 4" xfId="22560"/>
    <cellStyle name="Dziesiętny [0]_Invoices2001Slovakia_Book1_1_Copy of KH PHAN BO VON ĐỐI ỨNG NAM 2011 (30 TY phuong án gop WB) 2 4" xfId="22561"/>
    <cellStyle name="Dziesietny [0]_Invoices2001Slovakia_Book1_1_Copy of KH PHAN BO VON ĐỐI ỨNG NAM 2011 (30 TY phuong án gop WB) 20" xfId="3343"/>
    <cellStyle name="Dziesiętny [0]_Invoices2001Slovakia_Book1_1_Copy of KH PHAN BO VON ĐỐI ỨNG NAM 2011 (30 TY phuong án gop WB) 20" xfId="3344"/>
    <cellStyle name="Dziesietny [0]_Invoices2001Slovakia_Book1_1_Copy of KH PHAN BO VON ĐỐI ỨNG NAM 2011 (30 TY phuong án gop WB) 20 2" xfId="22562"/>
    <cellStyle name="Dziesiętny [0]_Invoices2001Slovakia_Book1_1_Copy of KH PHAN BO VON ĐỐI ỨNG NAM 2011 (30 TY phuong án gop WB) 20 2" xfId="22563"/>
    <cellStyle name="Dziesietny [0]_Invoices2001Slovakia_Book1_1_Copy of KH PHAN BO VON ĐỐI ỨNG NAM 2011 (30 TY phuong án gop WB) 21" xfId="3345"/>
    <cellStyle name="Dziesiętny [0]_Invoices2001Slovakia_Book1_1_Copy of KH PHAN BO VON ĐỐI ỨNG NAM 2011 (30 TY phuong án gop WB) 21" xfId="3346"/>
    <cellStyle name="Dziesietny [0]_Invoices2001Slovakia_Book1_1_Copy of KH PHAN BO VON ĐỐI ỨNG NAM 2011 (30 TY phuong án gop WB) 21 2" xfId="22564"/>
    <cellStyle name="Dziesiętny [0]_Invoices2001Slovakia_Book1_1_Copy of KH PHAN BO VON ĐỐI ỨNG NAM 2011 (30 TY phuong án gop WB) 21 2" xfId="22565"/>
    <cellStyle name="Dziesietny [0]_Invoices2001Slovakia_Book1_1_Copy of KH PHAN BO VON ĐỐI ỨNG NAM 2011 (30 TY phuong án gop WB) 22" xfId="3347"/>
    <cellStyle name="Dziesiętny [0]_Invoices2001Slovakia_Book1_1_Copy of KH PHAN BO VON ĐỐI ỨNG NAM 2011 (30 TY phuong án gop WB) 22" xfId="3348"/>
    <cellStyle name="Dziesietny [0]_Invoices2001Slovakia_Book1_1_Copy of KH PHAN BO VON ĐỐI ỨNG NAM 2011 (30 TY phuong án gop WB) 22 2" xfId="22566"/>
    <cellStyle name="Dziesiętny [0]_Invoices2001Slovakia_Book1_1_Copy of KH PHAN BO VON ĐỐI ỨNG NAM 2011 (30 TY phuong án gop WB) 22 2" xfId="22567"/>
    <cellStyle name="Dziesietny [0]_Invoices2001Slovakia_Book1_1_Copy of KH PHAN BO VON ĐỐI ỨNG NAM 2011 (30 TY phuong án gop WB) 23" xfId="3349"/>
    <cellStyle name="Dziesiętny [0]_Invoices2001Slovakia_Book1_1_Copy of KH PHAN BO VON ĐỐI ỨNG NAM 2011 (30 TY phuong án gop WB) 23" xfId="3350"/>
    <cellStyle name="Dziesietny [0]_Invoices2001Slovakia_Book1_1_Copy of KH PHAN BO VON ĐỐI ỨNG NAM 2011 (30 TY phuong án gop WB) 23 2" xfId="22568"/>
    <cellStyle name="Dziesiętny [0]_Invoices2001Slovakia_Book1_1_Copy of KH PHAN BO VON ĐỐI ỨNG NAM 2011 (30 TY phuong án gop WB) 23 2" xfId="22569"/>
    <cellStyle name="Dziesietny [0]_Invoices2001Slovakia_Book1_1_Copy of KH PHAN BO VON ĐỐI ỨNG NAM 2011 (30 TY phuong án gop WB) 24" xfId="3351"/>
    <cellStyle name="Dziesiętny [0]_Invoices2001Slovakia_Book1_1_Copy of KH PHAN BO VON ĐỐI ỨNG NAM 2011 (30 TY phuong án gop WB) 24" xfId="3352"/>
    <cellStyle name="Dziesietny [0]_Invoices2001Slovakia_Book1_1_Copy of KH PHAN BO VON ĐỐI ỨNG NAM 2011 (30 TY phuong án gop WB) 24 2" xfId="22570"/>
    <cellStyle name="Dziesiętny [0]_Invoices2001Slovakia_Book1_1_Copy of KH PHAN BO VON ĐỐI ỨNG NAM 2011 (30 TY phuong án gop WB) 24 2" xfId="22571"/>
    <cellStyle name="Dziesietny [0]_Invoices2001Slovakia_Book1_1_Copy of KH PHAN BO VON ĐỐI ỨNG NAM 2011 (30 TY phuong án gop WB) 25" xfId="3353"/>
    <cellStyle name="Dziesiętny [0]_Invoices2001Slovakia_Book1_1_Copy of KH PHAN BO VON ĐỐI ỨNG NAM 2011 (30 TY phuong án gop WB) 25" xfId="3354"/>
    <cellStyle name="Dziesietny [0]_Invoices2001Slovakia_Book1_1_Copy of KH PHAN BO VON ĐỐI ỨNG NAM 2011 (30 TY phuong án gop WB) 25 2" xfId="22572"/>
    <cellStyle name="Dziesiętny [0]_Invoices2001Slovakia_Book1_1_Copy of KH PHAN BO VON ĐỐI ỨNG NAM 2011 (30 TY phuong án gop WB) 25 2" xfId="22573"/>
    <cellStyle name="Dziesietny [0]_Invoices2001Slovakia_Book1_1_Copy of KH PHAN BO VON ĐỐI ỨNG NAM 2011 (30 TY phuong án gop WB) 26" xfId="3355"/>
    <cellStyle name="Dziesiętny [0]_Invoices2001Slovakia_Book1_1_Copy of KH PHAN BO VON ĐỐI ỨNG NAM 2011 (30 TY phuong án gop WB) 26" xfId="3356"/>
    <cellStyle name="Dziesietny [0]_Invoices2001Slovakia_Book1_1_Copy of KH PHAN BO VON ĐỐI ỨNG NAM 2011 (30 TY phuong án gop WB) 26 2" xfId="22574"/>
    <cellStyle name="Dziesiętny [0]_Invoices2001Slovakia_Book1_1_Copy of KH PHAN BO VON ĐỐI ỨNG NAM 2011 (30 TY phuong án gop WB) 26 2" xfId="22575"/>
    <cellStyle name="Dziesietny [0]_Invoices2001Slovakia_Book1_1_Copy of KH PHAN BO VON ĐỐI ỨNG NAM 2011 (30 TY phuong án gop WB) 3" xfId="3357"/>
    <cellStyle name="Dziesiętny [0]_Invoices2001Slovakia_Book1_1_Copy of KH PHAN BO VON ĐỐI ỨNG NAM 2011 (30 TY phuong án gop WB) 3" xfId="3358"/>
    <cellStyle name="Dziesietny [0]_Invoices2001Slovakia_Book1_1_Copy of KH PHAN BO VON ĐỐI ỨNG NAM 2011 (30 TY phuong án gop WB) 3 2" xfId="14769"/>
    <cellStyle name="Dziesiętny [0]_Invoices2001Slovakia_Book1_1_Copy of KH PHAN BO VON ĐỐI ỨNG NAM 2011 (30 TY phuong án gop WB) 3 2" xfId="14770"/>
    <cellStyle name="Dziesietny [0]_Invoices2001Slovakia_Book1_1_Copy of KH PHAN BO VON ĐỐI ỨNG NAM 2011 (30 TY phuong án gop WB) 3 3" xfId="14767"/>
    <cellStyle name="Dziesiętny [0]_Invoices2001Slovakia_Book1_1_Copy of KH PHAN BO VON ĐỐI ỨNG NAM 2011 (30 TY phuong án gop WB) 3 3" xfId="14768"/>
    <cellStyle name="Dziesietny [0]_Invoices2001Slovakia_Book1_1_Copy of KH PHAN BO VON ĐỐI ỨNG NAM 2011 (30 TY phuong án gop WB) 3 4" xfId="22576"/>
    <cellStyle name="Dziesiętny [0]_Invoices2001Slovakia_Book1_1_Copy of KH PHAN BO VON ĐỐI ỨNG NAM 2011 (30 TY phuong án gop WB) 3 4" xfId="22577"/>
    <cellStyle name="Dziesietny [0]_Invoices2001Slovakia_Book1_1_Copy of KH PHAN BO VON ĐỐI ỨNG NAM 2011 (30 TY phuong án gop WB) 4" xfId="3359"/>
    <cellStyle name="Dziesiętny [0]_Invoices2001Slovakia_Book1_1_Copy of KH PHAN BO VON ĐỐI ỨNG NAM 2011 (30 TY phuong án gop WB) 4" xfId="3360"/>
    <cellStyle name="Dziesietny [0]_Invoices2001Slovakia_Book1_1_Copy of KH PHAN BO VON ĐỐI ỨNG NAM 2011 (30 TY phuong án gop WB) 4 2" xfId="22578"/>
    <cellStyle name="Dziesiętny [0]_Invoices2001Slovakia_Book1_1_Copy of KH PHAN BO VON ĐỐI ỨNG NAM 2011 (30 TY phuong án gop WB) 4 2" xfId="22579"/>
    <cellStyle name="Dziesietny [0]_Invoices2001Slovakia_Book1_1_Copy of KH PHAN BO VON ĐỐI ỨNG NAM 2011 (30 TY phuong án gop WB) 5" xfId="3361"/>
    <cellStyle name="Dziesiętny [0]_Invoices2001Slovakia_Book1_1_Copy of KH PHAN BO VON ĐỐI ỨNG NAM 2011 (30 TY phuong án gop WB) 5" xfId="3362"/>
    <cellStyle name="Dziesietny [0]_Invoices2001Slovakia_Book1_1_Copy of KH PHAN BO VON ĐỐI ỨNG NAM 2011 (30 TY phuong án gop WB) 5 2" xfId="22580"/>
    <cellStyle name="Dziesiętny [0]_Invoices2001Slovakia_Book1_1_Copy of KH PHAN BO VON ĐỐI ỨNG NAM 2011 (30 TY phuong án gop WB) 5 2" xfId="22581"/>
    <cellStyle name="Dziesietny [0]_Invoices2001Slovakia_Book1_1_Copy of KH PHAN BO VON ĐỐI ỨNG NAM 2011 (30 TY phuong án gop WB) 6" xfId="3363"/>
    <cellStyle name="Dziesiętny [0]_Invoices2001Slovakia_Book1_1_Copy of KH PHAN BO VON ĐỐI ỨNG NAM 2011 (30 TY phuong án gop WB) 6" xfId="3364"/>
    <cellStyle name="Dziesietny [0]_Invoices2001Slovakia_Book1_1_Copy of KH PHAN BO VON ĐỐI ỨNG NAM 2011 (30 TY phuong án gop WB) 6 2" xfId="22582"/>
    <cellStyle name="Dziesiętny [0]_Invoices2001Slovakia_Book1_1_Copy of KH PHAN BO VON ĐỐI ỨNG NAM 2011 (30 TY phuong án gop WB) 6 2" xfId="22583"/>
    <cellStyle name="Dziesietny [0]_Invoices2001Slovakia_Book1_1_Copy of KH PHAN BO VON ĐỐI ỨNG NAM 2011 (30 TY phuong án gop WB) 7" xfId="3365"/>
    <cellStyle name="Dziesiętny [0]_Invoices2001Slovakia_Book1_1_Copy of KH PHAN BO VON ĐỐI ỨNG NAM 2011 (30 TY phuong án gop WB) 7" xfId="3366"/>
    <cellStyle name="Dziesietny [0]_Invoices2001Slovakia_Book1_1_Copy of KH PHAN BO VON ĐỐI ỨNG NAM 2011 (30 TY phuong án gop WB) 7 2" xfId="22584"/>
    <cellStyle name="Dziesiętny [0]_Invoices2001Slovakia_Book1_1_Copy of KH PHAN BO VON ĐỐI ỨNG NAM 2011 (30 TY phuong án gop WB) 7 2" xfId="22585"/>
    <cellStyle name="Dziesietny [0]_Invoices2001Slovakia_Book1_1_Copy of KH PHAN BO VON ĐỐI ỨNG NAM 2011 (30 TY phuong án gop WB) 8" xfId="3367"/>
    <cellStyle name="Dziesiętny [0]_Invoices2001Slovakia_Book1_1_Copy of KH PHAN BO VON ĐỐI ỨNG NAM 2011 (30 TY phuong án gop WB) 8" xfId="3368"/>
    <cellStyle name="Dziesietny [0]_Invoices2001Slovakia_Book1_1_Copy of KH PHAN BO VON ĐỐI ỨNG NAM 2011 (30 TY phuong án gop WB) 8 2" xfId="22586"/>
    <cellStyle name="Dziesiętny [0]_Invoices2001Slovakia_Book1_1_Copy of KH PHAN BO VON ĐỐI ỨNG NAM 2011 (30 TY phuong án gop WB) 8 2" xfId="22587"/>
    <cellStyle name="Dziesietny [0]_Invoices2001Slovakia_Book1_1_Copy of KH PHAN BO VON ĐỐI ỨNG NAM 2011 (30 TY phuong án gop WB) 9" xfId="3369"/>
    <cellStyle name="Dziesiętny [0]_Invoices2001Slovakia_Book1_1_Copy of KH PHAN BO VON ĐỐI ỨNG NAM 2011 (30 TY phuong án gop WB) 9" xfId="3370"/>
    <cellStyle name="Dziesietny [0]_Invoices2001Slovakia_Book1_1_Copy of KH PHAN BO VON ĐỐI ỨNG NAM 2011 (30 TY phuong án gop WB) 9 2" xfId="22588"/>
    <cellStyle name="Dziesiętny [0]_Invoices2001Slovakia_Book1_1_Copy of KH PHAN BO VON ĐỐI ỨNG NAM 2011 (30 TY phuong án gop WB) 9 2" xfId="22589"/>
    <cellStyle name="Dziesietny [0]_Invoices2001Slovakia_Book1_1_Copy of KH PHAN BO VON ĐỐI ỨNG NAM 2011 (30 TY phuong án gop WB)_BIEU KE HOACH  2015 (KTN 6.11 sua)" xfId="14771"/>
    <cellStyle name="Dziesiętny [0]_Invoices2001Slovakia_Book1_1_Copy of KH PHAN BO VON ĐỐI ỨNG NAM 2011 (30 TY phuong án gop WB)_BIEU KE HOACH  2015 (KTN 6.11 sua)" xfId="14772"/>
    <cellStyle name="Dziesietny [0]_Invoices2001Slovakia_Book1_1_Danh Mục KCM trinh BKH 2011 (BS 30A)" xfId="14773"/>
    <cellStyle name="Dziesiętny [0]_Invoices2001Slovakia_Book1_1_Danh Mục KCM trinh BKH 2011 (BS 30A)" xfId="14774"/>
    <cellStyle name="Dziesietny [0]_Invoices2001Slovakia_Book1_1_Danh Mục KCM trinh BKH 2011 (BS 30A) 2" xfId="31828"/>
    <cellStyle name="Dziesiętny [0]_Invoices2001Slovakia_Book1_1_Danh Mục KCM trinh BKH 2011 (BS 30A) 2" xfId="31829"/>
    <cellStyle name="Dziesietny [0]_Invoices2001Slovakia_Book1_1_DTTD chieng chan Tham lai 29-9-2009" xfId="3371"/>
    <cellStyle name="Dziesiętny [0]_Invoices2001Slovakia_Book1_1_DTTD chieng chan Tham lai 29-9-2009" xfId="3372"/>
    <cellStyle name="Dziesietny [0]_Invoices2001Slovakia_Book1_1_DTTD chieng chan Tham lai 29-9-2009 10" xfId="3373"/>
    <cellStyle name="Dziesiętny [0]_Invoices2001Slovakia_Book1_1_DTTD chieng chan Tham lai 29-9-2009 10" xfId="3374"/>
    <cellStyle name="Dziesietny [0]_Invoices2001Slovakia_Book1_1_DTTD chieng chan Tham lai 29-9-2009 10 2" xfId="22590"/>
    <cellStyle name="Dziesiętny [0]_Invoices2001Slovakia_Book1_1_DTTD chieng chan Tham lai 29-9-2009 10 2" xfId="22591"/>
    <cellStyle name="Dziesietny [0]_Invoices2001Slovakia_Book1_1_DTTD chieng chan Tham lai 29-9-2009 11" xfId="3375"/>
    <cellStyle name="Dziesiętny [0]_Invoices2001Slovakia_Book1_1_DTTD chieng chan Tham lai 29-9-2009 11" xfId="3376"/>
    <cellStyle name="Dziesietny [0]_Invoices2001Slovakia_Book1_1_DTTD chieng chan Tham lai 29-9-2009 11 2" xfId="22592"/>
    <cellStyle name="Dziesiętny [0]_Invoices2001Slovakia_Book1_1_DTTD chieng chan Tham lai 29-9-2009 11 2" xfId="22593"/>
    <cellStyle name="Dziesietny [0]_Invoices2001Slovakia_Book1_1_DTTD chieng chan Tham lai 29-9-2009 12" xfId="3377"/>
    <cellStyle name="Dziesiętny [0]_Invoices2001Slovakia_Book1_1_DTTD chieng chan Tham lai 29-9-2009 12" xfId="3378"/>
    <cellStyle name="Dziesietny [0]_Invoices2001Slovakia_Book1_1_DTTD chieng chan Tham lai 29-9-2009 12 2" xfId="22594"/>
    <cellStyle name="Dziesiętny [0]_Invoices2001Slovakia_Book1_1_DTTD chieng chan Tham lai 29-9-2009 12 2" xfId="22595"/>
    <cellStyle name="Dziesietny [0]_Invoices2001Slovakia_Book1_1_DTTD chieng chan Tham lai 29-9-2009 13" xfId="3379"/>
    <cellStyle name="Dziesiętny [0]_Invoices2001Slovakia_Book1_1_DTTD chieng chan Tham lai 29-9-2009 13" xfId="3380"/>
    <cellStyle name="Dziesietny [0]_Invoices2001Slovakia_Book1_1_DTTD chieng chan Tham lai 29-9-2009 13 2" xfId="22596"/>
    <cellStyle name="Dziesiętny [0]_Invoices2001Slovakia_Book1_1_DTTD chieng chan Tham lai 29-9-2009 13 2" xfId="22597"/>
    <cellStyle name="Dziesietny [0]_Invoices2001Slovakia_Book1_1_DTTD chieng chan Tham lai 29-9-2009 14" xfId="3381"/>
    <cellStyle name="Dziesiętny [0]_Invoices2001Slovakia_Book1_1_DTTD chieng chan Tham lai 29-9-2009 14" xfId="3382"/>
    <cellStyle name="Dziesietny [0]_Invoices2001Slovakia_Book1_1_DTTD chieng chan Tham lai 29-9-2009 14 2" xfId="22598"/>
    <cellStyle name="Dziesiętny [0]_Invoices2001Slovakia_Book1_1_DTTD chieng chan Tham lai 29-9-2009 14 2" xfId="22599"/>
    <cellStyle name="Dziesietny [0]_Invoices2001Slovakia_Book1_1_DTTD chieng chan Tham lai 29-9-2009 15" xfId="3383"/>
    <cellStyle name="Dziesiętny [0]_Invoices2001Slovakia_Book1_1_DTTD chieng chan Tham lai 29-9-2009 15" xfId="3384"/>
    <cellStyle name="Dziesietny [0]_Invoices2001Slovakia_Book1_1_DTTD chieng chan Tham lai 29-9-2009 15 2" xfId="22600"/>
    <cellStyle name="Dziesiętny [0]_Invoices2001Slovakia_Book1_1_DTTD chieng chan Tham lai 29-9-2009 15 2" xfId="22601"/>
    <cellStyle name="Dziesietny [0]_Invoices2001Slovakia_Book1_1_DTTD chieng chan Tham lai 29-9-2009 16" xfId="3385"/>
    <cellStyle name="Dziesiętny [0]_Invoices2001Slovakia_Book1_1_DTTD chieng chan Tham lai 29-9-2009 16" xfId="3386"/>
    <cellStyle name="Dziesietny [0]_Invoices2001Slovakia_Book1_1_DTTD chieng chan Tham lai 29-9-2009 16 2" xfId="22602"/>
    <cellStyle name="Dziesiętny [0]_Invoices2001Slovakia_Book1_1_DTTD chieng chan Tham lai 29-9-2009 16 2" xfId="22603"/>
    <cellStyle name="Dziesietny [0]_Invoices2001Slovakia_Book1_1_DTTD chieng chan Tham lai 29-9-2009 17" xfId="3387"/>
    <cellStyle name="Dziesiętny [0]_Invoices2001Slovakia_Book1_1_DTTD chieng chan Tham lai 29-9-2009 17" xfId="3388"/>
    <cellStyle name="Dziesietny [0]_Invoices2001Slovakia_Book1_1_DTTD chieng chan Tham lai 29-9-2009 17 2" xfId="22604"/>
    <cellStyle name="Dziesiętny [0]_Invoices2001Slovakia_Book1_1_DTTD chieng chan Tham lai 29-9-2009 17 2" xfId="22605"/>
    <cellStyle name="Dziesietny [0]_Invoices2001Slovakia_Book1_1_DTTD chieng chan Tham lai 29-9-2009 18" xfId="3389"/>
    <cellStyle name="Dziesiętny [0]_Invoices2001Slovakia_Book1_1_DTTD chieng chan Tham lai 29-9-2009 18" xfId="3390"/>
    <cellStyle name="Dziesietny [0]_Invoices2001Slovakia_Book1_1_DTTD chieng chan Tham lai 29-9-2009 18 2" xfId="22606"/>
    <cellStyle name="Dziesiętny [0]_Invoices2001Slovakia_Book1_1_DTTD chieng chan Tham lai 29-9-2009 18 2" xfId="22607"/>
    <cellStyle name="Dziesietny [0]_Invoices2001Slovakia_Book1_1_DTTD chieng chan Tham lai 29-9-2009 19" xfId="3391"/>
    <cellStyle name="Dziesiętny [0]_Invoices2001Slovakia_Book1_1_DTTD chieng chan Tham lai 29-9-2009 19" xfId="3392"/>
    <cellStyle name="Dziesietny [0]_Invoices2001Slovakia_Book1_1_DTTD chieng chan Tham lai 29-9-2009 19 2" xfId="22608"/>
    <cellStyle name="Dziesiętny [0]_Invoices2001Slovakia_Book1_1_DTTD chieng chan Tham lai 29-9-2009 19 2" xfId="22609"/>
    <cellStyle name="Dziesietny [0]_Invoices2001Slovakia_Book1_1_DTTD chieng chan Tham lai 29-9-2009 2" xfId="3393"/>
    <cellStyle name="Dziesiętny [0]_Invoices2001Slovakia_Book1_1_DTTD chieng chan Tham lai 29-9-2009 2" xfId="3394"/>
    <cellStyle name="Dziesietny [0]_Invoices2001Slovakia_Book1_1_DTTD chieng chan Tham lai 29-9-2009 2 2" xfId="14777"/>
    <cellStyle name="Dziesiętny [0]_Invoices2001Slovakia_Book1_1_DTTD chieng chan Tham lai 29-9-2009 2 2" xfId="14778"/>
    <cellStyle name="Dziesietny [0]_Invoices2001Slovakia_Book1_1_DTTD chieng chan Tham lai 29-9-2009 2 3" xfId="14775"/>
    <cellStyle name="Dziesiętny [0]_Invoices2001Slovakia_Book1_1_DTTD chieng chan Tham lai 29-9-2009 2 3" xfId="14776"/>
    <cellStyle name="Dziesietny [0]_Invoices2001Slovakia_Book1_1_DTTD chieng chan Tham lai 29-9-2009 2 4" xfId="22610"/>
    <cellStyle name="Dziesiętny [0]_Invoices2001Slovakia_Book1_1_DTTD chieng chan Tham lai 29-9-2009 2 4" xfId="22611"/>
    <cellStyle name="Dziesietny [0]_Invoices2001Slovakia_Book1_1_DTTD chieng chan Tham lai 29-9-2009 20" xfId="3395"/>
    <cellStyle name="Dziesiętny [0]_Invoices2001Slovakia_Book1_1_DTTD chieng chan Tham lai 29-9-2009 20" xfId="3396"/>
    <cellStyle name="Dziesietny [0]_Invoices2001Slovakia_Book1_1_DTTD chieng chan Tham lai 29-9-2009 20 2" xfId="22612"/>
    <cellStyle name="Dziesiętny [0]_Invoices2001Slovakia_Book1_1_DTTD chieng chan Tham lai 29-9-2009 20 2" xfId="22613"/>
    <cellStyle name="Dziesietny [0]_Invoices2001Slovakia_Book1_1_DTTD chieng chan Tham lai 29-9-2009 21" xfId="3397"/>
    <cellStyle name="Dziesiętny [0]_Invoices2001Slovakia_Book1_1_DTTD chieng chan Tham lai 29-9-2009 21" xfId="3398"/>
    <cellStyle name="Dziesietny [0]_Invoices2001Slovakia_Book1_1_DTTD chieng chan Tham lai 29-9-2009 21 2" xfId="22614"/>
    <cellStyle name="Dziesiętny [0]_Invoices2001Slovakia_Book1_1_DTTD chieng chan Tham lai 29-9-2009 21 2" xfId="22615"/>
    <cellStyle name="Dziesietny [0]_Invoices2001Slovakia_Book1_1_DTTD chieng chan Tham lai 29-9-2009 22" xfId="3399"/>
    <cellStyle name="Dziesiętny [0]_Invoices2001Slovakia_Book1_1_DTTD chieng chan Tham lai 29-9-2009 22" xfId="3400"/>
    <cellStyle name="Dziesietny [0]_Invoices2001Slovakia_Book1_1_DTTD chieng chan Tham lai 29-9-2009 22 2" xfId="22616"/>
    <cellStyle name="Dziesiętny [0]_Invoices2001Slovakia_Book1_1_DTTD chieng chan Tham lai 29-9-2009 22 2" xfId="22617"/>
    <cellStyle name="Dziesietny [0]_Invoices2001Slovakia_Book1_1_DTTD chieng chan Tham lai 29-9-2009 23" xfId="3401"/>
    <cellStyle name="Dziesiętny [0]_Invoices2001Slovakia_Book1_1_DTTD chieng chan Tham lai 29-9-2009 23" xfId="3402"/>
    <cellStyle name="Dziesietny [0]_Invoices2001Slovakia_Book1_1_DTTD chieng chan Tham lai 29-9-2009 23 2" xfId="22618"/>
    <cellStyle name="Dziesiętny [0]_Invoices2001Slovakia_Book1_1_DTTD chieng chan Tham lai 29-9-2009 23 2" xfId="22619"/>
    <cellStyle name="Dziesietny [0]_Invoices2001Slovakia_Book1_1_DTTD chieng chan Tham lai 29-9-2009 24" xfId="3403"/>
    <cellStyle name="Dziesiętny [0]_Invoices2001Slovakia_Book1_1_DTTD chieng chan Tham lai 29-9-2009 24" xfId="3404"/>
    <cellStyle name="Dziesietny [0]_Invoices2001Slovakia_Book1_1_DTTD chieng chan Tham lai 29-9-2009 24 2" xfId="22620"/>
    <cellStyle name="Dziesiętny [0]_Invoices2001Slovakia_Book1_1_DTTD chieng chan Tham lai 29-9-2009 24 2" xfId="22621"/>
    <cellStyle name="Dziesietny [0]_Invoices2001Slovakia_Book1_1_DTTD chieng chan Tham lai 29-9-2009 25" xfId="3405"/>
    <cellStyle name="Dziesiętny [0]_Invoices2001Slovakia_Book1_1_DTTD chieng chan Tham lai 29-9-2009 25" xfId="3406"/>
    <cellStyle name="Dziesietny [0]_Invoices2001Slovakia_Book1_1_DTTD chieng chan Tham lai 29-9-2009 25 2" xfId="22622"/>
    <cellStyle name="Dziesiętny [0]_Invoices2001Slovakia_Book1_1_DTTD chieng chan Tham lai 29-9-2009 25 2" xfId="22623"/>
    <cellStyle name="Dziesietny [0]_Invoices2001Slovakia_Book1_1_DTTD chieng chan Tham lai 29-9-2009 26" xfId="3407"/>
    <cellStyle name="Dziesiętny [0]_Invoices2001Slovakia_Book1_1_DTTD chieng chan Tham lai 29-9-2009 26" xfId="3408"/>
    <cellStyle name="Dziesietny [0]_Invoices2001Slovakia_Book1_1_DTTD chieng chan Tham lai 29-9-2009 26 2" xfId="22624"/>
    <cellStyle name="Dziesiętny [0]_Invoices2001Slovakia_Book1_1_DTTD chieng chan Tham lai 29-9-2009 26 2" xfId="22625"/>
    <cellStyle name="Dziesietny [0]_Invoices2001Slovakia_Book1_1_DTTD chieng chan Tham lai 29-9-2009 3" xfId="3409"/>
    <cellStyle name="Dziesiętny [0]_Invoices2001Slovakia_Book1_1_DTTD chieng chan Tham lai 29-9-2009 3" xfId="3410"/>
    <cellStyle name="Dziesietny [0]_Invoices2001Slovakia_Book1_1_DTTD chieng chan Tham lai 29-9-2009 3 2" xfId="14781"/>
    <cellStyle name="Dziesiętny [0]_Invoices2001Slovakia_Book1_1_DTTD chieng chan Tham lai 29-9-2009 3 2" xfId="14782"/>
    <cellStyle name="Dziesietny [0]_Invoices2001Slovakia_Book1_1_DTTD chieng chan Tham lai 29-9-2009 3 3" xfId="14779"/>
    <cellStyle name="Dziesiętny [0]_Invoices2001Slovakia_Book1_1_DTTD chieng chan Tham lai 29-9-2009 3 3" xfId="14780"/>
    <cellStyle name="Dziesietny [0]_Invoices2001Slovakia_Book1_1_DTTD chieng chan Tham lai 29-9-2009 3 4" xfId="22626"/>
    <cellStyle name="Dziesiętny [0]_Invoices2001Slovakia_Book1_1_DTTD chieng chan Tham lai 29-9-2009 3 4" xfId="22627"/>
    <cellStyle name="Dziesietny [0]_Invoices2001Slovakia_Book1_1_DTTD chieng chan Tham lai 29-9-2009 4" xfId="3411"/>
    <cellStyle name="Dziesiętny [0]_Invoices2001Slovakia_Book1_1_DTTD chieng chan Tham lai 29-9-2009 4" xfId="3412"/>
    <cellStyle name="Dziesietny [0]_Invoices2001Slovakia_Book1_1_DTTD chieng chan Tham lai 29-9-2009 4 2" xfId="22628"/>
    <cellStyle name="Dziesiętny [0]_Invoices2001Slovakia_Book1_1_DTTD chieng chan Tham lai 29-9-2009 4 2" xfId="22629"/>
    <cellStyle name="Dziesietny [0]_Invoices2001Slovakia_Book1_1_DTTD chieng chan Tham lai 29-9-2009 5" xfId="3413"/>
    <cellStyle name="Dziesiętny [0]_Invoices2001Slovakia_Book1_1_DTTD chieng chan Tham lai 29-9-2009 5" xfId="3414"/>
    <cellStyle name="Dziesietny [0]_Invoices2001Slovakia_Book1_1_DTTD chieng chan Tham lai 29-9-2009 5 2" xfId="22630"/>
    <cellStyle name="Dziesiętny [0]_Invoices2001Slovakia_Book1_1_DTTD chieng chan Tham lai 29-9-2009 5 2" xfId="22631"/>
    <cellStyle name="Dziesietny [0]_Invoices2001Slovakia_Book1_1_DTTD chieng chan Tham lai 29-9-2009 6" xfId="3415"/>
    <cellStyle name="Dziesiętny [0]_Invoices2001Slovakia_Book1_1_DTTD chieng chan Tham lai 29-9-2009 6" xfId="3416"/>
    <cellStyle name="Dziesietny [0]_Invoices2001Slovakia_Book1_1_DTTD chieng chan Tham lai 29-9-2009 6 2" xfId="22632"/>
    <cellStyle name="Dziesiętny [0]_Invoices2001Slovakia_Book1_1_DTTD chieng chan Tham lai 29-9-2009 6 2" xfId="22633"/>
    <cellStyle name="Dziesietny [0]_Invoices2001Slovakia_Book1_1_DTTD chieng chan Tham lai 29-9-2009 7" xfId="3417"/>
    <cellStyle name="Dziesiętny [0]_Invoices2001Slovakia_Book1_1_DTTD chieng chan Tham lai 29-9-2009 7" xfId="3418"/>
    <cellStyle name="Dziesietny [0]_Invoices2001Slovakia_Book1_1_DTTD chieng chan Tham lai 29-9-2009 7 2" xfId="22634"/>
    <cellStyle name="Dziesiętny [0]_Invoices2001Slovakia_Book1_1_DTTD chieng chan Tham lai 29-9-2009 7 2" xfId="22635"/>
    <cellStyle name="Dziesietny [0]_Invoices2001Slovakia_Book1_1_DTTD chieng chan Tham lai 29-9-2009 8" xfId="3419"/>
    <cellStyle name="Dziesiętny [0]_Invoices2001Slovakia_Book1_1_DTTD chieng chan Tham lai 29-9-2009 8" xfId="3420"/>
    <cellStyle name="Dziesietny [0]_Invoices2001Slovakia_Book1_1_DTTD chieng chan Tham lai 29-9-2009 8 2" xfId="22636"/>
    <cellStyle name="Dziesiętny [0]_Invoices2001Slovakia_Book1_1_DTTD chieng chan Tham lai 29-9-2009 8 2" xfId="22637"/>
    <cellStyle name="Dziesietny [0]_Invoices2001Slovakia_Book1_1_DTTD chieng chan Tham lai 29-9-2009 9" xfId="3421"/>
    <cellStyle name="Dziesiętny [0]_Invoices2001Slovakia_Book1_1_DTTD chieng chan Tham lai 29-9-2009 9" xfId="3422"/>
    <cellStyle name="Dziesietny [0]_Invoices2001Slovakia_Book1_1_DTTD chieng chan Tham lai 29-9-2009 9 2" xfId="22638"/>
    <cellStyle name="Dziesiętny [0]_Invoices2001Slovakia_Book1_1_DTTD chieng chan Tham lai 29-9-2009 9 2" xfId="22639"/>
    <cellStyle name="Dziesietny [0]_Invoices2001Slovakia_Book1_1_DTTD chieng chan Tham lai 29-9-2009_BIEU KE HOACH  2015 (KTN 6.11 sua)" xfId="14783"/>
    <cellStyle name="Dziesiętny [0]_Invoices2001Slovakia_Book1_1_DTTD chieng chan Tham lai 29-9-2009_BIEU KE HOACH  2015 (KTN 6.11 sua)" xfId="14784"/>
    <cellStyle name="Dziesietny [0]_Invoices2001Slovakia_Book1_1_Du toan nuoc San Thang (GD2)" xfId="3423"/>
    <cellStyle name="Dziesiętny [0]_Invoices2001Slovakia_Book1_1_Du toan nuoc San Thang (GD2)" xfId="3424"/>
    <cellStyle name="Dziesietny [0]_Invoices2001Slovakia_Book1_1_Du toan nuoc San Thang (GD2) 10" xfId="3425"/>
    <cellStyle name="Dziesiętny [0]_Invoices2001Slovakia_Book1_1_Du toan nuoc San Thang (GD2) 10" xfId="3426"/>
    <cellStyle name="Dziesietny [0]_Invoices2001Slovakia_Book1_1_Du toan nuoc San Thang (GD2) 11" xfId="3427"/>
    <cellStyle name="Dziesiętny [0]_Invoices2001Slovakia_Book1_1_Du toan nuoc San Thang (GD2) 11" xfId="3428"/>
    <cellStyle name="Dziesietny [0]_Invoices2001Slovakia_Book1_1_Du toan nuoc San Thang (GD2) 12" xfId="3429"/>
    <cellStyle name="Dziesiętny [0]_Invoices2001Slovakia_Book1_1_Du toan nuoc San Thang (GD2) 12" xfId="3430"/>
    <cellStyle name="Dziesietny [0]_Invoices2001Slovakia_Book1_1_Du toan nuoc San Thang (GD2) 13" xfId="3431"/>
    <cellStyle name="Dziesiętny [0]_Invoices2001Slovakia_Book1_1_Du toan nuoc San Thang (GD2) 13" xfId="3432"/>
    <cellStyle name="Dziesietny [0]_Invoices2001Slovakia_Book1_1_Du toan nuoc San Thang (GD2) 14" xfId="3433"/>
    <cellStyle name="Dziesiętny [0]_Invoices2001Slovakia_Book1_1_Du toan nuoc San Thang (GD2) 14" xfId="3434"/>
    <cellStyle name="Dziesietny [0]_Invoices2001Slovakia_Book1_1_Du toan nuoc San Thang (GD2) 15" xfId="3435"/>
    <cellStyle name="Dziesiętny [0]_Invoices2001Slovakia_Book1_1_Du toan nuoc San Thang (GD2) 15" xfId="3436"/>
    <cellStyle name="Dziesietny [0]_Invoices2001Slovakia_Book1_1_Du toan nuoc San Thang (GD2) 16" xfId="3437"/>
    <cellStyle name="Dziesiętny [0]_Invoices2001Slovakia_Book1_1_Du toan nuoc San Thang (GD2) 16" xfId="3438"/>
    <cellStyle name="Dziesietny [0]_Invoices2001Slovakia_Book1_1_Du toan nuoc San Thang (GD2) 17" xfId="3439"/>
    <cellStyle name="Dziesiętny [0]_Invoices2001Slovakia_Book1_1_Du toan nuoc San Thang (GD2) 17" xfId="3440"/>
    <cellStyle name="Dziesietny [0]_Invoices2001Slovakia_Book1_1_Du toan nuoc San Thang (GD2) 18" xfId="3441"/>
    <cellStyle name="Dziesiętny [0]_Invoices2001Slovakia_Book1_1_Du toan nuoc San Thang (GD2) 18" xfId="3442"/>
    <cellStyle name="Dziesietny [0]_Invoices2001Slovakia_Book1_1_Du toan nuoc San Thang (GD2) 19" xfId="3443"/>
    <cellStyle name="Dziesiętny [0]_Invoices2001Slovakia_Book1_1_Du toan nuoc San Thang (GD2) 19" xfId="3444"/>
    <cellStyle name="Dziesietny [0]_Invoices2001Slovakia_Book1_1_Du toan nuoc San Thang (GD2) 2" xfId="3445"/>
    <cellStyle name="Dziesiętny [0]_Invoices2001Slovakia_Book1_1_Du toan nuoc San Thang (GD2) 2" xfId="3446"/>
    <cellStyle name="Dziesietny [0]_Invoices2001Slovakia_Book1_1_Du toan nuoc San Thang (GD2) 2 2" xfId="14787"/>
    <cellStyle name="Dziesiętny [0]_Invoices2001Slovakia_Book1_1_Du toan nuoc San Thang (GD2) 2 2" xfId="14788"/>
    <cellStyle name="Dziesietny [0]_Invoices2001Slovakia_Book1_1_Du toan nuoc San Thang (GD2) 20" xfId="3447"/>
    <cellStyle name="Dziesiętny [0]_Invoices2001Slovakia_Book1_1_Du toan nuoc San Thang (GD2) 20" xfId="3448"/>
    <cellStyle name="Dziesietny [0]_Invoices2001Slovakia_Book1_1_Du toan nuoc San Thang (GD2) 21" xfId="3449"/>
    <cellStyle name="Dziesiętny [0]_Invoices2001Slovakia_Book1_1_Du toan nuoc San Thang (GD2) 21" xfId="3450"/>
    <cellStyle name="Dziesietny [0]_Invoices2001Slovakia_Book1_1_Du toan nuoc San Thang (GD2) 22" xfId="3451"/>
    <cellStyle name="Dziesiętny [0]_Invoices2001Slovakia_Book1_1_Du toan nuoc San Thang (GD2) 22" xfId="3452"/>
    <cellStyle name="Dziesietny [0]_Invoices2001Slovakia_Book1_1_Du toan nuoc San Thang (GD2) 23" xfId="3453"/>
    <cellStyle name="Dziesiętny [0]_Invoices2001Slovakia_Book1_1_Du toan nuoc San Thang (GD2) 23" xfId="3454"/>
    <cellStyle name="Dziesietny [0]_Invoices2001Slovakia_Book1_1_Du toan nuoc San Thang (GD2) 24" xfId="3455"/>
    <cellStyle name="Dziesiętny [0]_Invoices2001Slovakia_Book1_1_Du toan nuoc San Thang (GD2) 24" xfId="3456"/>
    <cellStyle name="Dziesietny [0]_Invoices2001Slovakia_Book1_1_Du toan nuoc San Thang (GD2) 25" xfId="3457"/>
    <cellStyle name="Dziesiętny [0]_Invoices2001Slovakia_Book1_1_Du toan nuoc San Thang (GD2) 25" xfId="3458"/>
    <cellStyle name="Dziesietny [0]_Invoices2001Slovakia_Book1_1_Du toan nuoc San Thang (GD2) 26" xfId="3459"/>
    <cellStyle name="Dziesiętny [0]_Invoices2001Slovakia_Book1_1_Du toan nuoc San Thang (GD2) 26" xfId="3460"/>
    <cellStyle name="Dziesietny [0]_Invoices2001Slovakia_Book1_1_Du toan nuoc San Thang (GD2) 27" xfId="14785"/>
    <cellStyle name="Dziesiętny [0]_Invoices2001Slovakia_Book1_1_Du toan nuoc San Thang (GD2) 27" xfId="14786"/>
    <cellStyle name="Dziesietny [0]_Invoices2001Slovakia_Book1_1_Du toan nuoc San Thang (GD2) 28" xfId="22640"/>
    <cellStyle name="Dziesiętny [0]_Invoices2001Slovakia_Book1_1_Du toan nuoc San Thang (GD2) 28" xfId="22641"/>
    <cellStyle name="Dziesietny [0]_Invoices2001Slovakia_Book1_1_Du toan nuoc San Thang (GD2) 3" xfId="3461"/>
    <cellStyle name="Dziesiętny [0]_Invoices2001Slovakia_Book1_1_Du toan nuoc San Thang (GD2) 3" xfId="3462"/>
    <cellStyle name="Dziesietny [0]_Invoices2001Slovakia_Book1_1_Du toan nuoc San Thang (GD2) 3 2" xfId="14789"/>
    <cellStyle name="Dziesiętny [0]_Invoices2001Slovakia_Book1_1_Du toan nuoc San Thang (GD2) 3 2" xfId="14790"/>
    <cellStyle name="Dziesietny [0]_Invoices2001Slovakia_Book1_1_Du toan nuoc San Thang (GD2) 4" xfId="3463"/>
    <cellStyle name="Dziesiętny [0]_Invoices2001Slovakia_Book1_1_Du toan nuoc San Thang (GD2) 4" xfId="3464"/>
    <cellStyle name="Dziesietny [0]_Invoices2001Slovakia_Book1_1_Du toan nuoc San Thang (GD2) 5" xfId="3465"/>
    <cellStyle name="Dziesiętny [0]_Invoices2001Slovakia_Book1_1_Du toan nuoc San Thang (GD2) 5" xfId="3466"/>
    <cellStyle name="Dziesietny [0]_Invoices2001Slovakia_Book1_1_Du toan nuoc San Thang (GD2) 6" xfId="3467"/>
    <cellStyle name="Dziesiętny [0]_Invoices2001Slovakia_Book1_1_Du toan nuoc San Thang (GD2) 6" xfId="3468"/>
    <cellStyle name="Dziesietny [0]_Invoices2001Slovakia_Book1_1_Du toan nuoc San Thang (GD2) 7" xfId="3469"/>
    <cellStyle name="Dziesiętny [0]_Invoices2001Slovakia_Book1_1_Du toan nuoc San Thang (GD2) 7" xfId="3470"/>
    <cellStyle name="Dziesietny [0]_Invoices2001Slovakia_Book1_1_Du toan nuoc San Thang (GD2) 8" xfId="3471"/>
    <cellStyle name="Dziesiętny [0]_Invoices2001Slovakia_Book1_1_Du toan nuoc San Thang (GD2) 8" xfId="3472"/>
    <cellStyle name="Dziesietny [0]_Invoices2001Slovakia_Book1_1_Du toan nuoc San Thang (GD2) 9" xfId="3473"/>
    <cellStyle name="Dziesiętny [0]_Invoices2001Slovakia_Book1_1_Du toan nuoc San Thang (GD2) 9" xfId="3474"/>
    <cellStyle name="Dziesietny [0]_Invoices2001Slovakia_Book1_1_Ke hoach 2010 (theo doi 11-8-2010)" xfId="3475"/>
    <cellStyle name="Dziesiętny [0]_Invoices2001Slovakia_Book1_1_Ke hoach 2010 (theo doi 11-8-2010)" xfId="3476"/>
    <cellStyle name="Dziesietny [0]_Invoices2001Slovakia_Book1_1_Ke hoach 2010 (theo doi 11-8-2010) 10" xfId="3477"/>
    <cellStyle name="Dziesiętny [0]_Invoices2001Slovakia_Book1_1_Ke hoach 2010 (theo doi 11-8-2010) 10" xfId="3478"/>
    <cellStyle name="Dziesietny [0]_Invoices2001Slovakia_Book1_1_Ke hoach 2010 (theo doi 11-8-2010) 11" xfId="3479"/>
    <cellStyle name="Dziesiętny [0]_Invoices2001Slovakia_Book1_1_Ke hoach 2010 (theo doi 11-8-2010) 11" xfId="3480"/>
    <cellStyle name="Dziesietny [0]_Invoices2001Slovakia_Book1_1_Ke hoach 2010 (theo doi 11-8-2010) 12" xfId="3481"/>
    <cellStyle name="Dziesiętny [0]_Invoices2001Slovakia_Book1_1_Ke hoach 2010 (theo doi 11-8-2010) 12" xfId="3482"/>
    <cellStyle name="Dziesietny [0]_Invoices2001Slovakia_Book1_1_Ke hoach 2010 (theo doi 11-8-2010) 13" xfId="3483"/>
    <cellStyle name="Dziesiętny [0]_Invoices2001Slovakia_Book1_1_Ke hoach 2010 (theo doi 11-8-2010) 13" xfId="3484"/>
    <cellStyle name="Dziesietny [0]_Invoices2001Slovakia_Book1_1_Ke hoach 2010 (theo doi 11-8-2010) 14" xfId="3485"/>
    <cellStyle name="Dziesiętny [0]_Invoices2001Slovakia_Book1_1_Ke hoach 2010 (theo doi 11-8-2010) 14" xfId="3486"/>
    <cellStyle name="Dziesietny [0]_Invoices2001Slovakia_Book1_1_Ke hoach 2010 (theo doi 11-8-2010) 15" xfId="3487"/>
    <cellStyle name="Dziesiętny [0]_Invoices2001Slovakia_Book1_1_Ke hoach 2010 (theo doi 11-8-2010) 15" xfId="3488"/>
    <cellStyle name="Dziesietny [0]_Invoices2001Slovakia_Book1_1_Ke hoach 2010 (theo doi 11-8-2010) 16" xfId="3489"/>
    <cellStyle name="Dziesiętny [0]_Invoices2001Slovakia_Book1_1_Ke hoach 2010 (theo doi 11-8-2010) 16" xfId="3490"/>
    <cellStyle name="Dziesietny [0]_Invoices2001Slovakia_Book1_1_Ke hoach 2010 (theo doi 11-8-2010) 17" xfId="3491"/>
    <cellStyle name="Dziesiętny [0]_Invoices2001Slovakia_Book1_1_Ke hoach 2010 (theo doi 11-8-2010) 17" xfId="3492"/>
    <cellStyle name="Dziesietny [0]_Invoices2001Slovakia_Book1_1_Ke hoach 2010 (theo doi 11-8-2010) 18" xfId="3493"/>
    <cellStyle name="Dziesiętny [0]_Invoices2001Slovakia_Book1_1_Ke hoach 2010 (theo doi 11-8-2010) 18" xfId="3494"/>
    <cellStyle name="Dziesietny [0]_Invoices2001Slovakia_Book1_1_Ke hoach 2010 (theo doi 11-8-2010) 19" xfId="3495"/>
    <cellStyle name="Dziesiętny [0]_Invoices2001Slovakia_Book1_1_Ke hoach 2010 (theo doi 11-8-2010) 19" xfId="3496"/>
    <cellStyle name="Dziesietny [0]_Invoices2001Slovakia_Book1_1_Ke hoach 2010 (theo doi 11-8-2010) 2" xfId="3497"/>
    <cellStyle name="Dziesiętny [0]_Invoices2001Slovakia_Book1_1_Ke hoach 2010 (theo doi 11-8-2010) 2" xfId="3498"/>
    <cellStyle name="Dziesietny [0]_Invoices2001Slovakia_Book1_1_Ke hoach 2010 (theo doi 11-8-2010) 2 2" xfId="14793"/>
    <cellStyle name="Dziesiętny [0]_Invoices2001Slovakia_Book1_1_Ke hoach 2010 (theo doi 11-8-2010) 2 2" xfId="14794"/>
    <cellStyle name="Dziesietny [0]_Invoices2001Slovakia_Book1_1_Ke hoach 2010 (theo doi 11-8-2010) 20" xfId="3499"/>
    <cellStyle name="Dziesiętny [0]_Invoices2001Slovakia_Book1_1_Ke hoach 2010 (theo doi 11-8-2010) 20" xfId="3500"/>
    <cellStyle name="Dziesietny [0]_Invoices2001Slovakia_Book1_1_Ke hoach 2010 (theo doi 11-8-2010) 21" xfId="3501"/>
    <cellStyle name="Dziesiętny [0]_Invoices2001Slovakia_Book1_1_Ke hoach 2010 (theo doi 11-8-2010) 21" xfId="3502"/>
    <cellStyle name="Dziesietny [0]_Invoices2001Slovakia_Book1_1_Ke hoach 2010 (theo doi 11-8-2010) 22" xfId="3503"/>
    <cellStyle name="Dziesiętny [0]_Invoices2001Slovakia_Book1_1_Ke hoach 2010 (theo doi 11-8-2010) 22" xfId="3504"/>
    <cellStyle name="Dziesietny [0]_Invoices2001Slovakia_Book1_1_Ke hoach 2010 (theo doi 11-8-2010) 23" xfId="3505"/>
    <cellStyle name="Dziesiętny [0]_Invoices2001Slovakia_Book1_1_Ke hoach 2010 (theo doi 11-8-2010) 23" xfId="3506"/>
    <cellStyle name="Dziesietny [0]_Invoices2001Slovakia_Book1_1_Ke hoach 2010 (theo doi 11-8-2010) 24" xfId="3507"/>
    <cellStyle name="Dziesiętny [0]_Invoices2001Slovakia_Book1_1_Ke hoach 2010 (theo doi 11-8-2010) 24" xfId="3508"/>
    <cellStyle name="Dziesietny [0]_Invoices2001Slovakia_Book1_1_Ke hoach 2010 (theo doi 11-8-2010) 25" xfId="3509"/>
    <cellStyle name="Dziesiętny [0]_Invoices2001Slovakia_Book1_1_Ke hoach 2010 (theo doi 11-8-2010) 25" xfId="3510"/>
    <cellStyle name="Dziesietny [0]_Invoices2001Slovakia_Book1_1_Ke hoach 2010 (theo doi 11-8-2010) 26" xfId="3511"/>
    <cellStyle name="Dziesiętny [0]_Invoices2001Slovakia_Book1_1_Ke hoach 2010 (theo doi 11-8-2010) 26" xfId="3512"/>
    <cellStyle name="Dziesietny [0]_Invoices2001Slovakia_Book1_1_Ke hoach 2010 (theo doi 11-8-2010) 27" xfId="14791"/>
    <cellStyle name="Dziesiętny [0]_Invoices2001Slovakia_Book1_1_Ke hoach 2010 (theo doi 11-8-2010) 27" xfId="14792"/>
    <cellStyle name="Dziesietny [0]_Invoices2001Slovakia_Book1_1_Ke hoach 2010 (theo doi 11-8-2010) 28" xfId="22642"/>
    <cellStyle name="Dziesiętny [0]_Invoices2001Slovakia_Book1_1_Ke hoach 2010 (theo doi 11-8-2010) 28" xfId="22643"/>
    <cellStyle name="Dziesietny [0]_Invoices2001Slovakia_Book1_1_Ke hoach 2010 (theo doi 11-8-2010) 3" xfId="3513"/>
    <cellStyle name="Dziesiętny [0]_Invoices2001Slovakia_Book1_1_Ke hoach 2010 (theo doi 11-8-2010) 3" xfId="3514"/>
    <cellStyle name="Dziesietny [0]_Invoices2001Slovakia_Book1_1_Ke hoach 2010 (theo doi 11-8-2010) 3 2" xfId="14795"/>
    <cellStyle name="Dziesiętny [0]_Invoices2001Slovakia_Book1_1_Ke hoach 2010 (theo doi 11-8-2010) 3 2" xfId="14796"/>
    <cellStyle name="Dziesietny [0]_Invoices2001Slovakia_Book1_1_Ke hoach 2010 (theo doi 11-8-2010) 4" xfId="3515"/>
    <cellStyle name="Dziesiętny [0]_Invoices2001Slovakia_Book1_1_Ke hoach 2010 (theo doi 11-8-2010) 4" xfId="3516"/>
    <cellStyle name="Dziesietny [0]_Invoices2001Slovakia_Book1_1_Ke hoach 2010 (theo doi 11-8-2010) 5" xfId="3517"/>
    <cellStyle name="Dziesiętny [0]_Invoices2001Slovakia_Book1_1_Ke hoach 2010 (theo doi 11-8-2010) 5" xfId="3518"/>
    <cellStyle name="Dziesietny [0]_Invoices2001Slovakia_Book1_1_Ke hoach 2010 (theo doi 11-8-2010) 6" xfId="3519"/>
    <cellStyle name="Dziesiętny [0]_Invoices2001Slovakia_Book1_1_Ke hoach 2010 (theo doi 11-8-2010) 6" xfId="3520"/>
    <cellStyle name="Dziesietny [0]_Invoices2001Slovakia_Book1_1_Ke hoach 2010 (theo doi 11-8-2010) 7" xfId="3521"/>
    <cellStyle name="Dziesiętny [0]_Invoices2001Slovakia_Book1_1_Ke hoach 2010 (theo doi 11-8-2010) 7" xfId="3522"/>
    <cellStyle name="Dziesietny [0]_Invoices2001Slovakia_Book1_1_Ke hoach 2010 (theo doi 11-8-2010) 8" xfId="3523"/>
    <cellStyle name="Dziesiętny [0]_Invoices2001Slovakia_Book1_1_Ke hoach 2010 (theo doi 11-8-2010) 8" xfId="3524"/>
    <cellStyle name="Dziesietny [0]_Invoices2001Slovakia_Book1_1_Ke hoach 2010 (theo doi 11-8-2010) 9" xfId="3525"/>
    <cellStyle name="Dziesiętny [0]_Invoices2001Slovakia_Book1_1_Ke hoach 2010 (theo doi 11-8-2010) 9" xfId="3526"/>
    <cellStyle name="Dziesietny [0]_Invoices2001Slovakia_Book1_1_Ke hoach 2010 ngay 31-01" xfId="3527"/>
    <cellStyle name="Dziesiętny [0]_Invoices2001Slovakia_Book1_1_Ke hoach 2010 ngay 31-01" xfId="3528"/>
    <cellStyle name="Dziesietny [0]_Invoices2001Slovakia_Book1_1_Ke hoach 2010 ngay 31-01 10" xfId="3529"/>
    <cellStyle name="Dziesiętny [0]_Invoices2001Slovakia_Book1_1_Ke hoach 2010 ngay 31-01 10" xfId="3530"/>
    <cellStyle name="Dziesietny [0]_Invoices2001Slovakia_Book1_1_Ke hoach 2010 ngay 31-01 11" xfId="3531"/>
    <cellStyle name="Dziesiętny [0]_Invoices2001Slovakia_Book1_1_Ke hoach 2010 ngay 31-01 11" xfId="3532"/>
    <cellStyle name="Dziesietny [0]_Invoices2001Slovakia_Book1_1_Ke hoach 2010 ngay 31-01 12" xfId="3533"/>
    <cellStyle name="Dziesiętny [0]_Invoices2001Slovakia_Book1_1_Ke hoach 2010 ngay 31-01 12" xfId="3534"/>
    <cellStyle name="Dziesietny [0]_Invoices2001Slovakia_Book1_1_Ke hoach 2010 ngay 31-01 13" xfId="3535"/>
    <cellStyle name="Dziesiętny [0]_Invoices2001Slovakia_Book1_1_Ke hoach 2010 ngay 31-01 13" xfId="3536"/>
    <cellStyle name="Dziesietny [0]_Invoices2001Slovakia_Book1_1_Ke hoach 2010 ngay 31-01 14" xfId="3537"/>
    <cellStyle name="Dziesiętny [0]_Invoices2001Slovakia_Book1_1_Ke hoach 2010 ngay 31-01 14" xfId="3538"/>
    <cellStyle name="Dziesietny [0]_Invoices2001Slovakia_Book1_1_Ke hoach 2010 ngay 31-01 15" xfId="3539"/>
    <cellStyle name="Dziesiętny [0]_Invoices2001Slovakia_Book1_1_Ke hoach 2010 ngay 31-01 15" xfId="3540"/>
    <cellStyle name="Dziesietny [0]_Invoices2001Slovakia_Book1_1_Ke hoach 2010 ngay 31-01 16" xfId="3541"/>
    <cellStyle name="Dziesiętny [0]_Invoices2001Slovakia_Book1_1_Ke hoach 2010 ngay 31-01 16" xfId="3542"/>
    <cellStyle name="Dziesietny [0]_Invoices2001Slovakia_Book1_1_Ke hoach 2010 ngay 31-01 17" xfId="3543"/>
    <cellStyle name="Dziesiętny [0]_Invoices2001Slovakia_Book1_1_Ke hoach 2010 ngay 31-01 17" xfId="3544"/>
    <cellStyle name="Dziesietny [0]_Invoices2001Slovakia_Book1_1_Ke hoach 2010 ngay 31-01 18" xfId="3545"/>
    <cellStyle name="Dziesiętny [0]_Invoices2001Slovakia_Book1_1_Ke hoach 2010 ngay 31-01 18" xfId="3546"/>
    <cellStyle name="Dziesietny [0]_Invoices2001Slovakia_Book1_1_Ke hoach 2010 ngay 31-01 19" xfId="3547"/>
    <cellStyle name="Dziesiętny [0]_Invoices2001Slovakia_Book1_1_Ke hoach 2010 ngay 31-01 19" xfId="3548"/>
    <cellStyle name="Dziesietny [0]_Invoices2001Slovakia_Book1_1_Ke hoach 2010 ngay 31-01 2" xfId="3549"/>
    <cellStyle name="Dziesiętny [0]_Invoices2001Slovakia_Book1_1_Ke hoach 2010 ngay 31-01 2" xfId="3550"/>
    <cellStyle name="Dziesietny [0]_Invoices2001Slovakia_Book1_1_Ke hoach 2010 ngay 31-01 2 2" xfId="14799"/>
    <cellStyle name="Dziesiętny [0]_Invoices2001Slovakia_Book1_1_Ke hoach 2010 ngay 31-01 2 2" xfId="14800"/>
    <cellStyle name="Dziesietny [0]_Invoices2001Slovakia_Book1_1_Ke hoach 2010 ngay 31-01 20" xfId="3551"/>
    <cellStyle name="Dziesiętny [0]_Invoices2001Slovakia_Book1_1_Ke hoach 2010 ngay 31-01 20" xfId="3552"/>
    <cellStyle name="Dziesietny [0]_Invoices2001Slovakia_Book1_1_Ke hoach 2010 ngay 31-01 21" xfId="3553"/>
    <cellStyle name="Dziesiętny [0]_Invoices2001Slovakia_Book1_1_Ke hoach 2010 ngay 31-01 21" xfId="3554"/>
    <cellStyle name="Dziesietny [0]_Invoices2001Slovakia_Book1_1_Ke hoach 2010 ngay 31-01 22" xfId="3555"/>
    <cellStyle name="Dziesiętny [0]_Invoices2001Slovakia_Book1_1_Ke hoach 2010 ngay 31-01 22" xfId="3556"/>
    <cellStyle name="Dziesietny [0]_Invoices2001Slovakia_Book1_1_Ke hoach 2010 ngay 31-01 23" xfId="3557"/>
    <cellStyle name="Dziesiętny [0]_Invoices2001Slovakia_Book1_1_Ke hoach 2010 ngay 31-01 23" xfId="3558"/>
    <cellStyle name="Dziesietny [0]_Invoices2001Slovakia_Book1_1_Ke hoach 2010 ngay 31-01 24" xfId="3559"/>
    <cellStyle name="Dziesiętny [0]_Invoices2001Slovakia_Book1_1_Ke hoach 2010 ngay 31-01 24" xfId="3560"/>
    <cellStyle name="Dziesietny [0]_Invoices2001Slovakia_Book1_1_Ke hoach 2010 ngay 31-01 25" xfId="3561"/>
    <cellStyle name="Dziesiętny [0]_Invoices2001Slovakia_Book1_1_Ke hoach 2010 ngay 31-01 25" xfId="3562"/>
    <cellStyle name="Dziesietny [0]_Invoices2001Slovakia_Book1_1_Ke hoach 2010 ngay 31-01 26" xfId="3563"/>
    <cellStyle name="Dziesiętny [0]_Invoices2001Slovakia_Book1_1_Ke hoach 2010 ngay 31-01 26" xfId="3564"/>
    <cellStyle name="Dziesietny [0]_Invoices2001Slovakia_Book1_1_Ke hoach 2010 ngay 31-01 27" xfId="14797"/>
    <cellStyle name="Dziesiętny [0]_Invoices2001Slovakia_Book1_1_Ke hoach 2010 ngay 31-01 27" xfId="14798"/>
    <cellStyle name="Dziesietny [0]_Invoices2001Slovakia_Book1_1_Ke hoach 2010 ngay 31-01 28" xfId="22644"/>
    <cellStyle name="Dziesiętny [0]_Invoices2001Slovakia_Book1_1_Ke hoach 2010 ngay 31-01 28" xfId="22645"/>
    <cellStyle name="Dziesietny [0]_Invoices2001Slovakia_Book1_1_Ke hoach 2010 ngay 31-01 3" xfId="3565"/>
    <cellStyle name="Dziesiętny [0]_Invoices2001Slovakia_Book1_1_Ke hoach 2010 ngay 31-01 3" xfId="3566"/>
    <cellStyle name="Dziesietny [0]_Invoices2001Slovakia_Book1_1_Ke hoach 2010 ngay 31-01 3 2" xfId="14801"/>
    <cellStyle name="Dziesiętny [0]_Invoices2001Slovakia_Book1_1_Ke hoach 2010 ngay 31-01 3 2" xfId="14802"/>
    <cellStyle name="Dziesietny [0]_Invoices2001Slovakia_Book1_1_Ke hoach 2010 ngay 31-01 4" xfId="3567"/>
    <cellStyle name="Dziesiętny [0]_Invoices2001Slovakia_Book1_1_Ke hoach 2010 ngay 31-01 4" xfId="3568"/>
    <cellStyle name="Dziesietny [0]_Invoices2001Slovakia_Book1_1_Ke hoach 2010 ngay 31-01 5" xfId="3569"/>
    <cellStyle name="Dziesiętny [0]_Invoices2001Slovakia_Book1_1_Ke hoach 2010 ngay 31-01 5" xfId="3570"/>
    <cellStyle name="Dziesietny [0]_Invoices2001Slovakia_Book1_1_Ke hoach 2010 ngay 31-01 6" xfId="3571"/>
    <cellStyle name="Dziesiętny [0]_Invoices2001Slovakia_Book1_1_Ke hoach 2010 ngay 31-01 6" xfId="3572"/>
    <cellStyle name="Dziesietny [0]_Invoices2001Slovakia_Book1_1_Ke hoach 2010 ngay 31-01 7" xfId="3573"/>
    <cellStyle name="Dziesiętny [0]_Invoices2001Slovakia_Book1_1_Ke hoach 2010 ngay 31-01 7" xfId="3574"/>
    <cellStyle name="Dziesietny [0]_Invoices2001Slovakia_Book1_1_Ke hoach 2010 ngay 31-01 8" xfId="3575"/>
    <cellStyle name="Dziesiętny [0]_Invoices2001Slovakia_Book1_1_Ke hoach 2010 ngay 31-01 8" xfId="3576"/>
    <cellStyle name="Dziesietny [0]_Invoices2001Slovakia_Book1_1_Ke hoach 2010 ngay 31-01 9" xfId="3577"/>
    <cellStyle name="Dziesiętny [0]_Invoices2001Slovakia_Book1_1_Ke hoach 2010 ngay 31-01 9" xfId="3578"/>
    <cellStyle name="Dziesietny [0]_Invoices2001Slovakia_Book1_1_ke hoach dau thau 30-6-2010" xfId="3579"/>
    <cellStyle name="Dziesiętny [0]_Invoices2001Slovakia_Book1_1_ke hoach dau thau 30-6-2010" xfId="3580"/>
    <cellStyle name="Dziesietny [0]_Invoices2001Slovakia_Book1_1_ke hoach dau thau 30-6-2010 10" xfId="3581"/>
    <cellStyle name="Dziesiętny [0]_Invoices2001Slovakia_Book1_1_ke hoach dau thau 30-6-2010 10" xfId="3582"/>
    <cellStyle name="Dziesietny [0]_Invoices2001Slovakia_Book1_1_ke hoach dau thau 30-6-2010 11" xfId="3583"/>
    <cellStyle name="Dziesiętny [0]_Invoices2001Slovakia_Book1_1_ke hoach dau thau 30-6-2010 11" xfId="3584"/>
    <cellStyle name="Dziesietny [0]_Invoices2001Slovakia_Book1_1_ke hoach dau thau 30-6-2010 12" xfId="3585"/>
    <cellStyle name="Dziesiętny [0]_Invoices2001Slovakia_Book1_1_ke hoach dau thau 30-6-2010 12" xfId="3586"/>
    <cellStyle name="Dziesietny [0]_Invoices2001Slovakia_Book1_1_ke hoach dau thau 30-6-2010 13" xfId="3587"/>
    <cellStyle name="Dziesiętny [0]_Invoices2001Slovakia_Book1_1_ke hoach dau thau 30-6-2010 13" xfId="3588"/>
    <cellStyle name="Dziesietny [0]_Invoices2001Slovakia_Book1_1_ke hoach dau thau 30-6-2010 14" xfId="3589"/>
    <cellStyle name="Dziesiętny [0]_Invoices2001Slovakia_Book1_1_ke hoach dau thau 30-6-2010 14" xfId="3590"/>
    <cellStyle name="Dziesietny [0]_Invoices2001Slovakia_Book1_1_ke hoach dau thau 30-6-2010 15" xfId="3591"/>
    <cellStyle name="Dziesiętny [0]_Invoices2001Slovakia_Book1_1_ke hoach dau thau 30-6-2010 15" xfId="3592"/>
    <cellStyle name="Dziesietny [0]_Invoices2001Slovakia_Book1_1_ke hoach dau thau 30-6-2010 16" xfId="3593"/>
    <cellStyle name="Dziesiętny [0]_Invoices2001Slovakia_Book1_1_ke hoach dau thau 30-6-2010 16" xfId="3594"/>
    <cellStyle name="Dziesietny [0]_Invoices2001Slovakia_Book1_1_ke hoach dau thau 30-6-2010 17" xfId="3595"/>
    <cellStyle name="Dziesiętny [0]_Invoices2001Slovakia_Book1_1_ke hoach dau thau 30-6-2010 17" xfId="3596"/>
    <cellStyle name="Dziesietny [0]_Invoices2001Slovakia_Book1_1_ke hoach dau thau 30-6-2010 18" xfId="3597"/>
    <cellStyle name="Dziesiętny [0]_Invoices2001Slovakia_Book1_1_ke hoach dau thau 30-6-2010 18" xfId="3598"/>
    <cellStyle name="Dziesietny [0]_Invoices2001Slovakia_Book1_1_ke hoach dau thau 30-6-2010 19" xfId="3599"/>
    <cellStyle name="Dziesiętny [0]_Invoices2001Slovakia_Book1_1_ke hoach dau thau 30-6-2010 19" xfId="3600"/>
    <cellStyle name="Dziesietny [0]_Invoices2001Slovakia_Book1_1_ke hoach dau thau 30-6-2010 2" xfId="3601"/>
    <cellStyle name="Dziesiętny [0]_Invoices2001Slovakia_Book1_1_ke hoach dau thau 30-6-2010 2" xfId="3602"/>
    <cellStyle name="Dziesietny [0]_Invoices2001Slovakia_Book1_1_ke hoach dau thau 30-6-2010 2 2" xfId="14805"/>
    <cellStyle name="Dziesiętny [0]_Invoices2001Slovakia_Book1_1_ke hoach dau thau 30-6-2010 2 2" xfId="14806"/>
    <cellStyle name="Dziesietny [0]_Invoices2001Slovakia_Book1_1_ke hoach dau thau 30-6-2010 20" xfId="3603"/>
    <cellStyle name="Dziesiętny [0]_Invoices2001Slovakia_Book1_1_ke hoach dau thau 30-6-2010 20" xfId="3604"/>
    <cellStyle name="Dziesietny [0]_Invoices2001Slovakia_Book1_1_ke hoach dau thau 30-6-2010 21" xfId="3605"/>
    <cellStyle name="Dziesiętny [0]_Invoices2001Slovakia_Book1_1_ke hoach dau thau 30-6-2010 21" xfId="3606"/>
    <cellStyle name="Dziesietny [0]_Invoices2001Slovakia_Book1_1_ke hoach dau thau 30-6-2010 22" xfId="3607"/>
    <cellStyle name="Dziesiętny [0]_Invoices2001Slovakia_Book1_1_ke hoach dau thau 30-6-2010 22" xfId="3608"/>
    <cellStyle name="Dziesietny [0]_Invoices2001Slovakia_Book1_1_ke hoach dau thau 30-6-2010 23" xfId="3609"/>
    <cellStyle name="Dziesiętny [0]_Invoices2001Slovakia_Book1_1_ke hoach dau thau 30-6-2010 23" xfId="3610"/>
    <cellStyle name="Dziesietny [0]_Invoices2001Slovakia_Book1_1_ke hoach dau thau 30-6-2010 24" xfId="3611"/>
    <cellStyle name="Dziesiętny [0]_Invoices2001Slovakia_Book1_1_ke hoach dau thau 30-6-2010 24" xfId="3612"/>
    <cellStyle name="Dziesietny [0]_Invoices2001Slovakia_Book1_1_ke hoach dau thau 30-6-2010 25" xfId="3613"/>
    <cellStyle name="Dziesiętny [0]_Invoices2001Slovakia_Book1_1_ke hoach dau thau 30-6-2010 25" xfId="3614"/>
    <cellStyle name="Dziesietny [0]_Invoices2001Slovakia_Book1_1_ke hoach dau thau 30-6-2010 26" xfId="3615"/>
    <cellStyle name="Dziesiętny [0]_Invoices2001Slovakia_Book1_1_ke hoach dau thau 30-6-2010 26" xfId="3616"/>
    <cellStyle name="Dziesietny [0]_Invoices2001Slovakia_Book1_1_ke hoach dau thau 30-6-2010 27" xfId="14803"/>
    <cellStyle name="Dziesiętny [0]_Invoices2001Slovakia_Book1_1_ke hoach dau thau 30-6-2010 27" xfId="14804"/>
    <cellStyle name="Dziesietny [0]_Invoices2001Slovakia_Book1_1_ke hoach dau thau 30-6-2010 28" xfId="22646"/>
    <cellStyle name="Dziesiętny [0]_Invoices2001Slovakia_Book1_1_ke hoach dau thau 30-6-2010 28" xfId="22647"/>
    <cellStyle name="Dziesietny [0]_Invoices2001Slovakia_Book1_1_ke hoach dau thau 30-6-2010 3" xfId="3617"/>
    <cellStyle name="Dziesiętny [0]_Invoices2001Slovakia_Book1_1_ke hoach dau thau 30-6-2010 3" xfId="3618"/>
    <cellStyle name="Dziesietny [0]_Invoices2001Slovakia_Book1_1_ke hoach dau thau 30-6-2010 3 2" xfId="14807"/>
    <cellStyle name="Dziesiętny [0]_Invoices2001Slovakia_Book1_1_ke hoach dau thau 30-6-2010 3 2" xfId="14808"/>
    <cellStyle name="Dziesietny [0]_Invoices2001Slovakia_Book1_1_ke hoach dau thau 30-6-2010 4" xfId="3619"/>
    <cellStyle name="Dziesiętny [0]_Invoices2001Slovakia_Book1_1_ke hoach dau thau 30-6-2010 4" xfId="3620"/>
    <cellStyle name="Dziesietny [0]_Invoices2001Slovakia_Book1_1_ke hoach dau thau 30-6-2010 5" xfId="3621"/>
    <cellStyle name="Dziesiętny [0]_Invoices2001Slovakia_Book1_1_ke hoach dau thau 30-6-2010 5" xfId="3622"/>
    <cellStyle name="Dziesietny [0]_Invoices2001Slovakia_Book1_1_ke hoach dau thau 30-6-2010 6" xfId="3623"/>
    <cellStyle name="Dziesiętny [0]_Invoices2001Slovakia_Book1_1_ke hoach dau thau 30-6-2010 6" xfId="3624"/>
    <cellStyle name="Dziesietny [0]_Invoices2001Slovakia_Book1_1_ke hoach dau thau 30-6-2010 7" xfId="3625"/>
    <cellStyle name="Dziesiętny [0]_Invoices2001Slovakia_Book1_1_ke hoach dau thau 30-6-2010 7" xfId="3626"/>
    <cellStyle name="Dziesietny [0]_Invoices2001Slovakia_Book1_1_ke hoach dau thau 30-6-2010 8" xfId="3627"/>
    <cellStyle name="Dziesiętny [0]_Invoices2001Slovakia_Book1_1_ke hoach dau thau 30-6-2010 8" xfId="3628"/>
    <cellStyle name="Dziesietny [0]_Invoices2001Slovakia_Book1_1_ke hoach dau thau 30-6-2010 9" xfId="3629"/>
    <cellStyle name="Dziesiętny [0]_Invoices2001Slovakia_Book1_1_ke hoach dau thau 30-6-2010 9" xfId="3630"/>
    <cellStyle name="Dziesietny [0]_Invoices2001Slovakia_Book1_1_KH Von 2012 gui BKH 1" xfId="3631"/>
    <cellStyle name="Dziesiętny [0]_Invoices2001Slovakia_Book1_1_KH Von 2012 gui BKH 1" xfId="3632"/>
    <cellStyle name="Dziesietny [0]_Invoices2001Slovakia_Book1_1_KH Von 2012 gui BKH 1 10" xfId="3633"/>
    <cellStyle name="Dziesiętny [0]_Invoices2001Slovakia_Book1_1_KH Von 2012 gui BKH 1 10" xfId="3634"/>
    <cellStyle name="Dziesietny [0]_Invoices2001Slovakia_Book1_1_KH Von 2012 gui BKH 1 10 2" xfId="22648"/>
    <cellStyle name="Dziesiętny [0]_Invoices2001Slovakia_Book1_1_KH Von 2012 gui BKH 1 10 2" xfId="22649"/>
    <cellStyle name="Dziesietny [0]_Invoices2001Slovakia_Book1_1_KH Von 2012 gui BKH 1 11" xfId="3635"/>
    <cellStyle name="Dziesiętny [0]_Invoices2001Slovakia_Book1_1_KH Von 2012 gui BKH 1 11" xfId="3636"/>
    <cellStyle name="Dziesietny [0]_Invoices2001Slovakia_Book1_1_KH Von 2012 gui BKH 1 11 2" xfId="22650"/>
    <cellStyle name="Dziesiętny [0]_Invoices2001Slovakia_Book1_1_KH Von 2012 gui BKH 1 11 2" xfId="22651"/>
    <cellStyle name="Dziesietny [0]_Invoices2001Slovakia_Book1_1_KH Von 2012 gui BKH 1 12" xfId="3637"/>
    <cellStyle name="Dziesiętny [0]_Invoices2001Slovakia_Book1_1_KH Von 2012 gui BKH 1 12" xfId="3638"/>
    <cellStyle name="Dziesietny [0]_Invoices2001Slovakia_Book1_1_KH Von 2012 gui BKH 1 12 2" xfId="22652"/>
    <cellStyle name="Dziesiętny [0]_Invoices2001Slovakia_Book1_1_KH Von 2012 gui BKH 1 12 2" xfId="22653"/>
    <cellStyle name="Dziesietny [0]_Invoices2001Slovakia_Book1_1_KH Von 2012 gui BKH 1 13" xfId="3639"/>
    <cellStyle name="Dziesiętny [0]_Invoices2001Slovakia_Book1_1_KH Von 2012 gui BKH 1 13" xfId="3640"/>
    <cellStyle name="Dziesietny [0]_Invoices2001Slovakia_Book1_1_KH Von 2012 gui BKH 1 13 2" xfId="22654"/>
    <cellStyle name="Dziesiętny [0]_Invoices2001Slovakia_Book1_1_KH Von 2012 gui BKH 1 13 2" xfId="22655"/>
    <cellStyle name="Dziesietny [0]_Invoices2001Slovakia_Book1_1_KH Von 2012 gui BKH 1 14" xfId="3641"/>
    <cellStyle name="Dziesiętny [0]_Invoices2001Slovakia_Book1_1_KH Von 2012 gui BKH 1 14" xfId="3642"/>
    <cellStyle name="Dziesietny [0]_Invoices2001Slovakia_Book1_1_KH Von 2012 gui BKH 1 14 2" xfId="22656"/>
    <cellStyle name="Dziesiętny [0]_Invoices2001Slovakia_Book1_1_KH Von 2012 gui BKH 1 14 2" xfId="22657"/>
    <cellStyle name="Dziesietny [0]_Invoices2001Slovakia_Book1_1_KH Von 2012 gui BKH 1 15" xfId="3643"/>
    <cellStyle name="Dziesiętny [0]_Invoices2001Slovakia_Book1_1_KH Von 2012 gui BKH 1 15" xfId="3644"/>
    <cellStyle name="Dziesietny [0]_Invoices2001Slovakia_Book1_1_KH Von 2012 gui BKH 1 15 2" xfId="22658"/>
    <cellStyle name="Dziesiętny [0]_Invoices2001Slovakia_Book1_1_KH Von 2012 gui BKH 1 15 2" xfId="22659"/>
    <cellStyle name="Dziesietny [0]_Invoices2001Slovakia_Book1_1_KH Von 2012 gui BKH 1 16" xfId="3645"/>
    <cellStyle name="Dziesiętny [0]_Invoices2001Slovakia_Book1_1_KH Von 2012 gui BKH 1 16" xfId="3646"/>
    <cellStyle name="Dziesietny [0]_Invoices2001Slovakia_Book1_1_KH Von 2012 gui BKH 1 16 2" xfId="22660"/>
    <cellStyle name="Dziesiętny [0]_Invoices2001Slovakia_Book1_1_KH Von 2012 gui BKH 1 16 2" xfId="22661"/>
    <cellStyle name="Dziesietny [0]_Invoices2001Slovakia_Book1_1_KH Von 2012 gui BKH 1 17" xfId="3647"/>
    <cellStyle name="Dziesiętny [0]_Invoices2001Slovakia_Book1_1_KH Von 2012 gui BKH 1 17" xfId="3648"/>
    <cellStyle name="Dziesietny [0]_Invoices2001Slovakia_Book1_1_KH Von 2012 gui BKH 1 17 2" xfId="22662"/>
    <cellStyle name="Dziesiętny [0]_Invoices2001Slovakia_Book1_1_KH Von 2012 gui BKH 1 17 2" xfId="22663"/>
    <cellStyle name="Dziesietny [0]_Invoices2001Slovakia_Book1_1_KH Von 2012 gui BKH 1 18" xfId="3649"/>
    <cellStyle name="Dziesiętny [0]_Invoices2001Slovakia_Book1_1_KH Von 2012 gui BKH 1 18" xfId="3650"/>
    <cellStyle name="Dziesietny [0]_Invoices2001Slovakia_Book1_1_KH Von 2012 gui BKH 1 18 2" xfId="22664"/>
    <cellStyle name="Dziesiętny [0]_Invoices2001Slovakia_Book1_1_KH Von 2012 gui BKH 1 18 2" xfId="22665"/>
    <cellStyle name="Dziesietny [0]_Invoices2001Slovakia_Book1_1_KH Von 2012 gui BKH 1 19" xfId="3651"/>
    <cellStyle name="Dziesiętny [0]_Invoices2001Slovakia_Book1_1_KH Von 2012 gui BKH 1 19" xfId="3652"/>
    <cellStyle name="Dziesietny [0]_Invoices2001Slovakia_Book1_1_KH Von 2012 gui BKH 1 19 2" xfId="22666"/>
    <cellStyle name="Dziesiętny [0]_Invoices2001Slovakia_Book1_1_KH Von 2012 gui BKH 1 19 2" xfId="22667"/>
    <cellStyle name="Dziesietny [0]_Invoices2001Slovakia_Book1_1_KH Von 2012 gui BKH 1 2" xfId="3653"/>
    <cellStyle name="Dziesiętny [0]_Invoices2001Slovakia_Book1_1_KH Von 2012 gui BKH 1 2" xfId="3654"/>
    <cellStyle name="Dziesietny [0]_Invoices2001Slovakia_Book1_1_KH Von 2012 gui BKH 1 2 2" xfId="14811"/>
    <cellStyle name="Dziesiętny [0]_Invoices2001Slovakia_Book1_1_KH Von 2012 gui BKH 1 2 2" xfId="14812"/>
    <cellStyle name="Dziesietny [0]_Invoices2001Slovakia_Book1_1_KH Von 2012 gui BKH 1 2 3" xfId="14809"/>
    <cellStyle name="Dziesiętny [0]_Invoices2001Slovakia_Book1_1_KH Von 2012 gui BKH 1 2 3" xfId="14810"/>
    <cellStyle name="Dziesietny [0]_Invoices2001Slovakia_Book1_1_KH Von 2012 gui BKH 1 2 4" xfId="22668"/>
    <cellStyle name="Dziesiętny [0]_Invoices2001Slovakia_Book1_1_KH Von 2012 gui BKH 1 2 4" xfId="22669"/>
    <cellStyle name="Dziesietny [0]_Invoices2001Slovakia_Book1_1_KH Von 2012 gui BKH 1 20" xfId="3655"/>
    <cellStyle name="Dziesiętny [0]_Invoices2001Slovakia_Book1_1_KH Von 2012 gui BKH 1 20" xfId="3656"/>
    <cellStyle name="Dziesietny [0]_Invoices2001Slovakia_Book1_1_KH Von 2012 gui BKH 1 20 2" xfId="22670"/>
    <cellStyle name="Dziesiętny [0]_Invoices2001Slovakia_Book1_1_KH Von 2012 gui BKH 1 20 2" xfId="22671"/>
    <cellStyle name="Dziesietny [0]_Invoices2001Slovakia_Book1_1_KH Von 2012 gui BKH 1 21" xfId="3657"/>
    <cellStyle name="Dziesiętny [0]_Invoices2001Slovakia_Book1_1_KH Von 2012 gui BKH 1 21" xfId="3658"/>
    <cellStyle name="Dziesietny [0]_Invoices2001Slovakia_Book1_1_KH Von 2012 gui BKH 1 21 2" xfId="22672"/>
    <cellStyle name="Dziesiętny [0]_Invoices2001Slovakia_Book1_1_KH Von 2012 gui BKH 1 21 2" xfId="22673"/>
    <cellStyle name="Dziesietny [0]_Invoices2001Slovakia_Book1_1_KH Von 2012 gui BKH 1 22" xfId="3659"/>
    <cellStyle name="Dziesiętny [0]_Invoices2001Slovakia_Book1_1_KH Von 2012 gui BKH 1 22" xfId="3660"/>
    <cellStyle name="Dziesietny [0]_Invoices2001Slovakia_Book1_1_KH Von 2012 gui BKH 1 22 2" xfId="22674"/>
    <cellStyle name="Dziesiętny [0]_Invoices2001Slovakia_Book1_1_KH Von 2012 gui BKH 1 22 2" xfId="22675"/>
    <cellStyle name="Dziesietny [0]_Invoices2001Slovakia_Book1_1_KH Von 2012 gui BKH 1 23" xfId="3661"/>
    <cellStyle name="Dziesiętny [0]_Invoices2001Slovakia_Book1_1_KH Von 2012 gui BKH 1 23" xfId="3662"/>
    <cellStyle name="Dziesietny [0]_Invoices2001Slovakia_Book1_1_KH Von 2012 gui BKH 1 23 2" xfId="22676"/>
    <cellStyle name="Dziesiętny [0]_Invoices2001Slovakia_Book1_1_KH Von 2012 gui BKH 1 23 2" xfId="22677"/>
    <cellStyle name="Dziesietny [0]_Invoices2001Slovakia_Book1_1_KH Von 2012 gui BKH 1 24" xfId="3663"/>
    <cellStyle name="Dziesiętny [0]_Invoices2001Slovakia_Book1_1_KH Von 2012 gui BKH 1 24" xfId="3664"/>
    <cellStyle name="Dziesietny [0]_Invoices2001Slovakia_Book1_1_KH Von 2012 gui BKH 1 24 2" xfId="22678"/>
    <cellStyle name="Dziesiętny [0]_Invoices2001Slovakia_Book1_1_KH Von 2012 gui BKH 1 24 2" xfId="22679"/>
    <cellStyle name="Dziesietny [0]_Invoices2001Slovakia_Book1_1_KH Von 2012 gui BKH 1 25" xfId="3665"/>
    <cellStyle name="Dziesiętny [0]_Invoices2001Slovakia_Book1_1_KH Von 2012 gui BKH 1 25" xfId="3666"/>
    <cellStyle name="Dziesietny [0]_Invoices2001Slovakia_Book1_1_KH Von 2012 gui BKH 1 25 2" xfId="22680"/>
    <cellStyle name="Dziesiętny [0]_Invoices2001Slovakia_Book1_1_KH Von 2012 gui BKH 1 25 2" xfId="22681"/>
    <cellStyle name="Dziesietny [0]_Invoices2001Slovakia_Book1_1_KH Von 2012 gui BKH 1 26" xfId="3667"/>
    <cellStyle name="Dziesiętny [0]_Invoices2001Slovakia_Book1_1_KH Von 2012 gui BKH 1 26" xfId="3668"/>
    <cellStyle name="Dziesietny [0]_Invoices2001Slovakia_Book1_1_KH Von 2012 gui BKH 1 26 2" xfId="22682"/>
    <cellStyle name="Dziesiętny [0]_Invoices2001Slovakia_Book1_1_KH Von 2012 gui BKH 1 26 2" xfId="22683"/>
    <cellStyle name="Dziesietny [0]_Invoices2001Slovakia_Book1_1_KH Von 2012 gui BKH 1 3" xfId="3669"/>
    <cellStyle name="Dziesiętny [0]_Invoices2001Slovakia_Book1_1_KH Von 2012 gui BKH 1 3" xfId="3670"/>
    <cellStyle name="Dziesietny [0]_Invoices2001Slovakia_Book1_1_KH Von 2012 gui BKH 1 3 2" xfId="14815"/>
    <cellStyle name="Dziesiętny [0]_Invoices2001Slovakia_Book1_1_KH Von 2012 gui BKH 1 3 2" xfId="14816"/>
    <cellStyle name="Dziesietny [0]_Invoices2001Slovakia_Book1_1_KH Von 2012 gui BKH 1 3 3" xfId="14813"/>
    <cellStyle name="Dziesiętny [0]_Invoices2001Slovakia_Book1_1_KH Von 2012 gui BKH 1 3 3" xfId="14814"/>
    <cellStyle name="Dziesietny [0]_Invoices2001Slovakia_Book1_1_KH Von 2012 gui BKH 1 3 4" xfId="22684"/>
    <cellStyle name="Dziesiętny [0]_Invoices2001Slovakia_Book1_1_KH Von 2012 gui BKH 1 3 4" xfId="22685"/>
    <cellStyle name="Dziesietny [0]_Invoices2001Slovakia_Book1_1_KH Von 2012 gui BKH 1 4" xfId="3671"/>
    <cellStyle name="Dziesiętny [0]_Invoices2001Slovakia_Book1_1_KH Von 2012 gui BKH 1 4" xfId="3672"/>
    <cellStyle name="Dziesietny [0]_Invoices2001Slovakia_Book1_1_KH Von 2012 gui BKH 1 4 2" xfId="22686"/>
    <cellStyle name="Dziesiętny [0]_Invoices2001Slovakia_Book1_1_KH Von 2012 gui BKH 1 4 2" xfId="22687"/>
    <cellStyle name="Dziesietny [0]_Invoices2001Slovakia_Book1_1_KH Von 2012 gui BKH 1 5" xfId="3673"/>
    <cellStyle name="Dziesiętny [0]_Invoices2001Slovakia_Book1_1_KH Von 2012 gui BKH 1 5" xfId="3674"/>
    <cellStyle name="Dziesietny [0]_Invoices2001Slovakia_Book1_1_KH Von 2012 gui BKH 1 5 2" xfId="22688"/>
    <cellStyle name="Dziesiętny [0]_Invoices2001Slovakia_Book1_1_KH Von 2012 gui BKH 1 5 2" xfId="22689"/>
    <cellStyle name="Dziesietny [0]_Invoices2001Slovakia_Book1_1_KH Von 2012 gui BKH 1 6" xfId="3675"/>
    <cellStyle name="Dziesiętny [0]_Invoices2001Slovakia_Book1_1_KH Von 2012 gui BKH 1 6" xfId="3676"/>
    <cellStyle name="Dziesietny [0]_Invoices2001Slovakia_Book1_1_KH Von 2012 gui BKH 1 6 2" xfId="22690"/>
    <cellStyle name="Dziesiętny [0]_Invoices2001Slovakia_Book1_1_KH Von 2012 gui BKH 1 6 2" xfId="22691"/>
    <cellStyle name="Dziesietny [0]_Invoices2001Slovakia_Book1_1_KH Von 2012 gui BKH 1 7" xfId="3677"/>
    <cellStyle name="Dziesiętny [0]_Invoices2001Slovakia_Book1_1_KH Von 2012 gui BKH 1 7" xfId="3678"/>
    <cellStyle name="Dziesietny [0]_Invoices2001Slovakia_Book1_1_KH Von 2012 gui BKH 1 7 2" xfId="22692"/>
    <cellStyle name="Dziesiętny [0]_Invoices2001Slovakia_Book1_1_KH Von 2012 gui BKH 1 7 2" xfId="22693"/>
    <cellStyle name="Dziesietny [0]_Invoices2001Slovakia_Book1_1_KH Von 2012 gui BKH 1 8" xfId="3679"/>
    <cellStyle name="Dziesiętny [0]_Invoices2001Slovakia_Book1_1_KH Von 2012 gui BKH 1 8" xfId="3680"/>
    <cellStyle name="Dziesietny [0]_Invoices2001Slovakia_Book1_1_KH Von 2012 gui BKH 1 8 2" xfId="22694"/>
    <cellStyle name="Dziesiętny [0]_Invoices2001Slovakia_Book1_1_KH Von 2012 gui BKH 1 8 2" xfId="22695"/>
    <cellStyle name="Dziesietny [0]_Invoices2001Slovakia_Book1_1_KH Von 2012 gui BKH 1 9" xfId="3681"/>
    <cellStyle name="Dziesiętny [0]_Invoices2001Slovakia_Book1_1_KH Von 2012 gui BKH 1 9" xfId="3682"/>
    <cellStyle name="Dziesietny [0]_Invoices2001Slovakia_Book1_1_KH Von 2012 gui BKH 1 9 2" xfId="22696"/>
    <cellStyle name="Dziesiętny [0]_Invoices2001Slovakia_Book1_1_KH Von 2012 gui BKH 1 9 2" xfId="22697"/>
    <cellStyle name="Dziesietny [0]_Invoices2001Slovakia_Book1_1_KH Von 2012 gui BKH 1_BIEU KE HOACH  2015 (KTN 6.11 sua)" xfId="14817"/>
    <cellStyle name="Dziesiętny [0]_Invoices2001Slovakia_Book1_1_KH Von 2012 gui BKH 1_BIEU KE HOACH  2015 (KTN 6.11 sua)" xfId="14818"/>
    <cellStyle name="Dziesietny [0]_Invoices2001Slovakia_Book1_1_KH Von 2012 gui BKH 2" xfId="3683"/>
    <cellStyle name="Dziesiętny [0]_Invoices2001Slovakia_Book1_1_KH Von 2012 gui BKH 2" xfId="3684"/>
    <cellStyle name="Dziesietny [0]_Invoices2001Slovakia_Book1_1_KH Von 2012 gui BKH 2 10" xfId="3685"/>
    <cellStyle name="Dziesiętny [0]_Invoices2001Slovakia_Book1_1_KH Von 2012 gui BKH 2 10" xfId="3686"/>
    <cellStyle name="Dziesietny [0]_Invoices2001Slovakia_Book1_1_KH Von 2012 gui BKH 2 11" xfId="3687"/>
    <cellStyle name="Dziesiętny [0]_Invoices2001Slovakia_Book1_1_KH Von 2012 gui BKH 2 11" xfId="3688"/>
    <cellStyle name="Dziesietny [0]_Invoices2001Slovakia_Book1_1_KH Von 2012 gui BKH 2 12" xfId="3689"/>
    <cellStyle name="Dziesiętny [0]_Invoices2001Slovakia_Book1_1_KH Von 2012 gui BKH 2 12" xfId="3690"/>
    <cellStyle name="Dziesietny [0]_Invoices2001Slovakia_Book1_1_KH Von 2012 gui BKH 2 13" xfId="3691"/>
    <cellStyle name="Dziesiętny [0]_Invoices2001Slovakia_Book1_1_KH Von 2012 gui BKH 2 13" xfId="3692"/>
    <cellStyle name="Dziesietny [0]_Invoices2001Slovakia_Book1_1_KH Von 2012 gui BKH 2 14" xfId="3693"/>
    <cellStyle name="Dziesiętny [0]_Invoices2001Slovakia_Book1_1_KH Von 2012 gui BKH 2 14" xfId="3694"/>
    <cellStyle name="Dziesietny [0]_Invoices2001Slovakia_Book1_1_KH Von 2012 gui BKH 2 15" xfId="3695"/>
    <cellStyle name="Dziesiętny [0]_Invoices2001Slovakia_Book1_1_KH Von 2012 gui BKH 2 15" xfId="3696"/>
    <cellStyle name="Dziesietny [0]_Invoices2001Slovakia_Book1_1_KH Von 2012 gui BKH 2 16" xfId="3697"/>
    <cellStyle name="Dziesiętny [0]_Invoices2001Slovakia_Book1_1_KH Von 2012 gui BKH 2 16" xfId="3698"/>
    <cellStyle name="Dziesietny [0]_Invoices2001Slovakia_Book1_1_KH Von 2012 gui BKH 2 17" xfId="3699"/>
    <cellStyle name="Dziesiętny [0]_Invoices2001Slovakia_Book1_1_KH Von 2012 gui BKH 2 17" xfId="3700"/>
    <cellStyle name="Dziesietny [0]_Invoices2001Slovakia_Book1_1_KH Von 2012 gui BKH 2 18" xfId="3701"/>
    <cellStyle name="Dziesiętny [0]_Invoices2001Slovakia_Book1_1_KH Von 2012 gui BKH 2 18" xfId="3702"/>
    <cellStyle name="Dziesietny [0]_Invoices2001Slovakia_Book1_1_KH Von 2012 gui BKH 2 19" xfId="3703"/>
    <cellStyle name="Dziesiętny [0]_Invoices2001Slovakia_Book1_1_KH Von 2012 gui BKH 2 19" xfId="3704"/>
    <cellStyle name="Dziesietny [0]_Invoices2001Slovakia_Book1_1_KH Von 2012 gui BKH 2 2" xfId="3705"/>
    <cellStyle name="Dziesiętny [0]_Invoices2001Slovakia_Book1_1_KH Von 2012 gui BKH 2 2" xfId="3706"/>
    <cellStyle name="Dziesietny [0]_Invoices2001Slovakia_Book1_1_KH Von 2012 gui BKH 2 2 2" xfId="14821"/>
    <cellStyle name="Dziesiętny [0]_Invoices2001Slovakia_Book1_1_KH Von 2012 gui BKH 2 2 2" xfId="14822"/>
    <cellStyle name="Dziesietny [0]_Invoices2001Slovakia_Book1_1_KH Von 2012 gui BKH 2 20" xfId="3707"/>
    <cellStyle name="Dziesiętny [0]_Invoices2001Slovakia_Book1_1_KH Von 2012 gui BKH 2 20" xfId="3708"/>
    <cellStyle name="Dziesietny [0]_Invoices2001Slovakia_Book1_1_KH Von 2012 gui BKH 2 21" xfId="3709"/>
    <cellStyle name="Dziesiętny [0]_Invoices2001Slovakia_Book1_1_KH Von 2012 gui BKH 2 21" xfId="3710"/>
    <cellStyle name="Dziesietny [0]_Invoices2001Slovakia_Book1_1_KH Von 2012 gui BKH 2 22" xfId="3711"/>
    <cellStyle name="Dziesiętny [0]_Invoices2001Slovakia_Book1_1_KH Von 2012 gui BKH 2 22" xfId="3712"/>
    <cellStyle name="Dziesietny [0]_Invoices2001Slovakia_Book1_1_KH Von 2012 gui BKH 2 23" xfId="3713"/>
    <cellStyle name="Dziesiętny [0]_Invoices2001Slovakia_Book1_1_KH Von 2012 gui BKH 2 23" xfId="3714"/>
    <cellStyle name="Dziesietny [0]_Invoices2001Slovakia_Book1_1_KH Von 2012 gui BKH 2 24" xfId="3715"/>
    <cellStyle name="Dziesiętny [0]_Invoices2001Slovakia_Book1_1_KH Von 2012 gui BKH 2 24" xfId="3716"/>
    <cellStyle name="Dziesietny [0]_Invoices2001Slovakia_Book1_1_KH Von 2012 gui BKH 2 25" xfId="3717"/>
    <cellStyle name="Dziesiętny [0]_Invoices2001Slovakia_Book1_1_KH Von 2012 gui BKH 2 25" xfId="3718"/>
    <cellStyle name="Dziesietny [0]_Invoices2001Slovakia_Book1_1_KH Von 2012 gui BKH 2 26" xfId="3719"/>
    <cellStyle name="Dziesiętny [0]_Invoices2001Slovakia_Book1_1_KH Von 2012 gui BKH 2 26" xfId="3720"/>
    <cellStyle name="Dziesietny [0]_Invoices2001Slovakia_Book1_1_KH Von 2012 gui BKH 2 27" xfId="14819"/>
    <cellStyle name="Dziesiętny [0]_Invoices2001Slovakia_Book1_1_KH Von 2012 gui BKH 2 27" xfId="14820"/>
    <cellStyle name="Dziesietny [0]_Invoices2001Slovakia_Book1_1_KH Von 2012 gui BKH 2 28" xfId="22698"/>
    <cellStyle name="Dziesiętny [0]_Invoices2001Slovakia_Book1_1_KH Von 2012 gui BKH 2 28" xfId="22699"/>
    <cellStyle name="Dziesietny [0]_Invoices2001Slovakia_Book1_1_KH Von 2012 gui BKH 2 3" xfId="3721"/>
    <cellStyle name="Dziesiętny [0]_Invoices2001Slovakia_Book1_1_KH Von 2012 gui BKH 2 3" xfId="3722"/>
    <cellStyle name="Dziesietny [0]_Invoices2001Slovakia_Book1_1_KH Von 2012 gui BKH 2 3 2" xfId="14823"/>
    <cellStyle name="Dziesiętny [0]_Invoices2001Slovakia_Book1_1_KH Von 2012 gui BKH 2 3 2" xfId="14824"/>
    <cellStyle name="Dziesietny [0]_Invoices2001Slovakia_Book1_1_KH Von 2012 gui BKH 2 4" xfId="3723"/>
    <cellStyle name="Dziesiętny [0]_Invoices2001Slovakia_Book1_1_KH Von 2012 gui BKH 2 4" xfId="3724"/>
    <cellStyle name="Dziesietny [0]_Invoices2001Slovakia_Book1_1_KH Von 2012 gui BKH 2 5" xfId="3725"/>
    <cellStyle name="Dziesiętny [0]_Invoices2001Slovakia_Book1_1_KH Von 2012 gui BKH 2 5" xfId="3726"/>
    <cellStyle name="Dziesietny [0]_Invoices2001Slovakia_Book1_1_KH Von 2012 gui BKH 2 6" xfId="3727"/>
    <cellStyle name="Dziesiętny [0]_Invoices2001Slovakia_Book1_1_KH Von 2012 gui BKH 2 6" xfId="3728"/>
    <cellStyle name="Dziesietny [0]_Invoices2001Slovakia_Book1_1_KH Von 2012 gui BKH 2 7" xfId="3729"/>
    <cellStyle name="Dziesiętny [0]_Invoices2001Slovakia_Book1_1_KH Von 2012 gui BKH 2 7" xfId="3730"/>
    <cellStyle name="Dziesietny [0]_Invoices2001Slovakia_Book1_1_KH Von 2012 gui BKH 2 8" xfId="3731"/>
    <cellStyle name="Dziesiętny [0]_Invoices2001Slovakia_Book1_1_KH Von 2012 gui BKH 2 8" xfId="3732"/>
    <cellStyle name="Dziesietny [0]_Invoices2001Slovakia_Book1_1_KH Von 2012 gui BKH 2 9" xfId="3733"/>
    <cellStyle name="Dziesiętny [0]_Invoices2001Slovakia_Book1_1_KH Von 2012 gui BKH 2 9" xfId="3734"/>
    <cellStyle name="Dziesietny [0]_Invoices2001Slovakia_Book1_1_QD ke hoach dau thau" xfId="3735"/>
    <cellStyle name="Dziesiętny [0]_Invoices2001Slovakia_Book1_1_QD ke hoach dau thau" xfId="3736"/>
    <cellStyle name="Dziesietny [0]_Invoices2001Slovakia_Book1_1_QD ke hoach dau thau 10" xfId="3737"/>
    <cellStyle name="Dziesiętny [0]_Invoices2001Slovakia_Book1_1_QD ke hoach dau thau 10" xfId="3738"/>
    <cellStyle name="Dziesietny [0]_Invoices2001Slovakia_Book1_1_QD ke hoach dau thau 11" xfId="3739"/>
    <cellStyle name="Dziesiętny [0]_Invoices2001Slovakia_Book1_1_QD ke hoach dau thau 11" xfId="3740"/>
    <cellStyle name="Dziesietny [0]_Invoices2001Slovakia_Book1_1_QD ke hoach dau thau 12" xfId="3741"/>
    <cellStyle name="Dziesiętny [0]_Invoices2001Slovakia_Book1_1_QD ke hoach dau thau 12" xfId="3742"/>
    <cellStyle name="Dziesietny [0]_Invoices2001Slovakia_Book1_1_QD ke hoach dau thau 13" xfId="3743"/>
    <cellStyle name="Dziesiętny [0]_Invoices2001Slovakia_Book1_1_QD ke hoach dau thau 13" xfId="3744"/>
    <cellStyle name="Dziesietny [0]_Invoices2001Slovakia_Book1_1_QD ke hoach dau thau 14" xfId="3745"/>
    <cellStyle name="Dziesiętny [0]_Invoices2001Slovakia_Book1_1_QD ke hoach dau thau 14" xfId="3746"/>
    <cellStyle name="Dziesietny [0]_Invoices2001Slovakia_Book1_1_QD ke hoach dau thau 15" xfId="3747"/>
    <cellStyle name="Dziesiętny [0]_Invoices2001Slovakia_Book1_1_QD ke hoach dau thau 15" xfId="3748"/>
    <cellStyle name="Dziesietny [0]_Invoices2001Slovakia_Book1_1_QD ke hoach dau thau 16" xfId="3749"/>
    <cellStyle name="Dziesiętny [0]_Invoices2001Slovakia_Book1_1_QD ke hoach dau thau 16" xfId="3750"/>
    <cellStyle name="Dziesietny [0]_Invoices2001Slovakia_Book1_1_QD ke hoach dau thau 17" xfId="3751"/>
    <cellStyle name="Dziesiętny [0]_Invoices2001Slovakia_Book1_1_QD ke hoach dau thau 17" xfId="3752"/>
    <cellStyle name="Dziesietny [0]_Invoices2001Slovakia_Book1_1_QD ke hoach dau thau 18" xfId="3753"/>
    <cellStyle name="Dziesiętny [0]_Invoices2001Slovakia_Book1_1_QD ke hoach dau thau 18" xfId="3754"/>
    <cellStyle name="Dziesietny [0]_Invoices2001Slovakia_Book1_1_QD ke hoach dau thau 19" xfId="3755"/>
    <cellStyle name="Dziesiętny [0]_Invoices2001Slovakia_Book1_1_QD ke hoach dau thau 19" xfId="3756"/>
    <cellStyle name="Dziesietny [0]_Invoices2001Slovakia_Book1_1_QD ke hoach dau thau 2" xfId="3757"/>
    <cellStyle name="Dziesiętny [0]_Invoices2001Slovakia_Book1_1_QD ke hoach dau thau 2" xfId="3758"/>
    <cellStyle name="Dziesietny [0]_Invoices2001Slovakia_Book1_1_QD ke hoach dau thau 2 2" xfId="14827"/>
    <cellStyle name="Dziesiętny [0]_Invoices2001Slovakia_Book1_1_QD ke hoach dau thau 2 2" xfId="14828"/>
    <cellStyle name="Dziesietny [0]_Invoices2001Slovakia_Book1_1_QD ke hoach dau thau 20" xfId="3759"/>
    <cellStyle name="Dziesiętny [0]_Invoices2001Slovakia_Book1_1_QD ke hoach dau thau 20" xfId="3760"/>
    <cellStyle name="Dziesietny [0]_Invoices2001Slovakia_Book1_1_QD ke hoach dau thau 21" xfId="3761"/>
    <cellStyle name="Dziesiętny [0]_Invoices2001Slovakia_Book1_1_QD ke hoach dau thau 21" xfId="3762"/>
    <cellStyle name="Dziesietny [0]_Invoices2001Slovakia_Book1_1_QD ke hoach dau thau 22" xfId="3763"/>
    <cellStyle name="Dziesiętny [0]_Invoices2001Slovakia_Book1_1_QD ke hoach dau thau 22" xfId="3764"/>
    <cellStyle name="Dziesietny [0]_Invoices2001Slovakia_Book1_1_QD ke hoach dau thau 23" xfId="3765"/>
    <cellStyle name="Dziesiętny [0]_Invoices2001Slovakia_Book1_1_QD ke hoach dau thau 23" xfId="3766"/>
    <cellStyle name="Dziesietny [0]_Invoices2001Slovakia_Book1_1_QD ke hoach dau thau 24" xfId="3767"/>
    <cellStyle name="Dziesiętny [0]_Invoices2001Slovakia_Book1_1_QD ke hoach dau thau 24" xfId="3768"/>
    <cellStyle name="Dziesietny [0]_Invoices2001Slovakia_Book1_1_QD ke hoach dau thau 25" xfId="3769"/>
    <cellStyle name="Dziesiętny [0]_Invoices2001Slovakia_Book1_1_QD ke hoach dau thau 25" xfId="3770"/>
    <cellStyle name="Dziesietny [0]_Invoices2001Slovakia_Book1_1_QD ke hoach dau thau 26" xfId="3771"/>
    <cellStyle name="Dziesiętny [0]_Invoices2001Slovakia_Book1_1_QD ke hoach dau thau 26" xfId="3772"/>
    <cellStyle name="Dziesietny [0]_Invoices2001Slovakia_Book1_1_QD ke hoach dau thau 27" xfId="14825"/>
    <cellStyle name="Dziesiętny [0]_Invoices2001Slovakia_Book1_1_QD ke hoach dau thau 27" xfId="14826"/>
    <cellStyle name="Dziesietny [0]_Invoices2001Slovakia_Book1_1_QD ke hoach dau thau 28" xfId="22700"/>
    <cellStyle name="Dziesiętny [0]_Invoices2001Slovakia_Book1_1_QD ke hoach dau thau 28" xfId="22701"/>
    <cellStyle name="Dziesietny [0]_Invoices2001Slovakia_Book1_1_QD ke hoach dau thau 3" xfId="3773"/>
    <cellStyle name="Dziesiętny [0]_Invoices2001Slovakia_Book1_1_QD ke hoach dau thau 3" xfId="3774"/>
    <cellStyle name="Dziesietny [0]_Invoices2001Slovakia_Book1_1_QD ke hoach dau thau 3 2" xfId="14829"/>
    <cellStyle name="Dziesiętny [0]_Invoices2001Slovakia_Book1_1_QD ke hoach dau thau 3 2" xfId="14830"/>
    <cellStyle name="Dziesietny [0]_Invoices2001Slovakia_Book1_1_QD ke hoach dau thau 4" xfId="3775"/>
    <cellStyle name="Dziesiętny [0]_Invoices2001Slovakia_Book1_1_QD ke hoach dau thau 4" xfId="3776"/>
    <cellStyle name="Dziesietny [0]_Invoices2001Slovakia_Book1_1_QD ke hoach dau thau 5" xfId="3777"/>
    <cellStyle name="Dziesiętny [0]_Invoices2001Slovakia_Book1_1_QD ke hoach dau thau 5" xfId="3778"/>
    <cellStyle name="Dziesietny [0]_Invoices2001Slovakia_Book1_1_QD ke hoach dau thau 6" xfId="3779"/>
    <cellStyle name="Dziesiętny [0]_Invoices2001Slovakia_Book1_1_QD ke hoach dau thau 6" xfId="3780"/>
    <cellStyle name="Dziesietny [0]_Invoices2001Slovakia_Book1_1_QD ke hoach dau thau 7" xfId="3781"/>
    <cellStyle name="Dziesiętny [0]_Invoices2001Slovakia_Book1_1_QD ke hoach dau thau 7" xfId="3782"/>
    <cellStyle name="Dziesietny [0]_Invoices2001Slovakia_Book1_1_QD ke hoach dau thau 8" xfId="3783"/>
    <cellStyle name="Dziesiętny [0]_Invoices2001Slovakia_Book1_1_QD ke hoach dau thau 8" xfId="3784"/>
    <cellStyle name="Dziesietny [0]_Invoices2001Slovakia_Book1_1_QD ke hoach dau thau 9" xfId="3785"/>
    <cellStyle name="Dziesiętny [0]_Invoices2001Slovakia_Book1_1_QD ke hoach dau thau 9" xfId="3786"/>
    <cellStyle name="Dziesietny [0]_Invoices2001Slovakia_Book1_1_Ra soat KH von 2011 (Huy-11-11-11)" xfId="3787"/>
    <cellStyle name="Dziesiętny [0]_Invoices2001Slovakia_Book1_1_Ra soat KH von 2011 (Huy-11-11-11)" xfId="3788"/>
    <cellStyle name="Dziesietny [0]_Invoices2001Slovakia_Book1_1_Ra soat KH von 2011 (Huy-11-11-11) 2" xfId="22702"/>
    <cellStyle name="Dziesiętny [0]_Invoices2001Slovakia_Book1_1_Ra soat KH von 2011 (Huy-11-11-11) 2" xfId="22703"/>
    <cellStyle name="Dziesietny [0]_Invoices2001Slovakia_Book1_1_tinh toan hoang ha" xfId="3789"/>
    <cellStyle name="Dziesiętny [0]_Invoices2001Slovakia_Book1_1_tinh toan hoang ha" xfId="3790"/>
    <cellStyle name="Dziesietny [0]_Invoices2001Slovakia_Book1_1_tinh toan hoang ha 10" xfId="3791"/>
    <cellStyle name="Dziesiętny [0]_Invoices2001Slovakia_Book1_1_tinh toan hoang ha 10" xfId="3792"/>
    <cellStyle name="Dziesietny [0]_Invoices2001Slovakia_Book1_1_tinh toan hoang ha 11" xfId="3793"/>
    <cellStyle name="Dziesiętny [0]_Invoices2001Slovakia_Book1_1_tinh toan hoang ha 11" xfId="3794"/>
    <cellStyle name="Dziesietny [0]_Invoices2001Slovakia_Book1_1_tinh toan hoang ha 12" xfId="3795"/>
    <cellStyle name="Dziesiętny [0]_Invoices2001Slovakia_Book1_1_tinh toan hoang ha 12" xfId="3796"/>
    <cellStyle name="Dziesietny [0]_Invoices2001Slovakia_Book1_1_tinh toan hoang ha 13" xfId="3797"/>
    <cellStyle name="Dziesiętny [0]_Invoices2001Slovakia_Book1_1_tinh toan hoang ha 13" xfId="3798"/>
    <cellStyle name="Dziesietny [0]_Invoices2001Slovakia_Book1_1_tinh toan hoang ha 14" xfId="3799"/>
    <cellStyle name="Dziesiętny [0]_Invoices2001Slovakia_Book1_1_tinh toan hoang ha 14" xfId="3800"/>
    <cellStyle name="Dziesietny [0]_Invoices2001Slovakia_Book1_1_tinh toan hoang ha 15" xfId="3801"/>
    <cellStyle name="Dziesiętny [0]_Invoices2001Slovakia_Book1_1_tinh toan hoang ha 15" xfId="3802"/>
    <cellStyle name="Dziesietny [0]_Invoices2001Slovakia_Book1_1_tinh toan hoang ha 16" xfId="3803"/>
    <cellStyle name="Dziesiętny [0]_Invoices2001Slovakia_Book1_1_tinh toan hoang ha 16" xfId="3804"/>
    <cellStyle name="Dziesietny [0]_Invoices2001Slovakia_Book1_1_tinh toan hoang ha 17" xfId="3805"/>
    <cellStyle name="Dziesiętny [0]_Invoices2001Slovakia_Book1_1_tinh toan hoang ha 17" xfId="3806"/>
    <cellStyle name="Dziesietny [0]_Invoices2001Slovakia_Book1_1_tinh toan hoang ha 18" xfId="3807"/>
    <cellStyle name="Dziesiętny [0]_Invoices2001Slovakia_Book1_1_tinh toan hoang ha 18" xfId="3808"/>
    <cellStyle name="Dziesietny [0]_Invoices2001Slovakia_Book1_1_tinh toan hoang ha 19" xfId="3809"/>
    <cellStyle name="Dziesiętny [0]_Invoices2001Slovakia_Book1_1_tinh toan hoang ha 19" xfId="3810"/>
    <cellStyle name="Dziesietny [0]_Invoices2001Slovakia_Book1_1_tinh toan hoang ha 2" xfId="3811"/>
    <cellStyle name="Dziesiętny [0]_Invoices2001Slovakia_Book1_1_tinh toan hoang ha 2" xfId="3812"/>
    <cellStyle name="Dziesietny [0]_Invoices2001Slovakia_Book1_1_tinh toan hoang ha 2 2" xfId="14833"/>
    <cellStyle name="Dziesiętny [0]_Invoices2001Slovakia_Book1_1_tinh toan hoang ha 2 2" xfId="14834"/>
    <cellStyle name="Dziesietny [0]_Invoices2001Slovakia_Book1_1_tinh toan hoang ha 20" xfId="3813"/>
    <cellStyle name="Dziesiętny [0]_Invoices2001Slovakia_Book1_1_tinh toan hoang ha 20" xfId="3814"/>
    <cellStyle name="Dziesietny [0]_Invoices2001Slovakia_Book1_1_tinh toan hoang ha 21" xfId="3815"/>
    <cellStyle name="Dziesiętny [0]_Invoices2001Slovakia_Book1_1_tinh toan hoang ha 21" xfId="3816"/>
    <cellStyle name="Dziesietny [0]_Invoices2001Slovakia_Book1_1_tinh toan hoang ha 22" xfId="3817"/>
    <cellStyle name="Dziesiętny [0]_Invoices2001Slovakia_Book1_1_tinh toan hoang ha 22" xfId="3818"/>
    <cellStyle name="Dziesietny [0]_Invoices2001Slovakia_Book1_1_tinh toan hoang ha 23" xfId="3819"/>
    <cellStyle name="Dziesiętny [0]_Invoices2001Slovakia_Book1_1_tinh toan hoang ha 23" xfId="3820"/>
    <cellStyle name="Dziesietny [0]_Invoices2001Slovakia_Book1_1_tinh toan hoang ha 24" xfId="3821"/>
    <cellStyle name="Dziesiętny [0]_Invoices2001Slovakia_Book1_1_tinh toan hoang ha 24" xfId="3822"/>
    <cellStyle name="Dziesietny [0]_Invoices2001Slovakia_Book1_1_tinh toan hoang ha 25" xfId="3823"/>
    <cellStyle name="Dziesiętny [0]_Invoices2001Slovakia_Book1_1_tinh toan hoang ha 25" xfId="3824"/>
    <cellStyle name="Dziesietny [0]_Invoices2001Slovakia_Book1_1_tinh toan hoang ha 26" xfId="3825"/>
    <cellStyle name="Dziesiętny [0]_Invoices2001Slovakia_Book1_1_tinh toan hoang ha 26" xfId="3826"/>
    <cellStyle name="Dziesietny [0]_Invoices2001Slovakia_Book1_1_tinh toan hoang ha 27" xfId="14831"/>
    <cellStyle name="Dziesiętny [0]_Invoices2001Slovakia_Book1_1_tinh toan hoang ha 27" xfId="14832"/>
    <cellStyle name="Dziesietny [0]_Invoices2001Slovakia_Book1_1_tinh toan hoang ha 28" xfId="22704"/>
    <cellStyle name="Dziesiętny [0]_Invoices2001Slovakia_Book1_1_tinh toan hoang ha 28" xfId="22705"/>
    <cellStyle name="Dziesietny [0]_Invoices2001Slovakia_Book1_1_tinh toan hoang ha 3" xfId="3827"/>
    <cellStyle name="Dziesiętny [0]_Invoices2001Slovakia_Book1_1_tinh toan hoang ha 3" xfId="3828"/>
    <cellStyle name="Dziesietny [0]_Invoices2001Slovakia_Book1_1_tinh toan hoang ha 3 2" xfId="14835"/>
    <cellStyle name="Dziesiętny [0]_Invoices2001Slovakia_Book1_1_tinh toan hoang ha 3 2" xfId="14836"/>
    <cellStyle name="Dziesietny [0]_Invoices2001Slovakia_Book1_1_tinh toan hoang ha 4" xfId="3829"/>
    <cellStyle name="Dziesiętny [0]_Invoices2001Slovakia_Book1_1_tinh toan hoang ha 4" xfId="3830"/>
    <cellStyle name="Dziesietny [0]_Invoices2001Slovakia_Book1_1_tinh toan hoang ha 5" xfId="3831"/>
    <cellStyle name="Dziesiętny [0]_Invoices2001Slovakia_Book1_1_tinh toan hoang ha 5" xfId="3832"/>
    <cellStyle name="Dziesietny [0]_Invoices2001Slovakia_Book1_1_tinh toan hoang ha 6" xfId="3833"/>
    <cellStyle name="Dziesiętny [0]_Invoices2001Slovakia_Book1_1_tinh toan hoang ha 6" xfId="3834"/>
    <cellStyle name="Dziesietny [0]_Invoices2001Slovakia_Book1_1_tinh toan hoang ha 7" xfId="3835"/>
    <cellStyle name="Dziesiętny [0]_Invoices2001Slovakia_Book1_1_tinh toan hoang ha 7" xfId="3836"/>
    <cellStyle name="Dziesietny [0]_Invoices2001Slovakia_Book1_1_tinh toan hoang ha 8" xfId="3837"/>
    <cellStyle name="Dziesiętny [0]_Invoices2001Slovakia_Book1_1_tinh toan hoang ha 8" xfId="3838"/>
    <cellStyle name="Dziesietny [0]_Invoices2001Slovakia_Book1_1_tinh toan hoang ha 9" xfId="3839"/>
    <cellStyle name="Dziesiętny [0]_Invoices2001Slovakia_Book1_1_tinh toan hoang ha 9" xfId="3840"/>
    <cellStyle name="Dziesietny [0]_Invoices2001Slovakia_Book1_1_Tong von ĐTPT" xfId="3841"/>
    <cellStyle name="Dziesiętny [0]_Invoices2001Slovakia_Book1_1_Tong von ĐTPT" xfId="3842"/>
    <cellStyle name="Dziesietny [0]_Invoices2001Slovakia_Book1_1_Tong von ĐTPT 10" xfId="3843"/>
    <cellStyle name="Dziesiętny [0]_Invoices2001Slovakia_Book1_1_Tong von ĐTPT 10" xfId="3844"/>
    <cellStyle name="Dziesietny [0]_Invoices2001Slovakia_Book1_1_Tong von ĐTPT 11" xfId="3845"/>
    <cellStyle name="Dziesiętny [0]_Invoices2001Slovakia_Book1_1_Tong von ĐTPT 11" xfId="3846"/>
    <cellStyle name="Dziesietny [0]_Invoices2001Slovakia_Book1_1_Tong von ĐTPT 12" xfId="3847"/>
    <cellStyle name="Dziesiętny [0]_Invoices2001Slovakia_Book1_1_Tong von ĐTPT 12" xfId="3848"/>
    <cellStyle name="Dziesietny [0]_Invoices2001Slovakia_Book1_1_Tong von ĐTPT 13" xfId="3849"/>
    <cellStyle name="Dziesiętny [0]_Invoices2001Slovakia_Book1_1_Tong von ĐTPT 13" xfId="3850"/>
    <cellStyle name="Dziesietny [0]_Invoices2001Slovakia_Book1_1_Tong von ĐTPT 14" xfId="3851"/>
    <cellStyle name="Dziesiętny [0]_Invoices2001Slovakia_Book1_1_Tong von ĐTPT 14" xfId="3852"/>
    <cellStyle name="Dziesietny [0]_Invoices2001Slovakia_Book1_1_Tong von ĐTPT 15" xfId="3853"/>
    <cellStyle name="Dziesiętny [0]_Invoices2001Slovakia_Book1_1_Tong von ĐTPT 15" xfId="3854"/>
    <cellStyle name="Dziesietny [0]_Invoices2001Slovakia_Book1_1_Tong von ĐTPT 16" xfId="3855"/>
    <cellStyle name="Dziesiętny [0]_Invoices2001Slovakia_Book1_1_Tong von ĐTPT 16" xfId="3856"/>
    <cellStyle name="Dziesietny [0]_Invoices2001Slovakia_Book1_1_Tong von ĐTPT 17" xfId="3857"/>
    <cellStyle name="Dziesiętny [0]_Invoices2001Slovakia_Book1_1_Tong von ĐTPT 17" xfId="3858"/>
    <cellStyle name="Dziesietny [0]_Invoices2001Slovakia_Book1_1_Tong von ĐTPT 18" xfId="3859"/>
    <cellStyle name="Dziesiętny [0]_Invoices2001Slovakia_Book1_1_Tong von ĐTPT 18" xfId="3860"/>
    <cellStyle name="Dziesietny [0]_Invoices2001Slovakia_Book1_1_Tong von ĐTPT 19" xfId="3861"/>
    <cellStyle name="Dziesiętny [0]_Invoices2001Slovakia_Book1_1_Tong von ĐTPT 19" xfId="3862"/>
    <cellStyle name="Dziesietny [0]_Invoices2001Slovakia_Book1_1_Tong von ĐTPT 2" xfId="3863"/>
    <cellStyle name="Dziesiętny [0]_Invoices2001Slovakia_Book1_1_Tong von ĐTPT 2" xfId="3864"/>
    <cellStyle name="Dziesietny [0]_Invoices2001Slovakia_Book1_1_Tong von ĐTPT 2 2" xfId="14839"/>
    <cellStyle name="Dziesiętny [0]_Invoices2001Slovakia_Book1_1_Tong von ĐTPT 2 2" xfId="14840"/>
    <cellStyle name="Dziesietny [0]_Invoices2001Slovakia_Book1_1_Tong von ĐTPT 20" xfId="3865"/>
    <cellStyle name="Dziesiętny [0]_Invoices2001Slovakia_Book1_1_Tong von ĐTPT 20" xfId="3866"/>
    <cellStyle name="Dziesietny [0]_Invoices2001Slovakia_Book1_1_Tong von ĐTPT 21" xfId="3867"/>
    <cellStyle name="Dziesiętny [0]_Invoices2001Slovakia_Book1_1_Tong von ĐTPT 21" xfId="3868"/>
    <cellStyle name="Dziesietny [0]_Invoices2001Slovakia_Book1_1_Tong von ĐTPT 22" xfId="3869"/>
    <cellStyle name="Dziesiętny [0]_Invoices2001Slovakia_Book1_1_Tong von ĐTPT 22" xfId="3870"/>
    <cellStyle name="Dziesietny [0]_Invoices2001Slovakia_Book1_1_Tong von ĐTPT 23" xfId="3871"/>
    <cellStyle name="Dziesiętny [0]_Invoices2001Slovakia_Book1_1_Tong von ĐTPT 23" xfId="3872"/>
    <cellStyle name="Dziesietny [0]_Invoices2001Slovakia_Book1_1_Tong von ĐTPT 24" xfId="3873"/>
    <cellStyle name="Dziesiętny [0]_Invoices2001Slovakia_Book1_1_Tong von ĐTPT 24" xfId="3874"/>
    <cellStyle name="Dziesietny [0]_Invoices2001Slovakia_Book1_1_Tong von ĐTPT 25" xfId="3875"/>
    <cellStyle name="Dziesiętny [0]_Invoices2001Slovakia_Book1_1_Tong von ĐTPT 25" xfId="3876"/>
    <cellStyle name="Dziesietny [0]_Invoices2001Slovakia_Book1_1_Tong von ĐTPT 26" xfId="3877"/>
    <cellStyle name="Dziesiętny [0]_Invoices2001Slovakia_Book1_1_Tong von ĐTPT 26" xfId="3878"/>
    <cellStyle name="Dziesietny [0]_Invoices2001Slovakia_Book1_1_Tong von ĐTPT 27" xfId="14837"/>
    <cellStyle name="Dziesiętny [0]_Invoices2001Slovakia_Book1_1_Tong von ĐTPT 27" xfId="14838"/>
    <cellStyle name="Dziesietny [0]_Invoices2001Slovakia_Book1_1_Tong von ĐTPT 28" xfId="22706"/>
    <cellStyle name="Dziesiętny [0]_Invoices2001Slovakia_Book1_1_Tong von ĐTPT 28" xfId="22707"/>
    <cellStyle name="Dziesietny [0]_Invoices2001Slovakia_Book1_1_Tong von ĐTPT 3" xfId="3879"/>
    <cellStyle name="Dziesiętny [0]_Invoices2001Slovakia_Book1_1_Tong von ĐTPT 3" xfId="3880"/>
    <cellStyle name="Dziesietny [0]_Invoices2001Slovakia_Book1_1_Tong von ĐTPT 3 2" xfId="14841"/>
    <cellStyle name="Dziesiętny [0]_Invoices2001Slovakia_Book1_1_Tong von ĐTPT 3 2" xfId="14842"/>
    <cellStyle name="Dziesietny [0]_Invoices2001Slovakia_Book1_1_Tong von ĐTPT 4" xfId="3881"/>
    <cellStyle name="Dziesiętny [0]_Invoices2001Slovakia_Book1_1_Tong von ĐTPT 4" xfId="3882"/>
    <cellStyle name="Dziesietny [0]_Invoices2001Slovakia_Book1_1_Tong von ĐTPT 5" xfId="3883"/>
    <cellStyle name="Dziesiętny [0]_Invoices2001Slovakia_Book1_1_Tong von ĐTPT 5" xfId="3884"/>
    <cellStyle name="Dziesietny [0]_Invoices2001Slovakia_Book1_1_Tong von ĐTPT 6" xfId="3885"/>
    <cellStyle name="Dziesiętny [0]_Invoices2001Slovakia_Book1_1_Tong von ĐTPT 6" xfId="3886"/>
    <cellStyle name="Dziesietny [0]_Invoices2001Slovakia_Book1_1_Tong von ĐTPT 7" xfId="3887"/>
    <cellStyle name="Dziesiętny [0]_Invoices2001Slovakia_Book1_1_Tong von ĐTPT 7" xfId="3888"/>
    <cellStyle name="Dziesietny [0]_Invoices2001Slovakia_Book1_1_Tong von ĐTPT 8" xfId="3889"/>
    <cellStyle name="Dziesiętny [0]_Invoices2001Slovakia_Book1_1_Tong von ĐTPT 8" xfId="3890"/>
    <cellStyle name="Dziesietny [0]_Invoices2001Slovakia_Book1_1_Tong von ĐTPT 9" xfId="3891"/>
    <cellStyle name="Dziesiętny [0]_Invoices2001Slovakia_Book1_1_Tong von ĐTPT 9" xfId="3892"/>
    <cellStyle name="Dziesietny [0]_Invoices2001Slovakia_Book1_1_Viec Huy dang lam" xfId="14843"/>
    <cellStyle name="Dziesiętny [0]_Invoices2001Slovakia_Book1_1_Viec Huy dang lam" xfId="14844"/>
    <cellStyle name="Dziesietny [0]_Invoices2001Slovakia_Book1_2" xfId="3893"/>
    <cellStyle name="Dziesiętny [0]_Invoices2001Slovakia_Book1_2" xfId="3894"/>
    <cellStyle name="Dziesietny [0]_Invoices2001Slovakia_Book1_2 2" xfId="14847"/>
    <cellStyle name="Dziesiętny [0]_Invoices2001Slovakia_Book1_2 2" xfId="14848"/>
    <cellStyle name="Dziesietny [0]_Invoices2001Slovakia_Book1_2 3" xfId="14845"/>
    <cellStyle name="Dziesiętny [0]_Invoices2001Slovakia_Book1_2 3" xfId="14846"/>
    <cellStyle name="Dziesietny [0]_Invoices2001Slovakia_Book1_2 4" xfId="22708"/>
    <cellStyle name="Dziesiętny [0]_Invoices2001Slovakia_Book1_2 4" xfId="22709"/>
    <cellStyle name="Dziesietny [0]_Invoices2001Slovakia_Book1_2_bieu ke hoach dau thau" xfId="3895"/>
    <cellStyle name="Dziesiętny [0]_Invoices2001Slovakia_Book1_2_bieu ke hoach dau thau" xfId="3896"/>
    <cellStyle name="Dziesietny [0]_Invoices2001Slovakia_Book1_2_bieu ke hoach dau thau 10" xfId="3897"/>
    <cellStyle name="Dziesiętny [0]_Invoices2001Slovakia_Book1_2_bieu ke hoach dau thau 10" xfId="3898"/>
    <cellStyle name="Dziesietny [0]_Invoices2001Slovakia_Book1_2_bieu ke hoach dau thau 10 2" xfId="22710"/>
    <cellStyle name="Dziesiętny [0]_Invoices2001Slovakia_Book1_2_bieu ke hoach dau thau 10 2" xfId="22711"/>
    <cellStyle name="Dziesietny [0]_Invoices2001Slovakia_Book1_2_bieu ke hoach dau thau 11" xfId="3899"/>
    <cellStyle name="Dziesiętny [0]_Invoices2001Slovakia_Book1_2_bieu ke hoach dau thau 11" xfId="3900"/>
    <cellStyle name="Dziesietny [0]_Invoices2001Slovakia_Book1_2_bieu ke hoach dau thau 11 2" xfId="22712"/>
    <cellStyle name="Dziesiętny [0]_Invoices2001Slovakia_Book1_2_bieu ke hoach dau thau 11 2" xfId="22713"/>
    <cellStyle name="Dziesietny [0]_Invoices2001Slovakia_Book1_2_bieu ke hoach dau thau 12" xfId="3901"/>
    <cellStyle name="Dziesiętny [0]_Invoices2001Slovakia_Book1_2_bieu ke hoach dau thau 12" xfId="3902"/>
    <cellStyle name="Dziesietny [0]_Invoices2001Slovakia_Book1_2_bieu ke hoach dau thau 12 2" xfId="22714"/>
    <cellStyle name="Dziesiętny [0]_Invoices2001Slovakia_Book1_2_bieu ke hoach dau thau 12 2" xfId="22715"/>
    <cellStyle name="Dziesietny [0]_Invoices2001Slovakia_Book1_2_bieu ke hoach dau thau 13" xfId="3903"/>
    <cellStyle name="Dziesiętny [0]_Invoices2001Slovakia_Book1_2_bieu ke hoach dau thau 13" xfId="3904"/>
    <cellStyle name="Dziesietny [0]_Invoices2001Slovakia_Book1_2_bieu ke hoach dau thau 13 2" xfId="22716"/>
    <cellStyle name="Dziesiętny [0]_Invoices2001Slovakia_Book1_2_bieu ke hoach dau thau 13 2" xfId="22717"/>
    <cellStyle name="Dziesietny [0]_Invoices2001Slovakia_Book1_2_bieu ke hoach dau thau 14" xfId="3905"/>
    <cellStyle name="Dziesiętny [0]_Invoices2001Slovakia_Book1_2_bieu ke hoach dau thau 14" xfId="3906"/>
    <cellStyle name="Dziesietny [0]_Invoices2001Slovakia_Book1_2_bieu ke hoach dau thau 14 2" xfId="22718"/>
    <cellStyle name="Dziesiętny [0]_Invoices2001Slovakia_Book1_2_bieu ke hoach dau thau 14 2" xfId="22719"/>
    <cellStyle name="Dziesietny [0]_Invoices2001Slovakia_Book1_2_bieu ke hoach dau thau 15" xfId="3907"/>
    <cellStyle name="Dziesiętny [0]_Invoices2001Slovakia_Book1_2_bieu ke hoach dau thau 15" xfId="3908"/>
    <cellStyle name="Dziesietny [0]_Invoices2001Slovakia_Book1_2_bieu ke hoach dau thau 15 2" xfId="22720"/>
    <cellStyle name="Dziesiętny [0]_Invoices2001Slovakia_Book1_2_bieu ke hoach dau thau 15 2" xfId="22721"/>
    <cellStyle name="Dziesietny [0]_Invoices2001Slovakia_Book1_2_bieu ke hoach dau thau 16" xfId="3909"/>
    <cellStyle name="Dziesiętny [0]_Invoices2001Slovakia_Book1_2_bieu ke hoach dau thau 16" xfId="3910"/>
    <cellStyle name="Dziesietny [0]_Invoices2001Slovakia_Book1_2_bieu ke hoach dau thau 16 2" xfId="22722"/>
    <cellStyle name="Dziesiętny [0]_Invoices2001Slovakia_Book1_2_bieu ke hoach dau thau 16 2" xfId="22723"/>
    <cellStyle name="Dziesietny [0]_Invoices2001Slovakia_Book1_2_bieu ke hoach dau thau 17" xfId="3911"/>
    <cellStyle name="Dziesiętny [0]_Invoices2001Slovakia_Book1_2_bieu ke hoach dau thau 17" xfId="3912"/>
    <cellStyle name="Dziesietny [0]_Invoices2001Slovakia_Book1_2_bieu ke hoach dau thau 17 2" xfId="22724"/>
    <cellStyle name="Dziesiętny [0]_Invoices2001Slovakia_Book1_2_bieu ke hoach dau thau 17 2" xfId="22725"/>
    <cellStyle name="Dziesietny [0]_Invoices2001Slovakia_Book1_2_bieu ke hoach dau thau 18" xfId="3913"/>
    <cellStyle name="Dziesiętny [0]_Invoices2001Slovakia_Book1_2_bieu ke hoach dau thau 18" xfId="3914"/>
    <cellStyle name="Dziesietny [0]_Invoices2001Slovakia_Book1_2_bieu ke hoach dau thau 18 2" xfId="22726"/>
    <cellStyle name="Dziesiętny [0]_Invoices2001Slovakia_Book1_2_bieu ke hoach dau thau 18 2" xfId="22727"/>
    <cellStyle name="Dziesietny [0]_Invoices2001Slovakia_Book1_2_bieu ke hoach dau thau 19" xfId="3915"/>
    <cellStyle name="Dziesiętny [0]_Invoices2001Slovakia_Book1_2_bieu ke hoach dau thau 19" xfId="3916"/>
    <cellStyle name="Dziesietny [0]_Invoices2001Slovakia_Book1_2_bieu ke hoach dau thau 19 2" xfId="22728"/>
    <cellStyle name="Dziesiętny [0]_Invoices2001Slovakia_Book1_2_bieu ke hoach dau thau 19 2" xfId="22729"/>
    <cellStyle name="Dziesietny [0]_Invoices2001Slovakia_Book1_2_bieu ke hoach dau thau 2" xfId="3917"/>
    <cellStyle name="Dziesiętny [0]_Invoices2001Slovakia_Book1_2_bieu ke hoach dau thau 2" xfId="3918"/>
    <cellStyle name="Dziesietny [0]_Invoices2001Slovakia_Book1_2_bieu ke hoach dau thau 2 2" xfId="14851"/>
    <cellStyle name="Dziesiętny [0]_Invoices2001Slovakia_Book1_2_bieu ke hoach dau thau 2 2" xfId="14852"/>
    <cellStyle name="Dziesietny [0]_Invoices2001Slovakia_Book1_2_bieu ke hoach dau thau 2 3" xfId="14849"/>
    <cellStyle name="Dziesiętny [0]_Invoices2001Slovakia_Book1_2_bieu ke hoach dau thau 2 3" xfId="14850"/>
    <cellStyle name="Dziesietny [0]_Invoices2001Slovakia_Book1_2_bieu ke hoach dau thau 2 4" xfId="22730"/>
    <cellStyle name="Dziesiętny [0]_Invoices2001Slovakia_Book1_2_bieu ke hoach dau thau 2 4" xfId="22731"/>
    <cellStyle name="Dziesietny [0]_Invoices2001Slovakia_Book1_2_bieu ke hoach dau thau 20" xfId="3919"/>
    <cellStyle name="Dziesiętny [0]_Invoices2001Slovakia_Book1_2_bieu ke hoach dau thau 20" xfId="3920"/>
    <cellStyle name="Dziesietny [0]_Invoices2001Slovakia_Book1_2_bieu ke hoach dau thau 20 2" xfId="22732"/>
    <cellStyle name="Dziesiętny [0]_Invoices2001Slovakia_Book1_2_bieu ke hoach dau thau 20 2" xfId="22733"/>
    <cellStyle name="Dziesietny [0]_Invoices2001Slovakia_Book1_2_bieu ke hoach dau thau 21" xfId="3921"/>
    <cellStyle name="Dziesiętny [0]_Invoices2001Slovakia_Book1_2_bieu ke hoach dau thau 21" xfId="3922"/>
    <cellStyle name="Dziesietny [0]_Invoices2001Slovakia_Book1_2_bieu ke hoach dau thau 21 2" xfId="22734"/>
    <cellStyle name="Dziesiętny [0]_Invoices2001Slovakia_Book1_2_bieu ke hoach dau thau 21 2" xfId="22735"/>
    <cellStyle name="Dziesietny [0]_Invoices2001Slovakia_Book1_2_bieu ke hoach dau thau 22" xfId="3923"/>
    <cellStyle name="Dziesiętny [0]_Invoices2001Slovakia_Book1_2_bieu ke hoach dau thau 22" xfId="3924"/>
    <cellStyle name="Dziesietny [0]_Invoices2001Slovakia_Book1_2_bieu ke hoach dau thau 22 2" xfId="22736"/>
    <cellStyle name="Dziesiętny [0]_Invoices2001Slovakia_Book1_2_bieu ke hoach dau thau 22 2" xfId="22737"/>
    <cellStyle name="Dziesietny [0]_Invoices2001Slovakia_Book1_2_bieu ke hoach dau thau 23" xfId="3925"/>
    <cellStyle name="Dziesiętny [0]_Invoices2001Slovakia_Book1_2_bieu ke hoach dau thau 23" xfId="3926"/>
    <cellStyle name="Dziesietny [0]_Invoices2001Slovakia_Book1_2_bieu ke hoach dau thau 23 2" xfId="22738"/>
    <cellStyle name="Dziesiętny [0]_Invoices2001Slovakia_Book1_2_bieu ke hoach dau thau 23 2" xfId="22739"/>
    <cellStyle name="Dziesietny [0]_Invoices2001Slovakia_Book1_2_bieu ke hoach dau thau 24" xfId="3927"/>
    <cellStyle name="Dziesiętny [0]_Invoices2001Slovakia_Book1_2_bieu ke hoach dau thau 24" xfId="3928"/>
    <cellStyle name="Dziesietny [0]_Invoices2001Slovakia_Book1_2_bieu ke hoach dau thau 24 2" xfId="22740"/>
    <cellStyle name="Dziesiętny [0]_Invoices2001Slovakia_Book1_2_bieu ke hoach dau thau 24 2" xfId="22741"/>
    <cellStyle name="Dziesietny [0]_Invoices2001Slovakia_Book1_2_bieu ke hoach dau thau 25" xfId="3929"/>
    <cellStyle name="Dziesiętny [0]_Invoices2001Slovakia_Book1_2_bieu ke hoach dau thau 25" xfId="3930"/>
    <cellStyle name="Dziesietny [0]_Invoices2001Slovakia_Book1_2_bieu ke hoach dau thau 25 2" xfId="22742"/>
    <cellStyle name="Dziesiętny [0]_Invoices2001Slovakia_Book1_2_bieu ke hoach dau thau 25 2" xfId="22743"/>
    <cellStyle name="Dziesietny [0]_Invoices2001Slovakia_Book1_2_bieu ke hoach dau thau 26" xfId="3931"/>
    <cellStyle name="Dziesiętny [0]_Invoices2001Slovakia_Book1_2_bieu ke hoach dau thau 26" xfId="3932"/>
    <cellStyle name="Dziesietny [0]_Invoices2001Slovakia_Book1_2_bieu ke hoach dau thau 26 2" xfId="22744"/>
    <cellStyle name="Dziesiętny [0]_Invoices2001Slovakia_Book1_2_bieu ke hoach dau thau 26 2" xfId="22745"/>
    <cellStyle name="Dziesietny [0]_Invoices2001Slovakia_Book1_2_bieu ke hoach dau thau 3" xfId="3933"/>
    <cellStyle name="Dziesiętny [0]_Invoices2001Slovakia_Book1_2_bieu ke hoach dau thau 3" xfId="3934"/>
    <cellStyle name="Dziesietny [0]_Invoices2001Slovakia_Book1_2_bieu ke hoach dau thau 3 2" xfId="14855"/>
    <cellStyle name="Dziesiętny [0]_Invoices2001Slovakia_Book1_2_bieu ke hoach dau thau 3 2" xfId="14856"/>
    <cellStyle name="Dziesietny [0]_Invoices2001Slovakia_Book1_2_bieu ke hoach dau thau 3 3" xfId="14853"/>
    <cellStyle name="Dziesiętny [0]_Invoices2001Slovakia_Book1_2_bieu ke hoach dau thau 3 3" xfId="14854"/>
    <cellStyle name="Dziesietny [0]_Invoices2001Slovakia_Book1_2_bieu ke hoach dau thau 3 4" xfId="22746"/>
    <cellStyle name="Dziesiętny [0]_Invoices2001Slovakia_Book1_2_bieu ke hoach dau thau 3 4" xfId="22747"/>
    <cellStyle name="Dziesietny [0]_Invoices2001Slovakia_Book1_2_bieu ke hoach dau thau 4" xfId="3935"/>
    <cellStyle name="Dziesiętny [0]_Invoices2001Slovakia_Book1_2_bieu ke hoach dau thau 4" xfId="3936"/>
    <cellStyle name="Dziesietny [0]_Invoices2001Slovakia_Book1_2_bieu ke hoach dau thau 4 2" xfId="22748"/>
    <cellStyle name="Dziesiętny [0]_Invoices2001Slovakia_Book1_2_bieu ke hoach dau thau 4 2" xfId="22749"/>
    <cellStyle name="Dziesietny [0]_Invoices2001Slovakia_Book1_2_bieu ke hoach dau thau 5" xfId="3937"/>
    <cellStyle name="Dziesiętny [0]_Invoices2001Slovakia_Book1_2_bieu ke hoach dau thau 5" xfId="3938"/>
    <cellStyle name="Dziesietny [0]_Invoices2001Slovakia_Book1_2_bieu ke hoach dau thau 5 2" xfId="22750"/>
    <cellStyle name="Dziesiętny [0]_Invoices2001Slovakia_Book1_2_bieu ke hoach dau thau 5 2" xfId="22751"/>
    <cellStyle name="Dziesietny [0]_Invoices2001Slovakia_Book1_2_bieu ke hoach dau thau 6" xfId="3939"/>
    <cellStyle name="Dziesiętny [0]_Invoices2001Slovakia_Book1_2_bieu ke hoach dau thau 6" xfId="3940"/>
    <cellStyle name="Dziesietny [0]_Invoices2001Slovakia_Book1_2_bieu ke hoach dau thau 6 2" xfId="22752"/>
    <cellStyle name="Dziesiętny [0]_Invoices2001Slovakia_Book1_2_bieu ke hoach dau thau 6 2" xfId="22753"/>
    <cellStyle name="Dziesietny [0]_Invoices2001Slovakia_Book1_2_bieu ke hoach dau thau 7" xfId="3941"/>
    <cellStyle name="Dziesiętny [0]_Invoices2001Slovakia_Book1_2_bieu ke hoach dau thau 7" xfId="3942"/>
    <cellStyle name="Dziesietny [0]_Invoices2001Slovakia_Book1_2_bieu ke hoach dau thau 7 2" xfId="22754"/>
    <cellStyle name="Dziesiętny [0]_Invoices2001Slovakia_Book1_2_bieu ke hoach dau thau 7 2" xfId="22755"/>
    <cellStyle name="Dziesietny [0]_Invoices2001Slovakia_Book1_2_bieu ke hoach dau thau 8" xfId="3943"/>
    <cellStyle name="Dziesiętny [0]_Invoices2001Slovakia_Book1_2_bieu ke hoach dau thau 8" xfId="3944"/>
    <cellStyle name="Dziesietny [0]_Invoices2001Slovakia_Book1_2_bieu ke hoach dau thau 8 2" xfId="22756"/>
    <cellStyle name="Dziesiętny [0]_Invoices2001Slovakia_Book1_2_bieu ke hoach dau thau 8 2" xfId="22757"/>
    <cellStyle name="Dziesietny [0]_Invoices2001Slovakia_Book1_2_bieu ke hoach dau thau 9" xfId="3945"/>
    <cellStyle name="Dziesiętny [0]_Invoices2001Slovakia_Book1_2_bieu ke hoach dau thau 9" xfId="3946"/>
    <cellStyle name="Dziesietny [0]_Invoices2001Slovakia_Book1_2_bieu ke hoach dau thau 9 2" xfId="22758"/>
    <cellStyle name="Dziesiętny [0]_Invoices2001Slovakia_Book1_2_bieu ke hoach dau thau 9 2" xfId="22759"/>
    <cellStyle name="Dziesietny [0]_Invoices2001Slovakia_Book1_2_bieu ke hoach dau thau truong mam non SKH" xfId="3947"/>
    <cellStyle name="Dziesiętny [0]_Invoices2001Slovakia_Book1_2_bieu ke hoach dau thau truong mam non SKH" xfId="3948"/>
    <cellStyle name="Dziesietny [0]_Invoices2001Slovakia_Book1_2_bieu ke hoach dau thau truong mam non SKH 10" xfId="3949"/>
    <cellStyle name="Dziesiętny [0]_Invoices2001Slovakia_Book1_2_bieu ke hoach dau thau truong mam non SKH 10" xfId="3950"/>
    <cellStyle name="Dziesietny [0]_Invoices2001Slovakia_Book1_2_bieu ke hoach dau thau truong mam non SKH 10 2" xfId="22760"/>
    <cellStyle name="Dziesiętny [0]_Invoices2001Slovakia_Book1_2_bieu ke hoach dau thau truong mam non SKH 10 2" xfId="22761"/>
    <cellStyle name="Dziesietny [0]_Invoices2001Slovakia_Book1_2_bieu ke hoach dau thau truong mam non SKH 11" xfId="3951"/>
    <cellStyle name="Dziesiętny [0]_Invoices2001Slovakia_Book1_2_bieu ke hoach dau thau truong mam non SKH 11" xfId="3952"/>
    <cellStyle name="Dziesietny [0]_Invoices2001Slovakia_Book1_2_bieu ke hoach dau thau truong mam non SKH 11 2" xfId="22762"/>
    <cellStyle name="Dziesiętny [0]_Invoices2001Slovakia_Book1_2_bieu ke hoach dau thau truong mam non SKH 11 2" xfId="22763"/>
    <cellStyle name="Dziesietny [0]_Invoices2001Slovakia_Book1_2_bieu ke hoach dau thau truong mam non SKH 12" xfId="3953"/>
    <cellStyle name="Dziesiętny [0]_Invoices2001Slovakia_Book1_2_bieu ke hoach dau thau truong mam non SKH 12" xfId="3954"/>
    <cellStyle name="Dziesietny [0]_Invoices2001Slovakia_Book1_2_bieu ke hoach dau thau truong mam non SKH 12 2" xfId="22764"/>
    <cellStyle name="Dziesiętny [0]_Invoices2001Slovakia_Book1_2_bieu ke hoach dau thau truong mam non SKH 12 2" xfId="22765"/>
    <cellStyle name="Dziesietny [0]_Invoices2001Slovakia_Book1_2_bieu ke hoach dau thau truong mam non SKH 13" xfId="3955"/>
    <cellStyle name="Dziesiętny [0]_Invoices2001Slovakia_Book1_2_bieu ke hoach dau thau truong mam non SKH 13" xfId="3956"/>
    <cellStyle name="Dziesietny [0]_Invoices2001Slovakia_Book1_2_bieu ke hoach dau thau truong mam non SKH 13 2" xfId="22766"/>
    <cellStyle name="Dziesiętny [0]_Invoices2001Slovakia_Book1_2_bieu ke hoach dau thau truong mam non SKH 13 2" xfId="22767"/>
    <cellStyle name="Dziesietny [0]_Invoices2001Slovakia_Book1_2_bieu ke hoach dau thau truong mam non SKH 14" xfId="3957"/>
    <cellStyle name="Dziesiętny [0]_Invoices2001Slovakia_Book1_2_bieu ke hoach dau thau truong mam non SKH 14" xfId="3958"/>
    <cellStyle name="Dziesietny [0]_Invoices2001Slovakia_Book1_2_bieu ke hoach dau thau truong mam non SKH 14 2" xfId="22768"/>
    <cellStyle name="Dziesiętny [0]_Invoices2001Slovakia_Book1_2_bieu ke hoach dau thau truong mam non SKH 14 2" xfId="22769"/>
    <cellStyle name="Dziesietny [0]_Invoices2001Slovakia_Book1_2_bieu ke hoach dau thau truong mam non SKH 15" xfId="3959"/>
    <cellStyle name="Dziesiętny [0]_Invoices2001Slovakia_Book1_2_bieu ke hoach dau thau truong mam non SKH 15" xfId="3960"/>
    <cellStyle name="Dziesietny [0]_Invoices2001Slovakia_Book1_2_bieu ke hoach dau thau truong mam non SKH 15 2" xfId="22770"/>
    <cellStyle name="Dziesiętny [0]_Invoices2001Slovakia_Book1_2_bieu ke hoach dau thau truong mam non SKH 15 2" xfId="22771"/>
    <cellStyle name="Dziesietny [0]_Invoices2001Slovakia_Book1_2_bieu ke hoach dau thau truong mam non SKH 16" xfId="3961"/>
    <cellStyle name="Dziesiętny [0]_Invoices2001Slovakia_Book1_2_bieu ke hoach dau thau truong mam non SKH 16" xfId="3962"/>
    <cellStyle name="Dziesietny [0]_Invoices2001Slovakia_Book1_2_bieu ke hoach dau thau truong mam non SKH 16 2" xfId="22772"/>
    <cellStyle name="Dziesiętny [0]_Invoices2001Slovakia_Book1_2_bieu ke hoach dau thau truong mam non SKH 16 2" xfId="22773"/>
    <cellStyle name="Dziesietny [0]_Invoices2001Slovakia_Book1_2_bieu ke hoach dau thau truong mam non SKH 17" xfId="3963"/>
    <cellStyle name="Dziesiętny [0]_Invoices2001Slovakia_Book1_2_bieu ke hoach dau thau truong mam non SKH 17" xfId="3964"/>
    <cellStyle name="Dziesietny [0]_Invoices2001Slovakia_Book1_2_bieu ke hoach dau thau truong mam non SKH 17 2" xfId="22774"/>
    <cellStyle name="Dziesiętny [0]_Invoices2001Slovakia_Book1_2_bieu ke hoach dau thau truong mam non SKH 17 2" xfId="22775"/>
    <cellStyle name="Dziesietny [0]_Invoices2001Slovakia_Book1_2_bieu ke hoach dau thau truong mam non SKH 18" xfId="3965"/>
    <cellStyle name="Dziesiętny [0]_Invoices2001Slovakia_Book1_2_bieu ke hoach dau thau truong mam non SKH 18" xfId="3966"/>
    <cellStyle name="Dziesietny [0]_Invoices2001Slovakia_Book1_2_bieu ke hoach dau thau truong mam non SKH 18 2" xfId="22776"/>
    <cellStyle name="Dziesiętny [0]_Invoices2001Slovakia_Book1_2_bieu ke hoach dau thau truong mam non SKH 18 2" xfId="22777"/>
    <cellStyle name="Dziesietny [0]_Invoices2001Slovakia_Book1_2_bieu ke hoach dau thau truong mam non SKH 19" xfId="3967"/>
    <cellStyle name="Dziesiętny [0]_Invoices2001Slovakia_Book1_2_bieu ke hoach dau thau truong mam non SKH 19" xfId="3968"/>
    <cellStyle name="Dziesietny [0]_Invoices2001Slovakia_Book1_2_bieu ke hoach dau thau truong mam non SKH 19 2" xfId="22778"/>
    <cellStyle name="Dziesiętny [0]_Invoices2001Slovakia_Book1_2_bieu ke hoach dau thau truong mam non SKH 19 2" xfId="22779"/>
    <cellStyle name="Dziesietny [0]_Invoices2001Slovakia_Book1_2_bieu ke hoach dau thau truong mam non SKH 2" xfId="3969"/>
    <cellStyle name="Dziesiętny [0]_Invoices2001Slovakia_Book1_2_bieu ke hoach dau thau truong mam non SKH 2" xfId="3970"/>
    <cellStyle name="Dziesietny [0]_Invoices2001Slovakia_Book1_2_bieu ke hoach dau thau truong mam non SKH 2 2" xfId="14859"/>
    <cellStyle name="Dziesiętny [0]_Invoices2001Slovakia_Book1_2_bieu ke hoach dau thau truong mam non SKH 2 2" xfId="14860"/>
    <cellStyle name="Dziesietny [0]_Invoices2001Slovakia_Book1_2_bieu ke hoach dau thau truong mam non SKH 2 3" xfId="14857"/>
    <cellStyle name="Dziesiętny [0]_Invoices2001Slovakia_Book1_2_bieu ke hoach dau thau truong mam non SKH 2 3" xfId="14858"/>
    <cellStyle name="Dziesietny [0]_Invoices2001Slovakia_Book1_2_bieu ke hoach dau thau truong mam non SKH 2 4" xfId="22780"/>
    <cellStyle name="Dziesiętny [0]_Invoices2001Slovakia_Book1_2_bieu ke hoach dau thau truong mam non SKH 2 4" xfId="22781"/>
    <cellStyle name="Dziesietny [0]_Invoices2001Slovakia_Book1_2_bieu ke hoach dau thau truong mam non SKH 20" xfId="3971"/>
    <cellStyle name="Dziesiętny [0]_Invoices2001Slovakia_Book1_2_bieu ke hoach dau thau truong mam non SKH 20" xfId="3972"/>
    <cellStyle name="Dziesietny [0]_Invoices2001Slovakia_Book1_2_bieu ke hoach dau thau truong mam non SKH 20 2" xfId="22782"/>
    <cellStyle name="Dziesiętny [0]_Invoices2001Slovakia_Book1_2_bieu ke hoach dau thau truong mam non SKH 20 2" xfId="22783"/>
    <cellStyle name="Dziesietny [0]_Invoices2001Slovakia_Book1_2_bieu ke hoach dau thau truong mam non SKH 21" xfId="3973"/>
    <cellStyle name="Dziesiętny [0]_Invoices2001Slovakia_Book1_2_bieu ke hoach dau thau truong mam non SKH 21" xfId="3974"/>
    <cellStyle name="Dziesietny [0]_Invoices2001Slovakia_Book1_2_bieu ke hoach dau thau truong mam non SKH 21 2" xfId="22784"/>
    <cellStyle name="Dziesiętny [0]_Invoices2001Slovakia_Book1_2_bieu ke hoach dau thau truong mam non SKH 21 2" xfId="22785"/>
    <cellStyle name="Dziesietny [0]_Invoices2001Slovakia_Book1_2_bieu ke hoach dau thau truong mam non SKH 22" xfId="3975"/>
    <cellStyle name="Dziesiętny [0]_Invoices2001Slovakia_Book1_2_bieu ke hoach dau thau truong mam non SKH 22" xfId="3976"/>
    <cellStyle name="Dziesietny [0]_Invoices2001Slovakia_Book1_2_bieu ke hoach dau thau truong mam non SKH 22 2" xfId="22786"/>
    <cellStyle name="Dziesiętny [0]_Invoices2001Slovakia_Book1_2_bieu ke hoach dau thau truong mam non SKH 22 2" xfId="22787"/>
    <cellStyle name="Dziesietny [0]_Invoices2001Slovakia_Book1_2_bieu ke hoach dau thau truong mam non SKH 23" xfId="3977"/>
    <cellStyle name="Dziesiętny [0]_Invoices2001Slovakia_Book1_2_bieu ke hoach dau thau truong mam non SKH 23" xfId="3978"/>
    <cellStyle name="Dziesietny [0]_Invoices2001Slovakia_Book1_2_bieu ke hoach dau thau truong mam non SKH 23 2" xfId="22788"/>
    <cellStyle name="Dziesiętny [0]_Invoices2001Slovakia_Book1_2_bieu ke hoach dau thau truong mam non SKH 23 2" xfId="22789"/>
    <cellStyle name="Dziesietny [0]_Invoices2001Slovakia_Book1_2_bieu ke hoach dau thau truong mam non SKH 24" xfId="3979"/>
    <cellStyle name="Dziesiętny [0]_Invoices2001Slovakia_Book1_2_bieu ke hoach dau thau truong mam non SKH 24" xfId="3980"/>
    <cellStyle name="Dziesietny [0]_Invoices2001Slovakia_Book1_2_bieu ke hoach dau thau truong mam non SKH 24 2" xfId="22790"/>
    <cellStyle name="Dziesiętny [0]_Invoices2001Slovakia_Book1_2_bieu ke hoach dau thau truong mam non SKH 24 2" xfId="22791"/>
    <cellStyle name="Dziesietny [0]_Invoices2001Slovakia_Book1_2_bieu ke hoach dau thau truong mam non SKH 25" xfId="3981"/>
    <cellStyle name="Dziesiętny [0]_Invoices2001Slovakia_Book1_2_bieu ke hoach dau thau truong mam non SKH 25" xfId="3982"/>
    <cellStyle name="Dziesietny [0]_Invoices2001Slovakia_Book1_2_bieu ke hoach dau thau truong mam non SKH 25 2" xfId="22792"/>
    <cellStyle name="Dziesiętny [0]_Invoices2001Slovakia_Book1_2_bieu ke hoach dau thau truong mam non SKH 25 2" xfId="22793"/>
    <cellStyle name="Dziesietny [0]_Invoices2001Slovakia_Book1_2_bieu ke hoach dau thau truong mam non SKH 26" xfId="3983"/>
    <cellStyle name="Dziesiętny [0]_Invoices2001Slovakia_Book1_2_bieu ke hoach dau thau truong mam non SKH 26" xfId="3984"/>
    <cellStyle name="Dziesietny [0]_Invoices2001Slovakia_Book1_2_bieu ke hoach dau thau truong mam non SKH 26 2" xfId="22794"/>
    <cellStyle name="Dziesiętny [0]_Invoices2001Slovakia_Book1_2_bieu ke hoach dau thau truong mam non SKH 26 2" xfId="22795"/>
    <cellStyle name="Dziesietny [0]_Invoices2001Slovakia_Book1_2_bieu ke hoach dau thau truong mam non SKH 3" xfId="3985"/>
    <cellStyle name="Dziesiętny [0]_Invoices2001Slovakia_Book1_2_bieu ke hoach dau thau truong mam non SKH 3" xfId="3986"/>
    <cellStyle name="Dziesietny [0]_Invoices2001Slovakia_Book1_2_bieu ke hoach dau thau truong mam non SKH 3 2" xfId="14863"/>
    <cellStyle name="Dziesiętny [0]_Invoices2001Slovakia_Book1_2_bieu ke hoach dau thau truong mam non SKH 3 2" xfId="14864"/>
    <cellStyle name="Dziesietny [0]_Invoices2001Slovakia_Book1_2_bieu ke hoach dau thau truong mam non SKH 3 3" xfId="14861"/>
    <cellStyle name="Dziesiętny [0]_Invoices2001Slovakia_Book1_2_bieu ke hoach dau thau truong mam non SKH 3 3" xfId="14862"/>
    <cellStyle name="Dziesietny [0]_Invoices2001Slovakia_Book1_2_bieu ke hoach dau thau truong mam non SKH 3 4" xfId="22796"/>
    <cellStyle name="Dziesiętny [0]_Invoices2001Slovakia_Book1_2_bieu ke hoach dau thau truong mam non SKH 3 4" xfId="22797"/>
    <cellStyle name="Dziesietny [0]_Invoices2001Slovakia_Book1_2_bieu ke hoach dau thau truong mam non SKH 4" xfId="3987"/>
    <cellStyle name="Dziesiętny [0]_Invoices2001Slovakia_Book1_2_bieu ke hoach dau thau truong mam non SKH 4" xfId="3988"/>
    <cellStyle name="Dziesietny [0]_Invoices2001Slovakia_Book1_2_bieu ke hoach dau thau truong mam non SKH 4 2" xfId="22798"/>
    <cellStyle name="Dziesiętny [0]_Invoices2001Slovakia_Book1_2_bieu ke hoach dau thau truong mam non SKH 4 2" xfId="22799"/>
    <cellStyle name="Dziesietny [0]_Invoices2001Slovakia_Book1_2_bieu ke hoach dau thau truong mam non SKH 5" xfId="3989"/>
    <cellStyle name="Dziesiętny [0]_Invoices2001Slovakia_Book1_2_bieu ke hoach dau thau truong mam non SKH 5" xfId="3990"/>
    <cellStyle name="Dziesietny [0]_Invoices2001Slovakia_Book1_2_bieu ke hoach dau thau truong mam non SKH 5 2" xfId="22800"/>
    <cellStyle name="Dziesiętny [0]_Invoices2001Slovakia_Book1_2_bieu ke hoach dau thau truong mam non SKH 5 2" xfId="22801"/>
    <cellStyle name="Dziesietny [0]_Invoices2001Slovakia_Book1_2_bieu ke hoach dau thau truong mam non SKH 6" xfId="3991"/>
    <cellStyle name="Dziesiętny [0]_Invoices2001Slovakia_Book1_2_bieu ke hoach dau thau truong mam non SKH 6" xfId="3992"/>
    <cellStyle name="Dziesietny [0]_Invoices2001Slovakia_Book1_2_bieu ke hoach dau thau truong mam non SKH 6 2" xfId="22802"/>
    <cellStyle name="Dziesiętny [0]_Invoices2001Slovakia_Book1_2_bieu ke hoach dau thau truong mam non SKH 6 2" xfId="22803"/>
    <cellStyle name="Dziesietny [0]_Invoices2001Slovakia_Book1_2_bieu ke hoach dau thau truong mam non SKH 7" xfId="3993"/>
    <cellStyle name="Dziesiętny [0]_Invoices2001Slovakia_Book1_2_bieu ke hoach dau thau truong mam non SKH 7" xfId="3994"/>
    <cellStyle name="Dziesietny [0]_Invoices2001Slovakia_Book1_2_bieu ke hoach dau thau truong mam non SKH 7 2" xfId="22804"/>
    <cellStyle name="Dziesiętny [0]_Invoices2001Slovakia_Book1_2_bieu ke hoach dau thau truong mam non SKH 7 2" xfId="22805"/>
    <cellStyle name="Dziesietny [0]_Invoices2001Slovakia_Book1_2_bieu ke hoach dau thau truong mam non SKH 8" xfId="3995"/>
    <cellStyle name="Dziesiętny [0]_Invoices2001Slovakia_Book1_2_bieu ke hoach dau thau truong mam non SKH 8" xfId="3996"/>
    <cellStyle name="Dziesietny [0]_Invoices2001Slovakia_Book1_2_bieu ke hoach dau thau truong mam non SKH 8 2" xfId="22806"/>
    <cellStyle name="Dziesiętny [0]_Invoices2001Slovakia_Book1_2_bieu ke hoach dau thau truong mam non SKH 8 2" xfId="22807"/>
    <cellStyle name="Dziesietny [0]_Invoices2001Slovakia_Book1_2_bieu ke hoach dau thau truong mam non SKH 9" xfId="3997"/>
    <cellStyle name="Dziesiętny [0]_Invoices2001Slovakia_Book1_2_bieu ke hoach dau thau truong mam non SKH 9" xfId="3998"/>
    <cellStyle name="Dziesietny [0]_Invoices2001Slovakia_Book1_2_bieu ke hoach dau thau truong mam non SKH 9 2" xfId="22808"/>
    <cellStyle name="Dziesiętny [0]_Invoices2001Slovakia_Book1_2_bieu ke hoach dau thau truong mam non SKH 9 2" xfId="22809"/>
    <cellStyle name="Dziesietny [0]_Invoices2001Slovakia_Book1_2_bieu tong hop lai kh von 2011 gui phong TH-KTDN" xfId="3999"/>
    <cellStyle name="Dziesiętny [0]_Invoices2001Slovakia_Book1_2_bieu tong hop lai kh von 2011 gui phong TH-KTDN" xfId="4000"/>
    <cellStyle name="Dziesietny [0]_Invoices2001Slovakia_Book1_2_bieu tong hop lai kh von 2011 gui phong TH-KTDN 10" xfId="4001"/>
    <cellStyle name="Dziesiętny [0]_Invoices2001Slovakia_Book1_2_bieu tong hop lai kh von 2011 gui phong TH-KTDN 10" xfId="4002"/>
    <cellStyle name="Dziesietny [0]_Invoices2001Slovakia_Book1_2_bieu tong hop lai kh von 2011 gui phong TH-KTDN 10 2" xfId="22810"/>
    <cellStyle name="Dziesiętny [0]_Invoices2001Slovakia_Book1_2_bieu tong hop lai kh von 2011 gui phong TH-KTDN 10 2" xfId="22811"/>
    <cellStyle name="Dziesietny [0]_Invoices2001Slovakia_Book1_2_bieu tong hop lai kh von 2011 gui phong TH-KTDN 11" xfId="4003"/>
    <cellStyle name="Dziesiętny [0]_Invoices2001Slovakia_Book1_2_bieu tong hop lai kh von 2011 gui phong TH-KTDN 11" xfId="4004"/>
    <cellStyle name="Dziesietny [0]_Invoices2001Slovakia_Book1_2_bieu tong hop lai kh von 2011 gui phong TH-KTDN 11 2" xfId="22812"/>
    <cellStyle name="Dziesiętny [0]_Invoices2001Slovakia_Book1_2_bieu tong hop lai kh von 2011 gui phong TH-KTDN 11 2" xfId="22813"/>
    <cellStyle name="Dziesietny [0]_Invoices2001Slovakia_Book1_2_bieu tong hop lai kh von 2011 gui phong TH-KTDN 12" xfId="4005"/>
    <cellStyle name="Dziesiętny [0]_Invoices2001Slovakia_Book1_2_bieu tong hop lai kh von 2011 gui phong TH-KTDN 12" xfId="4006"/>
    <cellStyle name="Dziesietny [0]_Invoices2001Slovakia_Book1_2_bieu tong hop lai kh von 2011 gui phong TH-KTDN 12 2" xfId="22814"/>
    <cellStyle name="Dziesiętny [0]_Invoices2001Slovakia_Book1_2_bieu tong hop lai kh von 2011 gui phong TH-KTDN 12 2" xfId="22815"/>
    <cellStyle name="Dziesietny [0]_Invoices2001Slovakia_Book1_2_bieu tong hop lai kh von 2011 gui phong TH-KTDN 13" xfId="4007"/>
    <cellStyle name="Dziesiętny [0]_Invoices2001Slovakia_Book1_2_bieu tong hop lai kh von 2011 gui phong TH-KTDN 13" xfId="4008"/>
    <cellStyle name="Dziesietny [0]_Invoices2001Slovakia_Book1_2_bieu tong hop lai kh von 2011 gui phong TH-KTDN 13 2" xfId="22816"/>
    <cellStyle name="Dziesiętny [0]_Invoices2001Slovakia_Book1_2_bieu tong hop lai kh von 2011 gui phong TH-KTDN 13 2" xfId="22817"/>
    <cellStyle name="Dziesietny [0]_Invoices2001Slovakia_Book1_2_bieu tong hop lai kh von 2011 gui phong TH-KTDN 14" xfId="4009"/>
    <cellStyle name="Dziesiętny [0]_Invoices2001Slovakia_Book1_2_bieu tong hop lai kh von 2011 gui phong TH-KTDN 14" xfId="4010"/>
    <cellStyle name="Dziesietny [0]_Invoices2001Slovakia_Book1_2_bieu tong hop lai kh von 2011 gui phong TH-KTDN 14 2" xfId="22818"/>
    <cellStyle name="Dziesiętny [0]_Invoices2001Slovakia_Book1_2_bieu tong hop lai kh von 2011 gui phong TH-KTDN 14 2" xfId="22819"/>
    <cellStyle name="Dziesietny [0]_Invoices2001Slovakia_Book1_2_bieu tong hop lai kh von 2011 gui phong TH-KTDN 15" xfId="4011"/>
    <cellStyle name="Dziesiętny [0]_Invoices2001Slovakia_Book1_2_bieu tong hop lai kh von 2011 gui phong TH-KTDN 15" xfId="4012"/>
    <cellStyle name="Dziesietny [0]_Invoices2001Slovakia_Book1_2_bieu tong hop lai kh von 2011 gui phong TH-KTDN 15 2" xfId="22820"/>
    <cellStyle name="Dziesiętny [0]_Invoices2001Slovakia_Book1_2_bieu tong hop lai kh von 2011 gui phong TH-KTDN 15 2" xfId="22821"/>
    <cellStyle name="Dziesietny [0]_Invoices2001Slovakia_Book1_2_bieu tong hop lai kh von 2011 gui phong TH-KTDN 16" xfId="4013"/>
    <cellStyle name="Dziesiętny [0]_Invoices2001Slovakia_Book1_2_bieu tong hop lai kh von 2011 gui phong TH-KTDN 16" xfId="4014"/>
    <cellStyle name="Dziesietny [0]_Invoices2001Slovakia_Book1_2_bieu tong hop lai kh von 2011 gui phong TH-KTDN 16 2" xfId="22822"/>
    <cellStyle name="Dziesiętny [0]_Invoices2001Slovakia_Book1_2_bieu tong hop lai kh von 2011 gui phong TH-KTDN 16 2" xfId="22823"/>
    <cellStyle name="Dziesietny [0]_Invoices2001Slovakia_Book1_2_bieu tong hop lai kh von 2011 gui phong TH-KTDN 17" xfId="4015"/>
    <cellStyle name="Dziesiętny [0]_Invoices2001Slovakia_Book1_2_bieu tong hop lai kh von 2011 gui phong TH-KTDN 17" xfId="4016"/>
    <cellStyle name="Dziesietny [0]_Invoices2001Slovakia_Book1_2_bieu tong hop lai kh von 2011 gui phong TH-KTDN 17 2" xfId="22824"/>
    <cellStyle name="Dziesiętny [0]_Invoices2001Slovakia_Book1_2_bieu tong hop lai kh von 2011 gui phong TH-KTDN 17 2" xfId="22825"/>
    <cellStyle name="Dziesietny [0]_Invoices2001Slovakia_Book1_2_bieu tong hop lai kh von 2011 gui phong TH-KTDN 18" xfId="4017"/>
    <cellStyle name="Dziesiętny [0]_Invoices2001Slovakia_Book1_2_bieu tong hop lai kh von 2011 gui phong TH-KTDN 18" xfId="4018"/>
    <cellStyle name="Dziesietny [0]_Invoices2001Slovakia_Book1_2_bieu tong hop lai kh von 2011 gui phong TH-KTDN 18 2" xfId="22826"/>
    <cellStyle name="Dziesiętny [0]_Invoices2001Slovakia_Book1_2_bieu tong hop lai kh von 2011 gui phong TH-KTDN 18 2" xfId="22827"/>
    <cellStyle name="Dziesietny [0]_Invoices2001Slovakia_Book1_2_bieu tong hop lai kh von 2011 gui phong TH-KTDN 19" xfId="4019"/>
    <cellStyle name="Dziesiętny [0]_Invoices2001Slovakia_Book1_2_bieu tong hop lai kh von 2011 gui phong TH-KTDN 19" xfId="4020"/>
    <cellStyle name="Dziesietny [0]_Invoices2001Slovakia_Book1_2_bieu tong hop lai kh von 2011 gui phong TH-KTDN 19 2" xfId="22828"/>
    <cellStyle name="Dziesiętny [0]_Invoices2001Slovakia_Book1_2_bieu tong hop lai kh von 2011 gui phong TH-KTDN 19 2" xfId="22829"/>
    <cellStyle name="Dziesietny [0]_Invoices2001Slovakia_Book1_2_bieu tong hop lai kh von 2011 gui phong TH-KTDN 2" xfId="4021"/>
    <cellStyle name="Dziesiętny [0]_Invoices2001Slovakia_Book1_2_bieu tong hop lai kh von 2011 gui phong TH-KTDN 2" xfId="4022"/>
    <cellStyle name="Dziesietny [0]_Invoices2001Slovakia_Book1_2_bieu tong hop lai kh von 2011 gui phong TH-KTDN 2 2" xfId="14867"/>
    <cellStyle name="Dziesiętny [0]_Invoices2001Slovakia_Book1_2_bieu tong hop lai kh von 2011 gui phong TH-KTDN 2 2" xfId="14868"/>
    <cellStyle name="Dziesietny [0]_Invoices2001Slovakia_Book1_2_bieu tong hop lai kh von 2011 gui phong TH-KTDN 2 3" xfId="14865"/>
    <cellStyle name="Dziesiętny [0]_Invoices2001Slovakia_Book1_2_bieu tong hop lai kh von 2011 gui phong TH-KTDN 2 3" xfId="14866"/>
    <cellStyle name="Dziesietny [0]_Invoices2001Slovakia_Book1_2_bieu tong hop lai kh von 2011 gui phong TH-KTDN 2 4" xfId="22830"/>
    <cellStyle name="Dziesiętny [0]_Invoices2001Slovakia_Book1_2_bieu tong hop lai kh von 2011 gui phong TH-KTDN 2 4" xfId="22831"/>
    <cellStyle name="Dziesietny [0]_Invoices2001Slovakia_Book1_2_bieu tong hop lai kh von 2011 gui phong TH-KTDN 20" xfId="4023"/>
    <cellStyle name="Dziesiętny [0]_Invoices2001Slovakia_Book1_2_bieu tong hop lai kh von 2011 gui phong TH-KTDN 20" xfId="4024"/>
    <cellStyle name="Dziesietny [0]_Invoices2001Slovakia_Book1_2_bieu tong hop lai kh von 2011 gui phong TH-KTDN 20 2" xfId="22832"/>
    <cellStyle name="Dziesiętny [0]_Invoices2001Slovakia_Book1_2_bieu tong hop lai kh von 2011 gui phong TH-KTDN 20 2" xfId="22833"/>
    <cellStyle name="Dziesietny [0]_Invoices2001Slovakia_Book1_2_bieu tong hop lai kh von 2011 gui phong TH-KTDN 21" xfId="4025"/>
    <cellStyle name="Dziesiętny [0]_Invoices2001Slovakia_Book1_2_bieu tong hop lai kh von 2011 gui phong TH-KTDN 21" xfId="4026"/>
    <cellStyle name="Dziesietny [0]_Invoices2001Slovakia_Book1_2_bieu tong hop lai kh von 2011 gui phong TH-KTDN 21 2" xfId="22834"/>
    <cellStyle name="Dziesiętny [0]_Invoices2001Slovakia_Book1_2_bieu tong hop lai kh von 2011 gui phong TH-KTDN 21 2" xfId="22835"/>
    <cellStyle name="Dziesietny [0]_Invoices2001Slovakia_Book1_2_bieu tong hop lai kh von 2011 gui phong TH-KTDN 22" xfId="4027"/>
    <cellStyle name="Dziesiętny [0]_Invoices2001Slovakia_Book1_2_bieu tong hop lai kh von 2011 gui phong TH-KTDN 22" xfId="4028"/>
    <cellStyle name="Dziesietny [0]_Invoices2001Slovakia_Book1_2_bieu tong hop lai kh von 2011 gui phong TH-KTDN 22 2" xfId="22836"/>
    <cellStyle name="Dziesiętny [0]_Invoices2001Slovakia_Book1_2_bieu tong hop lai kh von 2011 gui phong TH-KTDN 22 2" xfId="22837"/>
    <cellStyle name="Dziesietny [0]_Invoices2001Slovakia_Book1_2_bieu tong hop lai kh von 2011 gui phong TH-KTDN 23" xfId="4029"/>
    <cellStyle name="Dziesiętny [0]_Invoices2001Slovakia_Book1_2_bieu tong hop lai kh von 2011 gui phong TH-KTDN 23" xfId="4030"/>
    <cellStyle name="Dziesietny [0]_Invoices2001Slovakia_Book1_2_bieu tong hop lai kh von 2011 gui phong TH-KTDN 23 2" xfId="22838"/>
    <cellStyle name="Dziesiętny [0]_Invoices2001Slovakia_Book1_2_bieu tong hop lai kh von 2011 gui phong TH-KTDN 23 2" xfId="22839"/>
    <cellStyle name="Dziesietny [0]_Invoices2001Slovakia_Book1_2_bieu tong hop lai kh von 2011 gui phong TH-KTDN 24" xfId="4031"/>
    <cellStyle name="Dziesiętny [0]_Invoices2001Slovakia_Book1_2_bieu tong hop lai kh von 2011 gui phong TH-KTDN 24" xfId="4032"/>
    <cellStyle name="Dziesietny [0]_Invoices2001Slovakia_Book1_2_bieu tong hop lai kh von 2011 gui phong TH-KTDN 24 2" xfId="22840"/>
    <cellStyle name="Dziesiętny [0]_Invoices2001Slovakia_Book1_2_bieu tong hop lai kh von 2011 gui phong TH-KTDN 24 2" xfId="22841"/>
    <cellStyle name="Dziesietny [0]_Invoices2001Slovakia_Book1_2_bieu tong hop lai kh von 2011 gui phong TH-KTDN 25" xfId="4033"/>
    <cellStyle name="Dziesiętny [0]_Invoices2001Slovakia_Book1_2_bieu tong hop lai kh von 2011 gui phong TH-KTDN 25" xfId="4034"/>
    <cellStyle name="Dziesietny [0]_Invoices2001Slovakia_Book1_2_bieu tong hop lai kh von 2011 gui phong TH-KTDN 25 2" xfId="22842"/>
    <cellStyle name="Dziesiętny [0]_Invoices2001Slovakia_Book1_2_bieu tong hop lai kh von 2011 gui phong TH-KTDN 25 2" xfId="22843"/>
    <cellStyle name="Dziesietny [0]_Invoices2001Slovakia_Book1_2_bieu tong hop lai kh von 2011 gui phong TH-KTDN 26" xfId="4035"/>
    <cellStyle name="Dziesiętny [0]_Invoices2001Slovakia_Book1_2_bieu tong hop lai kh von 2011 gui phong TH-KTDN 26" xfId="4036"/>
    <cellStyle name="Dziesietny [0]_Invoices2001Slovakia_Book1_2_bieu tong hop lai kh von 2011 gui phong TH-KTDN 26 2" xfId="22844"/>
    <cellStyle name="Dziesiętny [0]_Invoices2001Slovakia_Book1_2_bieu tong hop lai kh von 2011 gui phong TH-KTDN 26 2" xfId="22845"/>
    <cellStyle name="Dziesietny [0]_Invoices2001Slovakia_Book1_2_bieu tong hop lai kh von 2011 gui phong TH-KTDN 3" xfId="4037"/>
    <cellStyle name="Dziesiętny [0]_Invoices2001Slovakia_Book1_2_bieu tong hop lai kh von 2011 gui phong TH-KTDN 3" xfId="4038"/>
    <cellStyle name="Dziesietny [0]_Invoices2001Slovakia_Book1_2_bieu tong hop lai kh von 2011 gui phong TH-KTDN 3 2" xfId="14871"/>
    <cellStyle name="Dziesiętny [0]_Invoices2001Slovakia_Book1_2_bieu tong hop lai kh von 2011 gui phong TH-KTDN 3 2" xfId="14872"/>
    <cellStyle name="Dziesietny [0]_Invoices2001Slovakia_Book1_2_bieu tong hop lai kh von 2011 gui phong TH-KTDN 3 3" xfId="14869"/>
    <cellStyle name="Dziesiętny [0]_Invoices2001Slovakia_Book1_2_bieu tong hop lai kh von 2011 gui phong TH-KTDN 3 3" xfId="14870"/>
    <cellStyle name="Dziesietny [0]_Invoices2001Slovakia_Book1_2_bieu tong hop lai kh von 2011 gui phong TH-KTDN 3 4" xfId="22846"/>
    <cellStyle name="Dziesiętny [0]_Invoices2001Slovakia_Book1_2_bieu tong hop lai kh von 2011 gui phong TH-KTDN 3 4" xfId="22847"/>
    <cellStyle name="Dziesietny [0]_Invoices2001Slovakia_Book1_2_bieu tong hop lai kh von 2011 gui phong TH-KTDN 4" xfId="4039"/>
    <cellStyle name="Dziesiętny [0]_Invoices2001Slovakia_Book1_2_bieu tong hop lai kh von 2011 gui phong TH-KTDN 4" xfId="4040"/>
    <cellStyle name="Dziesietny [0]_Invoices2001Slovakia_Book1_2_bieu tong hop lai kh von 2011 gui phong TH-KTDN 4 2" xfId="22848"/>
    <cellStyle name="Dziesiętny [0]_Invoices2001Slovakia_Book1_2_bieu tong hop lai kh von 2011 gui phong TH-KTDN 4 2" xfId="22849"/>
    <cellStyle name="Dziesietny [0]_Invoices2001Slovakia_Book1_2_bieu tong hop lai kh von 2011 gui phong TH-KTDN 5" xfId="4041"/>
    <cellStyle name="Dziesiętny [0]_Invoices2001Slovakia_Book1_2_bieu tong hop lai kh von 2011 gui phong TH-KTDN 5" xfId="4042"/>
    <cellStyle name="Dziesietny [0]_Invoices2001Slovakia_Book1_2_bieu tong hop lai kh von 2011 gui phong TH-KTDN 5 2" xfId="22850"/>
    <cellStyle name="Dziesiętny [0]_Invoices2001Slovakia_Book1_2_bieu tong hop lai kh von 2011 gui phong TH-KTDN 5 2" xfId="22851"/>
    <cellStyle name="Dziesietny [0]_Invoices2001Slovakia_Book1_2_bieu tong hop lai kh von 2011 gui phong TH-KTDN 6" xfId="4043"/>
    <cellStyle name="Dziesiętny [0]_Invoices2001Slovakia_Book1_2_bieu tong hop lai kh von 2011 gui phong TH-KTDN 6" xfId="4044"/>
    <cellStyle name="Dziesietny [0]_Invoices2001Slovakia_Book1_2_bieu tong hop lai kh von 2011 gui phong TH-KTDN 6 2" xfId="22852"/>
    <cellStyle name="Dziesiętny [0]_Invoices2001Slovakia_Book1_2_bieu tong hop lai kh von 2011 gui phong TH-KTDN 6 2" xfId="22853"/>
    <cellStyle name="Dziesietny [0]_Invoices2001Slovakia_Book1_2_bieu tong hop lai kh von 2011 gui phong TH-KTDN 7" xfId="4045"/>
    <cellStyle name="Dziesiętny [0]_Invoices2001Slovakia_Book1_2_bieu tong hop lai kh von 2011 gui phong TH-KTDN 7" xfId="4046"/>
    <cellStyle name="Dziesietny [0]_Invoices2001Slovakia_Book1_2_bieu tong hop lai kh von 2011 gui phong TH-KTDN 7 2" xfId="22854"/>
    <cellStyle name="Dziesiętny [0]_Invoices2001Slovakia_Book1_2_bieu tong hop lai kh von 2011 gui phong TH-KTDN 7 2" xfId="22855"/>
    <cellStyle name="Dziesietny [0]_Invoices2001Slovakia_Book1_2_bieu tong hop lai kh von 2011 gui phong TH-KTDN 8" xfId="4047"/>
    <cellStyle name="Dziesiętny [0]_Invoices2001Slovakia_Book1_2_bieu tong hop lai kh von 2011 gui phong TH-KTDN 8" xfId="4048"/>
    <cellStyle name="Dziesietny [0]_Invoices2001Slovakia_Book1_2_bieu tong hop lai kh von 2011 gui phong TH-KTDN 8 2" xfId="22856"/>
    <cellStyle name="Dziesiętny [0]_Invoices2001Slovakia_Book1_2_bieu tong hop lai kh von 2011 gui phong TH-KTDN 8 2" xfId="22857"/>
    <cellStyle name="Dziesietny [0]_Invoices2001Slovakia_Book1_2_bieu tong hop lai kh von 2011 gui phong TH-KTDN 9" xfId="4049"/>
    <cellStyle name="Dziesiętny [0]_Invoices2001Slovakia_Book1_2_bieu tong hop lai kh von 2011 gui phong TH-KTDN 9" xfId="4050"/>
    <cellStyle name="Dziesietny [0]_Invoices2001Slovakia_Book1_2_bieu tong hop lai kh von 2011 gui phong TH-KTDN 9 2" xfId="22858"/>
    <cellStyle name="Dziesiętny [0]_Invoices2001Slovakia_Book1_2_bieu tong hop lai kh von 2011 gui phong TH-KTDN 9 2" xfId="22859"/>
    <cellStyle name="Dziesietny [0]_Invoices2001Slovakia_Book1_2_bieu tong hop lai kh von 2011 gui phong TH-KTDN_BIEU KE HOACH  2015 (KTN 6.11 sua)" xfId="14873"/>
    <cellStyle name="Dziesiętny [0]_Invoices2001Slovakia_Book1_2_bieu tong hop lai kh von 2011 gui phong TH-KTDN_BIEU KE HOACH  2015 (KTN 6.11 sua)" xfId="14874"/>
    <cellStyle name="Dziesietny [0]_Invoices2001Slovakia_Book1_2_Book1" xfId="4051"/>
    <cellStyle name="Dziesiętny [0]_Invoices2001Slovakia_Book1_2_Book1" xfId="4052"/>
    <cellStyle name="Dziesietny [0]_Invoices2001Slovakia_Book1_2_Book1 10" xfId="4053"/>
    <cellStyle name="Dziesiętny [0]_Invoices2001Slovakia_Book1_2_Book1 10" xfId="4054"/>
    <cellStyle name="Dziesietny [0]_Invoices2001Slovakia_Book1_2_Book1 10 2" xfId="22862"/>
    <cellStyle name="Dziesiętny [0]_Invoices2001Slovakia_Book1_2_Book1 10 2" xfId="22863"/>
    <cellStyle name="Dziesietny [0]_Invoices2001Slovakia_Book1_2_Book1 11" xfId="4055"/>
    <cellStyle name="Dziesiętny [0]_Invoices2001Slovakia_Book1_2_Book1 11" xfId="4056"/>
    <cellStyle name="Dziesietny [0]_Invoices2001Slovakia_Book1_2_Book1 11 2" xfId="22864"/>
    <cellStyle name="Dziesiętny [0]_Invoices2001Slovakia_Book1_2_Book1 11 2" xfId="22865"/>
    <cellStyle name="Dziesietny [0]_Invoices2001Slovakia_Book1_2_Book1 12" xfId="4057"/>
    <cellStyle name="Dziesiętny [0]_Invoices2001Slovakia_Book1_2_Book1 12" xfId="4058"/>
    <cellStyle name="Dziesietny [0]_Invoices2001Slovakia_Book1_2_Book1 12 2" xfId="22866"/>
    <cellStyle name="Dziesiętny [0]_Invoices2001Slovakia_Book1_2_Book1 12 2" xfId="22867"/>
    <cellStyle name="Dziesietny [0]_Invoices2001Slovakia_Book1_2_Book1 13" xfId="4059"/>
    <cellStyle name="Dziesiętny [0]_Invoices2001Slovakia_Book1_2_Book1 13" xfId="4060"/>
    <cellStyle name="Dziesietny [0]_Invoices2001Slovakia_Book1_2_Book1 13 2" xfId="22868"/>
    <cellStyle name="Dziesiętny [0]_Invoices2001Slovakia_Book1_2_Book1 13 2" xfId="22869"/>
    <cellStyle name="Dziesietny [0]_Invoices2001Slovakia_Book1_2_Book1 14" xfId="4061"/>
    <cellStyle name="Dziesiętny [0]_Invoices2001Slovakia_Book1_2_Book1 14" xfId="4062"/>
    <cellStyle name="Dziesietny [0]_Invoices2001Slovakia_Book1_2_Book1 14 2" xfId="22870"/>
    <cellStyle name="Dziesiętny [0]_Invoices2001Slovakia_Book1_2_Book1 14 2" xfId="22871"/>
    <cellStyle name="Dziesietny [0]_Invoices2001Slovakia_Book1_2_Book1 15" xfId="4063"/>
    <cellStyle name="Dziesiętny [0]_Invoices2001Slovakia_Book1_2_Book1 15" xfId="4064"/>
    <cellStyle name="Dziesietny [0]_Invoices2001Slovakia_Book1_2_Book1 15 2" xfId="22872"/>
    <cellStyle name="Dziesiętny [0]_Invoices2001Slovakia_Book1_2_Book1 15 2" xfId="22873"/>
    <cellStyle name="Dziesietny [0]_Invoices2001Slovakia_Book1_2_Book1 16" xfId="4065"/>
    <cellStyle name="Dziesiętny [0]_Invoices2001Slovakia_Book1_2_Book1 16" xfId="4066"/>
    <cellStyle name="Dziesietny [0]_Invoices2001Slovakia_Book1_2_Book1 16 2" xfId="22874"/>
    <cellStyle name="Dziesiętny [0]_Invoices2001Slovakia_Book1_2_Book1 16 2" xfId="22875"/>
    <cellStyle name="Dziesietny [0]_Invoices2001Slovakia_Book1_2_Book1 17" xfId="4067"/>
    <cellStyle name="Dziesiętny [0]_Invoices2001Slovakia_Book1_2_Book1 17" xfId="4068"/>
    <cellStyle name="Dziesietny [0]_Invoices2001Slovakia_Book1_2_Book1 17 2" xfId="22876"/>
    <cellStyle name="Dziesiętny [0]_Invoices2001Slovakia_Book1_2_Book1 17 2" xfId="22877"/>
    <cellStyle name="Dziesietny [0]_Invoices2001Slovakia_Book1_2_Book1 18" xfId="4069"/>
    <cellStyle name="Dziesiętny [0]_Invoices2001Slovakia_Book1_2_Book1 18" xfId="4070"/>
    <cellStyle name="Dziesietny [0]_Invoices2001Slovakia_Book1_2_Book1 18 2" xfId="22878"/>
    <cellStyle name="Dziesiętny [0]_Invoices2001Slovakia_Book1_2_Book1 18 2" xfId="22879"/>
    <cellStyle name="Dziesietny [0]_Invoices2001Slovakia_Book1_2_Book1 19" xfId="4071"/>
    <cellStyle name="Dziesiętny [0]_Invoices2001Slovakia_Book1_2_Book1 19" xfId="4072"/>
    <cellStyle name="Dziesietny [0]_Invoices2001Slovakia_Book1_2_Book1 19 2" xfId="22880"/>
    <cellStyle name="Dziesiętny [0]_Invoices2001Slovakia_Book1_2_Book1 19 2" xfId="22881"/>
    <cellStyle name="Dziesietny [0]_Invoices2001Slovakia_Book1_2_Book1 2" xfId="4073"/>
    <cellStyle name="Dziesiętny [0]_Invoices2001Slovakia_Book1_2_Book1 2" xfId="4074"/>
    <cellStyle name="Dziesietny [0]_Invoices2001Slovakia_Book1_2_Book1 2 2" xfId="14879"/>
    <cellStyle name="Dziesiętny [0]_Invoices2001Slovakia_Book1_2_Book1 2 2" xfId="14880"/>
    <cellStyle name="Dziesietny [0]_Invoices2001Slovakia_Book1_2_Book1 2 3" xfId="14877"/>
    <cellStyle name="Dziesiętny [0]_Invoices2001Slovakia_Book1_2_Book1 2 3" xfId="14878"/>
    <cellStyle name="Dziesietny [0]_Invoices2001Slovakia_Book1_2_Book1 2 4" xfId="22882"/>
    <cellStyle name="Dziesiętny [0]_Invoices2001Slovakia_Book1_2_Book1 2 4" xfId="22883"/>
    <cellStyle name="Dziesietny [0]_Invoices2001Slovakia_Book1_2_Book1 20" xfId="4075"/>
    <cellStyle name="Dziesiętny [0]_Invoices2001Slovakia_Book1_2_Book1 20" xfId="4076"/>
    <cellStyle name="Dziesietny [0]_Invoices2001Slovakia_Book1_2_Book1 20 2" xfId="22884"/>
    <cellStyle name="Dziesiętny [0]_Invoices2001Slovakia_Book1_2_Book1 20 2" xfId="22885"/>
    <cellStyle name="Dziesietny [0]_Invoices2001Slovakia_Book1_2_Book1 21" xfId="4077"/>
    <cellStyle name="Dziesiętny [0]_Invoices2001Slovakia_Book1_2_Book1 21" xfId="4078"/>
    <cellStyle name="Dziesietny [0]_Invoices2001Slovakia_Book1_2_Book1 21 2" xfId="22886"/>
    <cellStyle name="Dziesiętny [0]_Invoices2001Slovakia_Book1_2_Book1 21 2" xfId="22887"/>
    <cellStyle name="Dziesietny [0]_Invoices2001Slovakia_Book1_2_Book1 22" xfId="4079"/>
    <cellStyle name="Dziesiętny [0]_Invoices2001Slovakia_Book1_2_Book1 22" xfId="4080"/>
    <cellStyle name="Dziesietny [0]_Invoices2001Slovakia_Book1_2_Book1 22 2" xfId="22888"/>
    <cellStyle name="Dziesiętny [0]_Invoices2001Slovakia_Book1_2_Book1 22 2" xfId="22889"/>
    <cellStyle name="Dziesietny [0]_Invoices2001Slovakia_Book1_2_Book1 23" xfId="4081"/>
    <cellStyle name="Dziesiętny [0]_Invoices2001Slovakia_Book1_2_Book1 23" xfId="4082"/>
    <cellStyle name="Dziesietny [0]_Invoices2001Slovakia_Book1_2_Book1 23 2" xfId="22890"/>
    <cellStyle name="Dziesiętny [0]_Invoices2001Slovakia_Book1_2_Book1 23 2" xfId="22891"/>
    <cellStyle name="Dziesietny [0]_Invoices2001Slovakia_Book1_2_Book1 24" xfId="4083"/>
    <cellStyle name="Dziesiętny [0]_Invoices2001Slovakia_Book1_2_Book1 24" xfId="4084"/>
    <cellStyle name="Dziesietny [0]_Invoices2001Slovakia_Book1_2_Book1 24 2" xfId="22892"/>
    <cellStyle name="Dziesiętny [0]_Invoices2001Slovakia_Book1_2_Book1 24 2" xfId="22893"/>
    <cellStyle name="Dziesietny [0]_Invoices2001Slovakia_Book1_2_Book1 25" xfId="4085"/>
    <cellStyle name="Dziesiętny [0]_Invoices2001Slovakia_Book1_2_Book1 25" xfId="4086"/>
    <cellStyle name="Dziesietny [0]_Invoices2001Slovakia_Book1_2_Book1 25 2" xfId="22894"/>
    <cellStyle name="Dziesiętny [0]_Invoices2001Slovakia_Book1_2_Book1 25 2" xfId="22895"/>
    <cellStyle name="Dziesietny [0]_Invoices2001Slovakia_Book1_2_Book1 26" xfId="4087"/>
    <cellStyle name="Dziesiętny [0]_Invoices2001Slovakia_Book1_2_Book1 26" xfId="4088"/>
    <cellStyle name="Dziesietny [0]_Invoices2001Slovakia_Book1_2_Book1 26 2" xfId="22896"/>
    <cellStyle name="Dziesiętny [0]_Invoices2001Slovakia_Book1_2_Book1 26 2" xfId="22897"/>
    <cellStyle name="Dziesietny [0]_Invoices2001Slovakia_Book1_2_Book1 27" xfId="14875"/>
    <cellStyle name="Dziesiętny [0]_Invoices2001Slovakia_Book1_2_Book1 27" xfId="14876"/>
    <cellStyle name="Dziesietny [0]_Invoices2001Slovakia_Book1_2_Book1 28" xfId="22860"/>
    <cellStyle name="Dziesiętny [0]_Invoices2001Slovakia_Book1_2_Book1 28" xfId="22861"/>
    <cellStyle name="Dziesietny [0]_Invoices2001Slovakia_Book1_2_Book1 3" xfId="4089"/>
    <cellStyle name="Dziesiętny [0]_Invoices2001Slovakia_Book1_2_Book1 3" xfId="4090"/>
    <cellStyle name="Dziesietny [0]_Invoices2001Slovakia_Book1_2_Book1 3 2" xfId="14883"/>
    <cellStyle name="Dziesiętny [0]_Invoices2001Slovakia_Book1_2_Book1 3 2" xfId="14884"/>
    <cellStyle name="Dziesietny [0]_Invoices2001Slovakia_Book1_2_Book1 3 3" xfId="14881"/>
    <cellStyle name="Dziesiętny [0]_Invoices2001Slovakia_Book1_2_Book1 3 3" xfId="14882"/>
    <cellStyle name="Dziesietny [0]_Invoices2001Slovakia_Book1_2_Book1 3 4" xfId="22898"/>
    <cellStyle name="Dziesiętny [0]_Invoices2001Slovakia_Book1_2_Book1 3 4" xfId="22899"/>
    <cellStyle name="Dziesietny [0]_Invoices2001Slovakia_Book1_2_Book1 4" xfId="4091"/>
    <cellStyle name="Dziesiętny [0]_Invoices2001Slovakia_Book1_2_Book1 4" xfId="4092"/>
    <cellStyle name="Dziesietny [0]_Invoices2001Slovakia_Book1_2_Book1 4 2" xfId="22900"/>
    <cellStyle name="Dziesiętny [0]_Invoices2001Slovakia_Book1_2_Book1 4 2" xfId="22901"/>
    <cellStyle name="Dziesietny [0]_Invoices2001Slovakia_Book1_2_Book1 5" xfId="4093"/>
    <cellStyle name="Dziesiętny [0]_Invoices2001Slovakia_Book1_2_Book1 5" xfId="4094"/>
    <cellStyle name="Dziesietny [0]_Invoices2001Slovakia_Book1_2_Book1 5 2" xfId="22902"/>
    <cellStyle name="Dziesiętny [0]_Invoices2001Slovakia_Book1_2_Book1 5 2" xfId="22903"/>
    <cellStyle name="Dziesietny [0]_Invoices2001Slovakia_Book1_2_Book1 6" xfId="4095"/>
    <cellStyle name="Dziesiętny [0]_Invoices2001Slovakia_Book1_2_Book1 6" xfId="4096"/>
    <cellStyle name="Dziesietny [0]_Invoices2001Slovakia_Book1_2_Book1 6 2" xfId="22904"/>
    <cellStyle name="Dziesiętny [0]_Invoices2001Slovakia_Book1_2_Book1 6 2" xfId="22905"/>
    <cellStyle name="Dziesietny [0]_Invoices2001Slovakia_Book1_2_Book1 7" xfId="4097"/>
    <cellStyle name="Dziesiętny [0]_Invoices2001Slovakia_Book1_2_Book1 7" xfId="4098"/>
    <cellStyle name="Dziesietny [0]_Invoices2001Slovakia_Book1_2_Book1 7 2" xfId="22906"/>
    <cellStyle name="Dziesiętny [0]_Invoices2001Slovakia_Book1_2_Book1 7 2" xfId="22907"/>
    <cellStyle name="Dziesietny [0]_Invoices2001Slovakia_Book1_2_Book1 8" xfId="4099"/>
    <cellStyle name="Dziesiętny [0]_Invoices2001Slovakia_Book1_2_Book1 8" xfId="4100"/>
    <cellStyle name="Dziesietny [0]_Invoices2001Slovakia_Book1_2_Book1 8 2" xfId="22908"/>
    <cellStyle name="Dziesiętny [0]_Invoices2001Slovakia_Book1_2_Book1 8 2" xfId="22909"/>
    <cellStyle name="Dziesietny [0]_Invoices2001Slovakia_Book1_2_Book1 9" xfId="4101"/>
    <cellStyle name="Dziesiętny [0]_Invoices2001Slovakia_Book1_2_Book1 9" xfId="4102"/>
    <cellStyle name="Dziesietny [0]_Invoices2001Slovakia_Book1_2_Book1 9 2" xfId="22910"/>
    <cellStyle name="Dziesiętny [0]_Invoices2001Slovakia_Book1_2_Book1 9 2" xfId="22911"/>
    <cellStyle name="Dziesietny [0]_Invoices2001Slovakia_Book1_2_Book1_1" xfId="4103"/>
    <cellStyle name="Dziesiętny [0]_Invoices2001Slovakia_Book1_2_Book1_1" xfId="4104"/>
    <cellStyle name="Dziesietny [0]_Invoices2001Slovakia_Book1_2_Book1_1 10" xfId="4105"/>
    <cellStyle name="Dziesiętny [0]_Invoices2001Slovakia_Book1_2_Book1_1 10" xfId="4106"/>
    <cellStyle name="Dziesietny [0]_Invoices2001Slovakia_Book1_2_Book1_1 10 2" xfId="22914"/>
    <cellStyle name="Dziesiętny [0]_Invoices2001Slovakia_Book1_2_Book1_1 10 2" xfId="22915"/>
    <cellStyle name="Dziesietny [0]_Invoices2001Slovakia_Book1_2_Book1_1 11" xfId="4107"/>
    <cellStyle name="Dziesiętny [0]_Invoices2001Slovakia_Book1_2_Book1_1 11" xfId="4108"/>
    <cellStyle name="Dziesietny [0]_Invoices2001Slovakia_Book1_2_Book1_1 11 2" xfId="22916"/>
    <cellStyle name="Dziesiętny [0]_Invoices2001Slovakia_Book1_2_Book1_1 11 2" xfId="22917"/>
    <cellStyle name="Dziesietny [0]_Invoices2001Slovakia_Book1_2_Book1_1 12" xfId="4109"/>
    <cellStyle name="Dziesiętny [0]_Invoices2001Slovakia_Book1_2_Book1_1 12" xfId="4110"/>
    <cellStyle name="Dziesietny [0]_Invoices2001Slovakia_Book1_2_Book1_1 12 2" xfId="22918"/>
    <cellStyle name="Dziesiętny [0]_Invoices2001Slovakia_Book1_2_Book1_1 12 2" xfId="22919"/>
    <cellStyle name="Dziesietny [0]_Invoices2001Slovakia_Book1_2_Book1_1 13" xfId="4111"/>
    <cellStyle name="Dziesiętny [0]_Invoices2001Slovakia_Book1_2_Book1_1 13" xfId="4112"/>
    <cellStyle name="Dziesietny [0]_Invoices2001Slovakia_Book1_2_Book1_1 13 2" xfId="22920"/>
    <cellStyle name="Dziesiętny [0]_Invoices2001Slovakia_Book1_2_Book1_1 13 2" xfId="22921"/>
    <cellStyle name="Dziesietny [0]_Invoices2001Slovakia_Book1_2_Book1_1 14" xfId="4113"/>
    <cellStyle name="Dziesiętny [0]_Invoices2001Slovakia_Book1_2_Book1_1 14" xfId="4114"/>
    <cellStyle name="Dziesietny [0]_Invoices2001Slovakia_Book1_2_Book1_1 14 2" xfId="22922"/>
    <cellStyle name="Dziesiętny [0]_Invoices2001Slovakia_Book1_2_Book1_1 14 2" xfId="22923"/>
    <cellStyle name="Dziesietny [0]_Invoices2001Slovakia_Book1_2_Book1_1 15" xfId="4115"/>
    <cellStyle name="Dziesiętny [0]_Invoices2001Slovakia_Book1_2_Book1_1 15" xfId="4116"/>
    <cellStyle name="Dziesietny [0]_Invoices2001Slovakia_Book1_2_Book1_1 15 2" xfId="22924"/>
    <cellStyle name="Dziesiętny [0]_Invoices2001Slovakia_Book1_2_Book1_1 15 2" xfId="22925"/>
    <cellStyle name="Dziesietny [0]_Invoices2001Slovakia_Book1_2_Book1_1 16" xfId="4117"/>
    <cellStyle name="Dziesiętny [0]_Invoices2001Slovakia_Book1_2_Book1_1 16" xfId="4118"/>
    <cellStyle name="Dziesietny [0]_Invoices2001Slovakia_Book1_2_Book1_1 16 2" xfId="22926"/>
    <cellStyle name="Dziesiętny [0]_Invoices2001Slovakia_Book1_2_Book1_1 16 2" xfId="22927"/>
    <cellStyle name="Dziesietny [0]_Invoices2001Slovakia_Book1_2_Book1_1 17" xfId="4119"/>
    <cellStyle name="Dziesiętny [0]_Invoices2001Slovakia_Book1_2_Book1_1 17" xfId="4120"/>
    <cellStyle name="Dziesietny [0]_Invoices2001Slovakia_Book1_2_Book1_1 17 2" xfId="22928"/>
    <cellStyle name="Dziesiętny [0]_Invoices2001Slovakia_Book1_2_Book1_1 17 2" xfId="22929"/>
    <cellStyle name="Dziesietny [0]_Invoices2001Slovakia_Book1_2_Book1_1 18" xfId="4121"/>
    <cellStyle name="Dziesiętny [0]_Invoices2001Slovakia_Book1_2_Book1_1 18" xfId="4122"/>
    <cellStyle name="Dziesietny [0]_Invoices2001Slovakia_Book1_2_Book1_1 18 2" xfId="22930"/>
    <cellStyle name="Dziesiętny [0]_Invoices2001Slovakia_Book1_2_Book1_1 18 2" xfId="22931"/>
    <cellStyle name="Dziesietny [0]_Invoices2001Slovakia_Book1_2_Book1_1 19" xfId="4123"/>
    <cellStyle name="Dziesiętny [0]_Invoices2001Slovakia_Book1_2_Book1_1 19" xfId="4124"/>
    <cellStyle name="Dziesietny [0]_Invoices2001Slovakia_Book1_2_Book1_1 19 2" xfId="22932"/>
    <cellStyle name="Dziesiętny [0]_Invoices2001Slovakia_Book1_2_Book1_1 19 2" xfId="22933"/>
    <cellStyle name="Dziesietny [0]_Invoices2001Slovakia_Book1_2_Book1_1 2" xfId="4125"/>
    <cellStyle name="Dziesiętny [0]_Invoices2001Slovakia_Book1_2_Book1_1 2" xfId="4126"/>
    <cellStyle name="Dziesietny [0]_Invoices2001Slovakia_Book1_2_Book1_1 2 2" xfId="14889"/>
    <cellStyle name="Dziesiętny [0]_Invoices2001Slovakia_Book1_2_Book1_1 2 2" xfId="14890"/>
    <cellStyle name="Dziesietny [0]_Invoices2001Slovakia_Book1_2_Book1_1 2 3" xfId="14887"/>
    <cellStyle name="Dziesiętny [0]_Invoices2001Slovakia_Book1_2_Book1_1 2 3" xfId="14888"/>
    <cellStyle name="Dziesietny [0]_Invoices2001Slovakia_Book1_2_Book1_1 2 4" xfId="22934"/>
    <cellStyle name="Dziesiętny [0]_Invoices2001Slovakia_Book1_2_Book1_1 2 4" xfId="22935"/>
    <cellStyle name="Dziesietny [0]_Invoices2001Slovakia_Book1_2_Book1_1 20" xfId="4127"/>
    <cellStyle name="Dziesiętny [0]_Invoices2001Slovakia_Book1_2_Book1_1 20" xfId="4128"/>
    <cellStyle name="Dziesietny [0]_Invoices2001Slovakia_Book1_2_Book1_1 20 2" xfId="22936"/>
    <cellStyle name="Dziesiętny [0]_Invoices2001Slovakia_Book1_2_Book1_1 20 2" xfId="22937"/>
    <cellStyle name="Dziesietny [0]_Invoices2001Slovakia_Book1_2_Book1_1 21" xfId="4129"/>
    <cellStyle name="Dziesiętny [0]_Invoices2001Slovakia_Book1_2_Book1_1 21" xfId="4130"/>
    <cellStyle name="Dziesietny [0]_Invoices2001Slovakia_Book1_2_Book1_1 21 2" xfId="22938"/>
    <cellStyle name="Dziesiętny [0]_Invoices2001Slovakia_Book1_2_Book1_1 21 2" xfId="22939"/>
    <cellStyle name="Dziesietny [0]_Invoices2001Slovakia_Book1_2_Book1_1 22" xfId="4131"/>
    <cellStyle name="Dziesiętny [0]_Invoices2001Slovakia_Book1_2_Book1_1 22" xfId="4132"/>
    <cellStyle name="Dziesietny [0]_Invoices2001Slovakia_Book1_2_Book1_1 22 2" xfId="22940"/>
    <cellStyle name="Dziesiętny [0]_Invoices2001Slovakia_Book1_2_Book1_1 22 2" xfId="22941"/>
    <cellStyle name="Dziesietny [0]_Invoices2001Slovakia_Book1_2_Book1_1 23" xfId="4133"/>
    <cellStyle name="Dziesiętny [0]_Invoices2001Slovakia_Book1_2_Book1_1 23" xfId="4134"/>
    <cellStyle name="Dziesietny [0]_Invoices2001Slovakia_Book1_2_Book1_1 23 2" xfId="22942"/>
    <cellStyle name="Dziesiętny [0]_Invoices2001Slovakia_Book1_2_Book1_1 23 2" xfId="22943"/>
    <cellStyle name="Dziesietny [0]_Invoices2001Slovakia_Book1_2_Book1_1 24" xfId="4135"/>
    <cellStyle name="Dziesiętny [0]_Invoices2001Slovakia_Book1_2_Book1_1 24" xfId="4136"/>
    <cellStyle name="Dziesietny [0]_Invoices2001Slovakia_Book1_2_Book1_1 24 2" xfId="22944"/>
    <cellStyle name="Dziesiętny [0]_Invoices2001Slovakia_Book1_2_Book1_1 24 2" xfId="22945"/>
    <cellStyle name="Dziesietny [0]_Invoices2001Slovakia_Book1_2_Book1_1 25" xfId="4137"/>
    <cellStyle name="Dziesiętny [0]_Invoices2001Slovakia_Book1_2_Book1_1 25" xfId="4138"/>
    <cellStyle name="Dziesietny [0]_Invoices2001Slovakia_Book1_2_Book1_1 25 2" xfId="22946"/>
    <cellStyle name="Dziesiętny [0]_Invoices2001Slovakia_Book1_2_Book1_1 25 2" xfId="22947"/>
    <cellStyle name="Dziesietny [0]_Invoices2001Slovakia_Book1_2_Book1_1 26" xfId="4139"/>
    <cellStyle name="Dziesiętny [0]_Invoices2001Slovakia_Book1_2_Book1_1 26" xfId="4140"/>
    <cellStyle name="Dziesietny [0]_Invoices2001Slovakia_Book1_2_Book1_1 26 2" xfId="22948"/>
    <cellStyle name="Dziesiętny [0]_Invoices2001Slovakia_Book1_2_Book1_1 26 2" xfId="22949"/>
    <cellStyle name="Dziesietny [0]_Invoices2001Slovakia_Book1_2_Book1_1 27" xfId="14885"/>
    <cellStyle name="Dziesiętny [0]_Invoices2001Slovakia_Book1_2_Book1_1 27" xfId="14886"/>
    <cellStyle name="Dziesietny [0]_Invoices2001Slovakia_Book1_2_Book1_1 28" xfId="22912"/>
    <cellStyle name="Dziesiętny [0]_Invoices2001Slovakia_Book1_2_Book1_1 28" xfId="22913"/>
    <cellStyle name="Dziesietny [0]_Invoices2001Slovakia_Book1_2_Book1_1 3" xfId="4141"/>
    <cellStyle name="Dziesiętny [0]_Invoices2001Slovakia_Book1_2_Book1_1 3" xfId="4142"/>
    <cellStyle name="Dziesietny [0]_Invoices2001Slovakia_Book1_2_Book1_1 3 2" xfId="14893"/>
    <cellStyle name="Dziesiętny [0]_Invoices2001Slovakia_Book1_2_Book1_1 3 2" xfId="14894"/>
    <cellStyle name="Dziesietny [0]_Invoices2001Slovakia_Book1_2_Book1_1 3 3" xfId="14891"/>
    <cellStyle name="Dziesiętny [0]_Invoices2001Slovakia_Book1_2_Book1_1 3 3" xfId="14892"/>
    <cellStyle name="Dziesietny [0]_Invoices2001Slovakia_Book1_2_Book1_1 3 4" xfId="22950"/>
    <cellStyle name="Dziesiętny [0]_Invoices2001Slovakia_Book1_2_Book1_1 3 4" xfId="22951"/>
    <cellStyle name="Dziesietny [0]_Invoices2001Slovakia_Book1_2_Book1_1 4" xfId="4143"/>
    <cellStyle name="Dziesiętny [0]_Invoices2001Slovakia_Book1_2_Book1_1 4" xfId="4144"/>
    <cellStyle name="Dziesietny [0]_Invoices2001Slovakia_Book1_2_Book1_1 4 2" xfId="14895"/>
    <cellStyle name="Dziesiętny [0]_Invoices2001Slovakia_Book1_2_Book1_1 4 2" xfId="14896"/>
    <cellStyle name="Dziesietny [0]_Invoices2001Slovakia_Book1_2_Book1_1 4 3" xfId="22952"/>
    <cellStyle name="Dziesiętny [0]_Invoices2001Slovakia_Book1_2_Book1_1 4 3" xfId="22953"/>
    <cellStyle name="Dziesietny [0]_Invoices2001Slovakia_Book1_2_Book1_1 5" xfId="4145"/>
    <cellStyle name="Dziesiętny [0]_Invoices2001Slovakia_Book1_2_Book1_1 5" xfId="4146"/>
    <cellStyle name="Dziesietny [0]_Invoices2001Slovakia_Book1_2_Book1_1 5 2" xfId="22954"/>
    <cellStyle name="Dziesiętny [0]_Invoices2001Slovakia_Book1_2_Book1_1 5 2" xfId="22955"/>
    <cellStyle name="Dziesietny [0]_Invoices2001Slovakia_Book1_2_Book1_1 6" xfId="4147"/>
    <cellStyle name="Dziesiętny [0]_Invoices2001Slovakia_Book1_2_Book1_1 6" xfId="4148"/>
    <cellStyle name="Dziesietny [0]_Invoices2001Slovakia_Book1_2_Book1_1 6 2" xfId="22956"/>
    <cellStyle name="Dziesiętny [0]_Invoices2001Slovakia_Book1_2_Book1_1 6 2" xfId="22957"/>
    <cellStyle name="Dziesietny [0]_Invoices2001Slovakia_Book1_2_Book1_1 7" xfId="4149"/>
    <cellStyle name="Dziesiętny [0]_Invoices2001Slovakia_Book1_2_Book1_1 7" xfId="4150"/>
    <cellStyle name="Dziesietny [0]_Invoices2001Slovakia_Book1_2_Book1_1 7 2" xfId="22958"/>
    <cellStyle name="Dziesiętny [0]_Invoices2001Slovakia_Book1_2_Book1_1 7 2" xfId="22959"/>
    <cellStyle name="Dziesietny [0]_Invoices2001Slovakia_Book1_2_Book1_1 8" xfId="4151"/>
    <cellStyle name="Dziesiętny [0]_Invoices2001Slovakia_Book1_2_Book1_1 8" xfId="4152"/>
    <cellStyle name="Dziesietny [0]_Invoices2001Slovakia_Book1_2_Book1_1 8 2" xfId="22960"/>
    <cellStyle name="Dziesiętny [0]_Invoices2001Slovakia_Book1_2_Book1_1 8 2" xfId="22961"/>
    <cellStyle name="Dziesietny [0]_Invoices2001Slovakia_Book1_2_Book1_1 9" xfId="4153"/>
    <cellStyle name="Dziesiętny [0]_Invoices2001Slovakia_Book1_2_Book1_1 9" xfId="4154"/>
    <cellStyle name="Dziesietny [0]_Invoices2001Slovakia_Book1_2_Book1_1 9 2" xfId="22962"/>
    <cellStyle name="Dziesiętny [0]_Invoices2001Slovakia_Book1_2_Book1_1 9 2" xfId="22963"/>
    <cellStyle name="Dziesietny [0]_Invoices2001Slovakia_Book1_2_Book1_Ke hoach 2010 (theo doi 11-8-2010)" xfId="4155"/>
    <cellStyle name="Dziesiętny [0]_Invoices2001Slovakia_Book1_2_Book1_Ke hoach 2010 (theo doi 11-8-2010)" xfId="4156"/>
    <cellStyle name="Dziesietny [0]_Invoices2001Slovakia_Book1_2_Book1_Ke hoach 2010 (theo doi 11-8-2010) 10" xfId="4157"/>
    <cellStyle name="Dziesiętny [0]_Invoices2001Slovakia_Book1_2_Book1_Ke hoach 2010 (theo doi 11-8-2010) 10" xfId="4158"/>
    <cellStyle name="Dziesietny [0]_Invoices2001Slovakia_Book1_2_Book1_Ke hoach 2010 (theo doi 11-8-2010) 10 2" xfId="22966"/>
    <cellStyle name="Dziesiętny [0]_Invoices2001Slovakia_Book1_2_Book1_Ke hoach 2010 (theo doi 11-8-2010) 10 2" xfId="22967"/>
    <cellStyle name="Dziesietny [0]_Invoices2001Slovakia_Book1_2_Book1_Ke hoach 2010 (theo doi 11-8-2010) 11" xfId="4159"/>
    <cellStyle name="Dziesiętny [0]_Invoices2001Slovakia_Book1_2_Book1_Ke hoach 2010 (theo doi 11-8-2010) 11" xfId="4160"/>
    <cellStyle name="Dziesietny [0]_Invoices2001Slovakia_Book1_2_Book1_Ke hoach 2010 (theo doi 11-8-2010) 11 2" xfId="22968"/>
    <cellStyle name="Dziesiętny [0]_Invoices2001Slovakia_Book1_2_Book1_Ke hoach 2010 (theo doi 11-8-2010) 11 2" xfId="22969"/>
    <cellStyle name="Dziesietny [0]_Invoices2001Slovakia_Book1_2_Book1_Ke hoach 2010 (theo doi 11-8-2010) 12" xfId="4161"/>
    <cellStyle name="Dziesiętny [0]_Invoices2001Slovakia_Book1_2_Book1_Ke hoach 2010 (theo doi 11-8-2010) 12" xfId="4162"/>
    <cellStyle name="Dziesietny [0]_Invoices2001Slovakia_Book1_2_Book1_Ke hoach 2010 (theo doi 11-8-2010) 12 2" xfId="22970"/>
    <cellStyle name="Dziesiętny [0]_Invoices2001Slovakia_Book1_2_Book1_Ke hoach 2010 (theo doi 11-8-2010) 12 2" xfId="22971"/>
    <cellStyle name="Dziesietny [0]_Invoices2001Slovakia_Book1_2_Book1_Ke hoach 2010 (theo doi 11-8-2010) 13" xfId="4163"/>
    <cellStyle name="Dziesiętny [0]_Invoices2001Slovakia_Book1_2_Book1_Ke hoach 2010 (theo doi 11-8-2010) 13" xfId="4164"/>
    <cellStyle name="Dziesietny [0]_Invoices2001Slovakia_Book1_2_Book1_Ke hoach 2010 (theo doi 11-8-2010) 13 2" xfId="22972"/>
    <cellStyle name="Dziesiętny [0]_Invoices2001Slovakia_Book1_2_Book1_Ke hoach 2010 (theo doi 11-8-2010) 13 2" xfId="22973"/>
    <cellStyle name="Dziesietny [0]_Invoices2001Slovakia_Book1_2_Book1_Ke hoach 2010 (theo doi 11-8-2010) 14" xfId="4165"/>
    <cellStyle name="Dziesiętny [0]_Invoices2001Slovakia_Book1_2_Book1_Ke hoach 2010 (theo doi 11-8-2010) 14" xfId="4166"/>
    <cellStyle name="Dziesietny [0]_Invoices2001Slovakia_Book1_2_Book1_Ke hoach 2010 (theo doi 11-8-2010) 14 2" xfId="22974"/>
    <cellStyle name="Dziesiętny [0]_Invoices2001Slovakia_Book1_2_Book1_Ke hoach 2010 (theo doi 11-8-2010) 14 2" xfId="22975"/>
    <cellStyle name="Dziesietny [0]_Invoices2001Slovakia_Book1_2_Book1_Ke hoach 2010 (theo doi 11-8-2010) 15" xfId="4167"/>
    <cellStyle name="Dziesiętny [0]_Invoices2001Slovakia_Book1_2_Book1_Ke hoach 2010 (theo doi 11-8-2010) 15" xfId="4168"/>
    <cellStyle name="Dziesietny [0]_Invoices2001Slovakia_Book1_2_Book1_Ke hoach 2010 (theo doi 11-8-2010) 15 2" xfId="22976"/>
    <cellStyle name="Dziesiętny [0]_Invoices2001Slovakia_Book1_2_Book1_Ke hoach 2010 (theo doi 11-8-2010) 15 2" xfId="22977"/>
    <cellStyle name="Dziesietny [0]_Invoices2001Slovakia_Book1_2_Book1_Ke hoach 2010 (theo doi 11-8-2010) 16" xfId="4169"/>
    <cellStyle name="Dziesiętny [0]_Invoices2001Slovakia_Book1_2_Book1_Ke hoach 2010 (theo doi 11-8-2010) 16" xfId="4170"/>
    <cellStyle name="Dziesietny [0]_Invoices2001Slovakia_Book1_2_Book1_Ke hoach 2010 (theo doi 11-8-2010) 16 2" xfId="22978"/>
    <cellStyle name="Dziesiętny [0]_Invoices2001Slovakia_Book1_2_Book1_Ke hoach 2010 (theo doi 11-8-2010) 16 2" xfId="22979"/>
    <cellStyle name="Dziesietny [0]_Invoices2001Slovakia_Book1_2_Book1_Ke hoach 2010 (theo doi 11-8-2010) 17" xfId="4171"/>
    <cellStyle name="Dziesiętny [0]_Invoices2001Slovakia_Book1_2_Book1_Ke hoach 2010 (theo doi 11-8-2010) 17" xfId="4172"/>
    <cellStyle name="Dziesietny [0]_Invoices2001Slovakia_Book1_2_Book1_Ke hoach 2010 (theo doi 11-8-2010) 17 2" xfId="22980"/>
    <cellStyle name="Dziesiętny [0]_Invoices2001Slovakia_Book1_2_Book1_Ke hoach 2010 (theo doi 11-8-2010) 17 2" xfId="22981"/>
    <cellStyle name="Dziesietny [0]_Invoices2001Slovakia_Book1_2_Book1_Ke hoach 2010 (theo doi 11-8-2010) 18" xfId="4173"/>
    <cellStyle name="Dziesiętny [0]_Invoices2001Slovakia_Book1_2_Book1_Ke hoach 2010 (theo doi 11-8-2010) 18" xfId="4174"/>
    <cellStyle name="Dziesietny [0]_Invoices2001Slovakia_Book1_2_Book1_Ke hoach 2010 (theo doi 11-8-2010) 18 2" xfId="22982"/>
    <cellStyle name="Dziesiętny [0]_Invoices2001Slovakia_Book1_2_Book1_Ke hoach 2010 (theo doi 11-8-2010) 18 2" xfId="22983"/>
    <cellStyle name="Dziesietny [0]_Invoices2001Slovakia_Book1_2_Book1_Ke hoach 2010 (theo doi 11-8-2010) 19" xfId="4175"/>
    <cellStyle name="Dziesiętny [0]_Invoices2001Slovakia_Book1_2_Book1_Ke hoach 2010 (theo doi 11-8-2010) 19" xfId="4176"/>
    <cellStyle name="Dziesietny [0]_Invoices2001Slovakia_Book1_2_Book1_Ke hoach 2010 (theo doi 11-8-2010) 19 2" xfId="22984"/>
    <cellStyle name="Dziesiętny [0]_Invoices2001Slovakia_Book1_2_Book1_Ke hoach 2010 (theo doi 11-8-2010) 19 2" xfId="22985"/>
    <cellStyle name="Dziesietny [0]_Invoices2001Slovakia_Book1_2_Book1_Ke hoach 2010 (theo doi 11-8-2010) 2" xfId="4177"/>
    <cellStyle name="Dziesiętny [0]_Invoices2001Slovakia_Book1_2_Book1_Ke hoach 2010 (theo doi 11-8-2010) 2" xfId="4178"/>
    <cellStyle name="Dziesietny [0]_Invoices2001Slovakia_Book1_2_Book1_Ke hoach 2010 (theo doi 11-8-2010) 2 2" xfId="14901"/>
    <cellStyle name="Dziesiętny [0]_Invoices2001Slovakia_Book1_2_Book1_Ke hoach 2010 (theo doi 11-8-2010) 2 2" xfId="14902"/>
    <cellStyle name="Dziesietny [0]_Invoices2001Slovakia_Book1_2_Book1_Ke hoach 2010 (theo doi 11-8-2010) 2 3" xfId="14899"/>
    <cellStyle name="Dziesiętny [0]_Invoices2001Slovakia_Book1_2_Book1_Ke hoach 2010 (theo doi 11-8-2010) 2 3" xfId="14900"/>
    <cellStyle name="Dziesietny [0]_Invoices2001Slovakia_Book1_2_Book1_Ke hoach 2010 (theo doi 11-8-2010) 2 4" xfId="22986"/>
    <cellStyle name="Dziesiętny [0]_Invoices2001Slovakia_Book1_2_Book1_Ke hoach 2010 (theo doi 11-8-2010) 2 4" xfId="22987"/>
    <cellStyle name="Dziesietny [0]_Invoices2001Slovakia_Book1_2_Book1_Ke hoach 2010 (theo doi 11-8-2010) 20" xfId="4179"/>
    <cellStyle name="Dziesiętny [0]_Invoices2001Slovakia_Book1_2_Book1_Ke hoach 2010 (theo doi 11-8-2010) 20" xfId="4180"/>
    <cellStyle name="Dziesietny [0]_Invoices2001Slovakia_Book1_2_Book1_Ke hoach 2010 (theo doi 11-8-2010) 20 2" xfId="22988"/>
    <cellStyle name="Dziesiętny [0]_Invoices2001Slovakia_Book1_2_Book1_Ke hoach 2010 (theo doi 11-8-2010) 20 2" xfId="22989"/>
    <cellStyle name="Dziesietny [0]_Invoices2001Slovakia_Book1_2_Book1_Ke hoach 2010 (theo doi 11-8-2010) 21" xfId="4181"/>
    <cellStyle name="Dziesiętny [0]_Invoices2001Slovakia_Book1_2_Book1_Ke hoach 2010 (theo doi 11-8-2010) 21" xfId="4182"/>
    <cellStyle name="Dziesietny [0]_Invoices2001Slovakia_Book1_2_Book1_Ke hoach 2010 (theo doi 11-8-2010) 21 2" xfId="22990"/>
    <cellStyle name="Dziesiętny [0]_Invoices2001Slovakia_Book1_2_Book1_Ke hoach 2010 (theo doi 11-8-2010) 21 2" xfId="22991"/>
    <cellStyle name="Dziesietny [0]_Invoices2001Slovakia_Book1_2_Book1_Ke hoach 2010 (theo doi 11-8-2010) 22" xfId="4183"/>
    <cellStyle name="Dziesiętny [0]_Invoices2001Slovakia_Book1_2_Book1_Ke hoach 2010 (theo doi 11-8-2010) 22" xfId="4184"/>
    <cellStyle name="Dziesietny [0]_Invoices2001Slovakia_Book1_2_Book1_Ke hoach 2010 (theo doi 11-8-2010) 22 2" xfId="22992"/>
    <cellStyle name="Dziesiętny [0]_Invoices2001Slovakia_Book1_2_Book1_Ke hoach 2010 (theo doi 11-8-2010) 22 2" xfId="22993"/>
    <cellStyle name="Dziesietny [0]_Invoices2001Slovakia_Book1_2_Book1_Ke hoach 2010 (theo doi 11-8-2010) 23" xfId="4185"/>
    <cellStyle name="Dziesiętny [0]_Invoices2001Slovakia_Book1_2_Book1_Ke hoach 2010 (theo doi 11-8-2010) 23" xfId="4186"/>
    <cellStyle name="Dziesietny [0]_Invoices2001Slovakia_Book1_2_Book1_Ke hoach 2010 (theo doi 11-8-2010) 23 2" xfId="22994"/>
    <cellStyle name="Dziesiętny [0]_Invoices2001Slovakia_Book1_2_Book1_Ke hoach 2010 (theo doi 11-8-2010) 23 2" xfId="22995"/>
    <cellStyle name="Dziesietny [0]_Invoices2001Slovakia_Book1_2_Book1_Ke hoach 2010 (theo doi 11-8-2010) 24" xfId="4187"/>
    <cellStyle name="Dziesiętny [0]_Invoices2001Slovakia_Book1_2_Book1_Ke hoach 2010 (theo doi 11-8-2010) 24" xfId="4188"/>
    <cellStyle name="Dziesietny [0]_Invoices2001Slovakia_Book1_2_Book1_Ke hoach 2010 (theo doi 11-8-2010) 24 2" xfId="22996"/>
    <cellStyle name="Dziesiętny [0]_Invoices2001Slovakia_Book1_2_Book1_Ke hoach 2010 (theo doi 11-8-2010) 24 2" xfId="22997"/>
    <cellStyle name="Dziesietny [0]_Invoices2001Slovakia_Book1_2_Book1_Ke hoach 2010 (theo doi 11-8-2010) 25" xfId="4189"/>
    <cellStyle name="Dziesiętny [0]_Invoices2001Slovakia_Book1_2_Book1_Ke hoach 2010 (theo doi 11-8-2010) 25" xfId="4190"/>
    <cellStyle name="Dziesietny [0]_Invoices2001Slovakia_Book1_2_Book1_Ke hoach 2010 (theo doi 11-8-2010) 25 2" xfId="22998"/>
    <cellStyle name="Dziesiętny [0]_Invoices2001Slovakia_Book1_2_Book1_Ke hoach 2010 (theo doi 11-8-2010) 25 2" xfId="22999"/>
    <cellStyle name="Dziesietny [0]_Invoices2001Slovakia_Book1_2_Book1_Ke hoach 2010 (theo doi 11-8-2010) 26" xfId="4191"/>
    <cellStyle name="Dziesiętny [0]_Invoices2001Slovakia_Book1_2_Book1_Ke hoach 2010 (theo doi 11-8-2010) 26" xfId="4192"/>
    <cellStyle name="Dziesietny [0]_Invoices2001Slovakia_Book1_2_Book1_Ke hoach 2010 (theo doi 11-8-2010) 26 2" xfId="23000"/>
    <cellStyle name="Dziesiętny [0]_Invoices2001Slovakia_Book1_2_Book1_Ke hoach 2010 (theo doi 11-8-2010) 26 2" xfId="23001"/>
    <cellStyle name="Dziesietny [0]_Invoices2001Slovakia_Book1_2_Book1_Ke hoach 2010 (theo doi 11-8-2010) 27" xfId="14897"/>
    <cellStyle name="Dziesiętny [0]_Invoices2001Slovakia_Book1_2_Book1_Ke hoach 2010 (theo doi 11-8-2010) 27" xfId="14898"/>
    <cellStyle name="Dziesietny [0]_Invoices2001Slovakia_Book1_2_Book1_Ke hoach 2010 (theo doi 11-8-2010) 28" xfId="22964"/>
    <cellStyle name="Dziesiętny [0]_Invoices2001Slovakia_Book1_2_Book1_Ke hoach 2010 (theo doi 11-8-2010) 28" xfId="22965"/>
    <cellStyle name="Dziesietny [0]_Invoices2001Slovakia_Book1_2_Book1_Ke hoach 2010 (theo doi 11-8-2010) 3" xfId="4193"/>
    <cellStyle name="Dziesiętny [0]_Invoices2001Slovakia_Book1_2_Book1_Ke hoach 2010 (theo doi 11-8-2010) 3" xfId="4194"/>
    <cellStyle name="Dziesietny [0]_Invoices2001Slovakia_Book1_2_Book1_Ke hoach 2010 (theo doi 11-8-2010) 3 2" xfId="14905"/>
    <cellStyle name="Dziesiętny [0]_Invoices2001Slovakia_Book1_2_Book1_Ke hoach 2010 (theo doi 11-8-2010) 3 2" xfId="14906"/>
    <cellStyle name="Dziesietny [0]_Invoices2001Slovakia_Book1_2_Book1_Ke hoach 2010 (theo doi 11-8-2010) 3 3" xfId="14903"/>
    <cellStyle name="Dziesiętny [0]_Invoices2001Slovakia_Book1_2_Book1_Ke hoach 2010 (theo doi 11-8-2010) 3 3" xfId="14904"/>
    <cellStyle name="Dziesietny [0]_Invoices2001Slovakia_Book1_2_Book1_Ke hoach 2010 (theo doi 11-8-2010) 3 4" xfId="23002"/>
    <cellStyle name="Dziesiętny [0]_Invoices2001Slovakia_Book1_2_Book1_Ke hoach 2010 (theo doi 11-8-2010) 3 4" xfId="23003"/>
    <cellStyle name="Dziesietny [0]_Invoices2001Slovakia_Book1_2_Book1_Ke hoach 2010 (theo doi 11-8-2010) 4" xfId="4195"/>
    <cellStyle name="Dziesiętny [0]_Invoices2001Slovakia_Book1_2_Book1_Ke hoach 2010 (theo doi 11-8-2010) 4" xfId="4196"/>
    <cellStyle name="Dziesietny [0]_Invoices2001Slovakia_Book1_2_Book1_Ke hoach 2010 (theo doi 11-8-2010) 4 2" xfId="23004"/>
    <cellStyle name="Dziesiętny [0]_Invoices2001Slovakia_Book1_2_Book1_Ke hoach 2010 (theo doi 11-8-2010) 4 2" xfId="23005"/>
    <cellStyle name="Dziesietny [0]_Invoices2001Slovakia_Book1_2_Book1_Ke hoach 2010 (theo doi 11-8-2010) 5" xfId="4197"/>
    <cellStyle name="Dziesiętny [0]_Invoices2001Slovakia_Book1_2_Book1_Ke hoach 2010 (theo doi 11-8-2010) 5" xfId="4198"/>
    <cellStyle name="Dziesietny [0]_Invoices2001Slovakia_Book1_2_Book1_Ke hoach 2010 (theo doi 11-8-2010) 5 2" xfId="23006"/>
    <cellStyle name="Dziesiętny [0]_Invoices2001Slovakia_Book1_2_Book1_Ke hoach 2010 (theo doi 11-8-2010) 5 2" xfId="23007"/>
    <cellStyle name="Dziesietny [0]_Invoices2001Slovakia_Book1_2_Book1_Ke hoach 2010 (theo doi 11-8-2010) 6" xfId="4199"/>
    <cellStyle name="Dziesiętny [0]_Invoices2001Slovakia_Book1_2_Book1_Ke hoach 2010 (theo doi 11-8-2010) 6" xfId="4200"/>
    <cellStyle name="Dziesietny [0]_Invoices2001Slovakia_Book1_2_Book1_Ke hoach 2010 (theo doi 11-8-2010) 6 2" xfId="23008"/>
    <cellStyle name="Dziesiętny [0]_Invoices2001Slovakia_Book1_2_Book1_Ke hoach 2010 (theo doi 11-8-2010) 6 2" xfId="23009"/>
    <cellStyle name="Dziesietny [0]_Invoices2001Slovakia_Book1_2_Book1_Ke hoach 2010 (theo doi 11-8-2010) 7" xfId="4201"/>
    <cellStyle name="Dziesiętny [0]_Invoices2001Slovakia_Book1_2_Book1_Ke hoach 2010 (theo doi 11-8-2010) 7" xfId="4202"/>
    <cellStyle name="Dziesietny [0]_Invoices2001Slovakia_Book1_2_Book1_Ke hoach 2010 (theo doi 11-8-2010) 7 2" xfId="23010"/>
    <cellStyle name="Dziesiętny [0]_Invoices2001Slovakia_Book1_2_Book1_Ke hoach 2010 (theo doi 11-8-2010) 7 2" xfId="23011"/>
    <cellStyle name="Dziesietny [0]_Invoices2001Slovakia_Book1_2_Book1_Ke hoach 2010 (theo doi 11-8-2010) 8" xfId="4203"/>
    <cellStyle name="Dziesiętny [0]_Invoices2001Slovakia_Book1_2_Book1_Ke hoach 2010 (theo doi 11-8-2010) 8" xfId="4204"/>
    <cellStyle name="Dziesietny [0]_Invoices2001Slovakia_Book1_2_Book1_Ke hoach 2010 (theo doi 11-8-2010) 8 2" xfId="23012"/>
    <cellStyle name="Dziesiętny [0]_Invoices2001Slovakia_Book1_2_Book1_Ke hoach 2010 (theo doi 11-8-2010) 8 2" xfId="23013"/>
    <cellStyle name="Dziesietny [0]_Invoices2001Slovakia_Book1_2_Book1_Ke hoach 2010 (theo doi 11-8-2010) 9" xfId="4205"/>
    <cellStyle name="Dziesiętny [0]_Invoices2001Slovakia_Book1_2_Book1_Ke hoach 2010 (theo doi 11-8-2010) 9" xfId="4206"/>
    <cellStyle name="Dziesietny [0]_Invoices2001Slovakia_Book1_2_Book1_Ke hoach 2010 (theo doi 11-8-2010) 9 2" xfId="23014"/>
    <cellStyle name="Dziesiętny [0]_Invoices2001Slovakia_Book1_2_Book1_Ke hoach 2010 (theo doi 11-8-2010) 9 2" xfId="23015"/>
    <cellStyle name="Dziesietny [0]_Invoices2001Slovakia_Book1_2_Book1_Ke hoach 2010 (theo doi 11-8-2010)_BIEU KE HOACH  2015 (KTN 6.11 sua)" xfId="14907"/>
    <cellStyle name="Dziesiętny [0]_Invoices2001Slovakia_Book1_2_Book1_Ke hoach 2010 (theo doi 11-8-2010)_BIEU KE HOACH  2015 (KTN 6.11 sua)" xfId="14908"/>
    <cellStyle name="Dziesietny [0]_Invoices2001Slovakia_Book1_2_Book1_ke hoach dau thau 30-6-2010" xfId="4207"/>
    <cellStyle name="Dziesiętny [0]_Invoices2001Slovakia_Book1_2_Book1_ke hoach dau thau 30-6-2010" xfId="4208"/>
    <cellStyle name="Dziesietny [0]_Invoices2001Slovakia_Book1_2_Book1_ke hoach dau thau 30-6-2010 10" xfId="4209"/>
    <cellStyle name="Dziesiętny [0]_Invoices2001Slovakia_Book1_2_Book1_ke hoach dau thau 30-6-2010 10" xfId="4210"/>
    <cellStyle name="Dziesietny [0]_Invoices2001Slovakia_Book1_2_Book1_ke hoach dau thau 30-6-2010 10 2" xfId="23018"/>
    <cellStyle name="Dziesiętny [0]_Invoices2001Slovakia_Book1_2_Book1_ke hoach dau thau 30-6-2010 10 2" xfId="23019"/>
    <cellStyle name="Dziesietny [0]_Invoices2001Slovakia_Book1_2_Book1_ke hoach dau thau 30-6-2010 11" xfId="4211"/>
    <cellStyle name="Dziesiętny [0]_Invoices2001Slovakia_Book1_2_Book1_ke hoach dau thau 30-6-2010 11" xfId="4212"/>
    <cellStyle name="Dziesietny [0]_Invoices2001Slovakia_Book1_2_Book1_ke hoach dau thau 30-6-2010 11 2" xfId="23020"/>
    <cellStyle name="Dziesiętny [0]_Invoices2001Slovakia_Book1_2_Book1_ke hoach dau thau 30-6-2010 11 2" xfId="23021"/>
    <cellStyle name="Dziesietny [0]_Invoices2001Slovakia_Book1_2_Book1_ke hoach dau thau 30-6-2010 12" xfId="4213"/>
    <cellStyle name="Dziesiętny [0]_Invoices2001Slovakia_Book1_2_Book1_ke hoach dau thau 30-6-2010 12" xfId="4214"/>
    <cellStyle name="Dziesietny [0]_Invoices2001Slovakia_Book1_2_Book1_ke hoach dau thau 30-6-2010 12 2" xfId="23022"/>
    <cellStyle name="Dziesiętny [0]_Invoices2001Slovakia_Book1_2_Book1_ke hoach dau thau 30-6-2010 12 2" xfId="23023"/>
    <cellStyle name="Dziesietny [0]_Invoices2001Slovakia_Book1_2_Book1_ke hoach dau thau 30-6-2010 13" xfId="4215"/>
    <cellStyle name="Dziesiętny [0]_Invoices2001Slovakia_Book1_2_Book1_ke hoach dau thau 30-6-2010 13" xfId="4216"/>
    <cellStyle name="Dziesietny [0]_Invoices2001Slovakia_Book1_2_Book1_ke hoach dau thau 30-6-2010 13 2" xfId="23024"/>
    <cellStyle name="Dziesiętny [0]_Invoices2001Slovakia_Book1_2_Book1_ke hoach dau thau 30-6-2010 13 2" xfId="23025"/>
    <cellStyle name="Dziesietny [0]_Invoices2001Slovakia_Book1_2_Book1_ke hoach dau thau 30-6-2010 14" xfId="4217"/>
    <cellStyle name="Dziesiętny [0]_Invoices2001Slovakia_Book1_2_Book1_ke hoach dau thau 30-6-2010 14" xfId="4218"/>
    <cellStyle name="Dziesietny [0]_Invoices2001Slovakia_Book1_2_Book1_ke hoach dau thau 30-6-2010 14 2" xfId="23026"/>
    <cellStyle name="Dziesiętny [0]_Invoices2001Slovakia_Book1_2_Book1_ke hoach dau thau 30-6-2010 14 2" xfId="23027"/>
    <cellStyle name="Dziesietny [0]_Invoices2001Slovakia_Book1_2_Book1_ke hoach dau thau 30-6-2010 15" xfId="4219"/>
    <cellStyle name="Dziesiętny [0]_Invoices2001Slovakia_Book1_2_Book1_ke hoach dau thau 30-6-2010 15" xfId="4220"/>
    <cellStyle name="Dziesietny [0]_Invoices2001Slovakia_Book1_2_Book1_ke hoach dau thau 30-6-2010 15 2" xfId="23028"/>
    <cellStyle name="Dziesiętny [0]_Invoices2001Slovakia_Book1_2_Book1_ke hoach dau thau 30-6-2010 15 2" xfId="23029"/>
    <cellStyle name="Dziesietny [0]_Invoices2001Slovakia_Book1_2_Book1_ke hoach dau thau 30-6-2010 16" xfId="4221"/>
    <cellStyle name="Dziesiętny [0]_Invoices2001Slovakia_Book1_2_Book1_ke hoach dau thau 30-6-2010 16" xfId="4222"/>
    <cellStyle name="Dziesietny [0]_Invoices2001Slovakia_Book1_2_Book1_ke hoach dau thau 30-6-2010 16 2" xfId="23030"/>
    <cellStyle name="Dziesiętny [0]_Invoices2001Slovakia_Book1_2_Book1_ke hoach dau thau 30-6-2010 16 2" xfId="23031"/>
    <cellStyle name="Dziesietny [0]_Invoices2001Slovakia_Book1_2_Book1_ke hoach dau thau 30-6-2010 17" xfId="4223"/>
    <cellStyle name="Dziesiętny [0]_Invoices2001Slovakia_Book1_2_Book1_ke hoach dau thau 30-6-2010 17" xfId="4224"/>
    <cellStyle name="Dziesietny [0]_Invoices2001Slovakia_Book1_2_Book1_ke hoach dau thau 30-6-2010 17 2" xfId="23032"/>
    <cellStyle name="Dziesiętny [0]_Invoices2001Slovakia_Book1_2_Book1_ke hoach dau thau 30-6-2010 17 2" xfId="23033"/>
    <cellStyle name="Dziesietny [0]_Invoices2001Slovakia_Book1_2_Book1_ke hoach dau thau 30-6-2010 18" xfId="4225"/>
    <cellStyle name="Dziesiętny [0]_Invoices2001Slovakia_Book1_2_Book1_ke hoach dau thau 30-6-2010 18" xfId="4226"/>
    <cellStyle name="Dziesietny [0]_Invoices2001Slovakia_Book1_2_Book1_ke hoach dau thau 30-6-2010 18 2" xfId="23034"/>
    <cellStyle name="Dziesiętny [0]_Invoices2001Slovakia_Book1_2_Book1_ke hoach dau thau 30-6-2010 18 2" xfId="23035"/>
    <cellStyle name="Dziesietny [0]_Invoices2001Slovakia_Book1_2_Book1_ke hoach dau thau 30-6-2010 19" xfId="4227"/>
    <cellStyle name="Dziesiętny [0]_Invoices2001Slovakia_Book1_2_Book1_ke hoach dau thau 30-6-2010 19" xfId="4228"/>
    <cellStyle name="Dziesietny [0]_Invoices2001Slovakia_Book1_2_Book1_ke hoach dau thau 30-6-2010 19 2" xfId="23036"/>
    <cellStyle name="Dziesiętny [0]_Invoices2001Slovakia_Book1_2_Book1_ke hoach dau thau 30-6-2010 19 2" xfId="23037"/>
    <cellStyle name="Dziesietny [0]_Invoices2001Slovakia_Book1_2_Book1_ke hoach dau thau 30-6-2010 2" xfId="4229"/>
    <cellStyle name="Dziesiętny [0]_Invoices2001Slovakia_Book1_2_Book1_ke hoach dau thau 30-6-2010 2" xfId="4230"/>
    <cellStyle name="Dziesietny [0]_Invoices2001Slovakia_Book1_2_Book1_ke hoach dau thau 30-6-2010 2 2" xfId="14913"/>
    <cellStyle name="Dziesiętny [0]_Invoices2001Slovakia_Book1_2_Book1_ke hoach dau thau 30-6-2010 2 2" xfId="14914"/>
    <cellStyle name="Dziesietny [0]_Invoices2001Slovakia_Book1_2_Book1_ke hoach dau thau 30-6-2010 2 3" xfId="14911"/>
    <cellStyle name="Dziesiętny [0]_Invoices2001Slovakia_Book1_2_Book1_ke hoach dau thau 30-6-2010 2 3" xfId="14912"/>
    <cellStyle name="Dziesietny [0]_Invoices2001Slovakia_Book1_2_Book1_ke hoach dau thau 30-6-2010 2 4" xfId="23038"/>
    <cellStyle name="Dziesiętny [0]_Invoices2001Slovakia_Book1_2_Book1_ke hoach dau thau 30-6-2010 2 4" xfId="23039"/>
    <cellStyle name="Dziesietny [0]_Invoices2001Slovakia_Book1_2_Book1_ke hoach dau thau 30-6-2010 20" xfId="4231"/>
    <cellStyle name="Dziesiętny [0]_Invoices2001Slovakia_Book1_2_Book1_ke hoach dau thau 30-6-2010 20" xfId="4232"/>
    <cellStyle name="Dziesietny [0]_Invoices2001Slovakia_Book1_2_Book1_ke hoach dau thau 30-6-2010 20 2" xfId="23040"/>
    <cellStyle name="Dziesiętny [0]_Invoices2001Slovakia_Book1_2_Book1_ke hoach dau thau 30-6-2010 20 2" xfId="23041"/>
    <cellStyle name="Dziesietny [0]_Invoices2001Slovakia_Book1_2_Book1_ke hoach dau thau 30-6-2010 21" xfId="4233"/>
    <cellStyle name="Dziesiętny [0]_Invoices2001Slovakia_Book1_2_Book1_ke hoach dau thau 30-6-2010 21" xfId="4234"/>
    <cellStyle name="Dziesietny [0]_Invoices2001Slovakia_Book1_2_Book1_ke hoach dau thau 30-6-2010 21 2" xfId="23042"/>
    <cellStyle name="Dziesiętny [0]_Invoices2001Slovakia_Book1_2_Book1_ke hoach dau thau 30-6-2010 21 2" xfId="23043"/>
    <cellStyle name="Dziesietny [0]_Invoices2001Slovakia_Book1_2_Book1_ke hoach dau thau 30-6-2010 22" xfId="4235"/>
    <cellStyle name="Dziesiętny [0]_Invoices2001Slovakia_Book1_2_Book1_ke hoach dau thau 30-6-2010 22" xfId="4236"/>
    <cellStyle name="Dziesietny [0]_Invoices2001Slovakia_Book1_2_Book1_ke hoach dau thau 30-6-2010 22 2" xfId="23044"/>
    <cellStyle name="Dziesiętny [0]_Invoices2001Slovakia_Book1_2_Book1_ke hoach dau thau 30-6-2010 22 2" xfId="23045"/>
    <cellStyle name="Dziesietny [0]_Invoices2001Slovakia_Book1_2_Book1_ke hoach dau thau 30-6-2010 23" xfId="4237"/>
    <cellStyle name="Dziesiętny [0]_Invoices2001Slovakia_Book1_2_Book1_ke hoach dau thau 30-6-2010 23" xfId="4238"/>
    <cellStyle name="Dziesietny [0]_Invoices2001Slovakia_Book1_2_Book1_ke hoach dau thau 30-6-2010 23 2" xfId="23046"/>
    <cellStyle name="Dziesiętny [0]_Invoices2001Slovakia_Book1_2_Book1_ke hoach dau thau 30-6-2010 23 2" xfId="23047"/>
    <cellStyle name="Dziesietny [0]_Invoices2001Slovakia_Book1_2_Book1_ke hoach dau thau 30-6-2010 24" xfId="4239"/>
    <cellStyle name="Dziesiętny [0]_Invoices2001Slovakia_Book1_2_Book1_ke hoach dau thau 30-6-2010 24" xfId="4240"/>
    <cellStyle name="Dziesietny [0]_Invoices2001Slovakia_Book1_2_Book1_ke hoach dau thau 30-6-2010 24 2" xfId="23048"/>
    <cellStyle name="Dziesiętny [0]_Invoices2001Slovakia_Book1_2_Book1_ke hoach dau thau 30-6-2010 24 2" xfId="23049"/>
    <cellStyle name="Dziesietny [0]_Invoices2001Slovakia_Book1_2_Book1_ke hoach dau thau 30-6-2010 25" xfId="4241"/>
    <cellStyle name="Dziesiętny [0]_Invoices2001Slovakia_Book1_2_Book1_ke hoach dau thau 30-6-2010 25" xfId="4242"/>
    <cellStyle name="Dziesietny [0]_Invoices2001Slovakia_Book1_2_Book1_ke hoach dau thau 30-6-2010 25 2" xfId="23050"/>
    <cellStyle name="Dziesiętny [0]_Invoices2001Slovakia_Book1_2_Book1_ke hoach dau thau 30-6-2010 25 2" xfId="23051"/>
    <cellStyle name="Dziesietny [0]_Invoices2001Slovakia_Book1_2_Book1_ke hoach dau thau 30-6-2010 26" xfId="4243"/>
    <cellStyle name="Dziesiętny [0]_Invoices2001Slovakia_Book1_2_Book1_ke hoach dau thau 30-6-2010 26" xfId="4244"/>
    <cellStyle name="Dziesietny [0]_Invoices2001Slovakia_Book1_2_Book1_ke hoach dau thau 30-6-2010 26 2" xfId="23052"/>
    <cellStyle name="Dziesiętny [0]_Invoices2001Slovakia_Book1_2_Book1_ke hoach dau thau 30-6-2010 26 2" xfId="23053"/>
    <cellStyle name="Dziesietny [0]_Invoices2001Slovakia_Book1_2_Book1_ke hoach dau thau 30-6-2010 27" xfId="14909"/>
    <cellStyle name="Dziesiętny [0]_Invoices2001Slovakia_Book1_2_Book1_ke hoach dau thau 30-6-2010 27" xfId="14910"/>
    <cellStyle name="Dziesietny [0]_Invoices2001Slovakia_Book1_2_Book1_ke hoach dau thau 30-6-2010 28" xfId="23016"/>
    <cellStyle name="Dziesiętny [0]_Invoices2001Slovakia_Book1_2_Book1_ke hoach dau thau 30-6-2010 28" xfId="23017"/>
    <cellStyle name="Dziesietny [0]_Invoices2001Slovakia_Book1_2_Book1_ke hoach dau thau 30-6-2010 3" xfId="4245"/>
    <cellStyle name="Dziesiętny [0]_Invoices2001Slovakia_Book1_2_Book1_ke hoach dau thau 30-6-2010 3" xfId="4246"/>
    <cellStyle name="Dziesietny [0]_Invoices2001Slovakia_Book1_2_Book1_ke hoach dau thau 30-6-2010 3 2" xfId="14917"/>
    <cellStyle name="Dziesiętny [0]_Invoices2001Slovakia_Book1_2_Book1_ke hoach dau thau 30-6-2010 3 2" xfId="14918"/>
    <cellStyle name="Dziesietny [0]_Invoices2001Slovakia_Book1_2_Book1_ke hoach dau thau 30-6-2010 3 3" xfId="14915"/>
    <cellStyle name="Dziesiętny [0]_Invoices2001Slovakia_Book1_2_Book1_ke hoach dau thau 30-6-2010 3 3" xfId="14916"/>
    <cellStyle name="Dziesietny [0]_Invoices2001Slovakia_Book1_2_Book1_ke hoach dau thau 30-6-2010 3 4" xfId="23054"/>
    <cellStyle name="Dziesiętny [0]_Invoices2001Slovakia_Book1_2_Book1_ke hoach dau thau 30-6-2010 3 4" xfId="23055"/>
    <cellStyle name="Dziesietny [0]_Invoices2001Slovakia_Book1_2_Book1_ke hoach dau thau 30-6-2010 4" xfId="4247"/>
    <cellStyle name="Dziesiętny [0]_Invoices2001Slovakia_Book1_2_Book1_ke hoach dau thau 30-6-2010 4" xfId="4248"/>
    <cellStyle name="Dziesietny [0]_Invoices2001Slovakia_Book1_2_Book1_ke hoach dau thau 30-6-2010 4 2" xfId="23056"/>
    <cellStyle name="Dziesiętny [0]_Invoices2001Slovakia_Book1_2_Book1_ke hoach dau thau 30-6-2010 4 2" xfId="23057"/>
    <cellStyle name="Dziesietny [0]_Invoices2001Slovakia_Book1_2_Book1_ke hoach dau thau 30-6-2010 5" xfId="4249"/>
    <cellStyle name="Dziesiętny [0]_Invoices2001Slovakia_Book1_2_Book1_ke hoach dau thau 30-6-2010 5" xfId="4250"/>
    <cellStyle name="Dziesietny [0]_Invoices2001Slovakia_Book1_2_Book1_ke hoach dau thau 30-6-2010 5 2" xfId="23058"/>
    <cellStyle name="Dziesiętny [0]_Invoices2001Slovakia_Book1_2_Book1_ke hoach dau thau 30-6-2010 5 2" xfId="23059"/>
    <cellStyle name="Dziesietny [0]_Invoices2001Slovakia_Book1_2_Book1_ke hoach dau thau 30-6-2010 6" xfId="4251"/>
    <cellStyle name="Dziesiętny [0]_Invoices2001Slovakia_Book1_2_Book1_ke hoach dau thau 30-6-2010 6" xfId="4252"/>
    <cellStyle name="Dziesietny [0]_Invoices2001Slovakia_Book1_2_Book1_ke hoach dau thau 30-6-2010 6 2" xfId="23060"/>
    <cellStyle name="Dziesiętny [0]_Invoices2001Slovakia_Book1_2_Book1_ke hoach dau thau 30-6-2010 6 2" xfId="23061"/>
    <cellStyle name="Dziesietny [0]_Invoices2001Slovakia_Book1_2_Book1_ke hoach dau thau 30-6-2010 7" xfId="4253"/>
    <cellStyle name="Dziesiętny [0]_Invoices2001Slovakia_Book1_2_Book1_ke hoach dau thau 30-6-2010 7" xfId="4254"/>
    <cellStyle name="Dziesietny [0]_Invoices2001Slovakia_Book1_2_Book1_ke hoach dau thau 30-6-2010 7 2" xfId="23062"/>
    <cellStyle name="Dziesiętny [0]_Invoices2001Slovakia_Book1_2_Book1_ke hoach dau thau 30-6-2010 7 2" xfId="23063"/>
    <cellStyle name="Dziesietny [0]_Invoices2001Slovakia_Book1_2_Book1_ke hoach dau thau 30-6-2010 8" xfId="4255"/>
    <cellStyle name="Dziesiętny [0]_Invoices2001Slovakia_Book1_2_Book1_ke hoach dau thau 30-6-2010 8" xfId="4256"/>
    <cellStyle name="Dziesietny [0]_Invoices2001Slovakia_Book1_2_Book1_ke hoach dau thau 30-6-2010 8 2" xfId="23064"/>
    <cellStyle name="Dziesiętny [0]_Invoices2001Slovakia_Book1_2_Book1_ke hoach dau thau 30-6-2010 8 2" xfId="23065"/>
    <cellStyle name="Dziesietny [0]_Invoices2001Slovakia_Book1_2_Book1_ke hoach dau thau 30-6-2010 9" xfId="4257"/>
    <cellStyle name="Dziesiętny [0]_Invoices2001Slovakia_Book1_2_Book1_ke hoach dau thau 30-6-2010 9" xfId="4258"/>
    <cellStyle name="Dziesietny [0]_Invoices2001Slovakia_Book1_2_Book1_ke hoach dau thau 30-6-2010 9 2" xfId="23066"/>
    <cellStyle name="Dziesiętny [0]_Invoices2001Slovakia_Book1_2_Book1_ke hoach dau thau 30-6-2010 9 2" xfId="23067"/>
    <cellStyle name="Dziesietny [0]_Invoices2001Slovakia_Book1_2_Book1_ke hoach dau thau 30-6-2010_BIEU KE HOACH  2015 (KTN 6.11 sua)" xfId="14919"/>
    <cellStyle name="Dziesiętny [0]_Invoices2001Slovakia_Book1_2_Book1_ke hoach dau thau 30-6-2010_BIEU KE HOACH  2015 (KTN 6.11 sua)" xfId="14920"/>
    <cellStyle name="Dziesietny [0]_Invoices2001Slovakia_Book1_2_Copy of KH PHAN BO VON ĐỐI ỨNG NAM 2011 (30 TY phuong án gop WB)" xfId="4259"/>
    <cellStyle name="Dziesiętny [0]_Invoices2001Slovakia_Book1_2_Copy of KH PHAN BO VON ĐỐI ỨNG NAM 2011 (30 TY phuong án gop WB)" xfId="4260"/>
    <cellStyle name="Dziesietny [0]_Invoices2001Slovakia_Book1_2_Copy of KH PHAN BO VON ĐỐI ỨNG NAM 2011 (30 TY phuong án gop WB) 10" xfId="4261"/>
    <cellStyle name="Dziesiętny [0]_Invoices2001Slovakia_Book1_2_Copy of KH PHAN BO VON ĐỐI ỨNG NAM 2011 (30 TY phuong án gop WB) 10" xfId="4262"/>
    <cellStyle name="Dziesietny [0]_Invoices2001Slovakia_Book1_2_Copy of KH PHAN BO VON ĐỐI ỨNG NAM 2011 (30 TY phuong án gop WB) 10 2" xfId="23070"/>
    <cellStyle name="Dziesiętny [0]_Invoices2001Slovakia_Book1_2_Copy of KH PHAN BO VON ĐỐI ỨNG NAM 2011 (30 TY phuong án gop WB) 10 2" xfId="23071"/>
    <cellStyle name="Dziesietny [0]_Invoices2001Slovakia_Book1_2_Copy of KH PHAN BO VON ĐỐI ỨNG NAM 2011 (30 TY phuong án gop WB) 11" xfId="4263"/>
    <cellStyle name="Dziesiętny [0]_Invoices2001Slovakia_Book1_2_Copy of KH PHAN BO VON ĐỐI ỨNG NAM 2011 (30 TY phuong án gop WB) 11" xfId="4264"/>
    <cellStyle name="Dziesietny [0]_Invoices2001Slovakia_Book1_2_Copy of KH PHAN BO VON ĐỐI ỨNG NAM 2011 (30 TY phuong án gop WB) 11 2" xfId="23072"/>
    <cellStyle name="Dziesiętny [0]_Invoices2001Slovakia_Book1_2_Copy of KH PHAN BO VON ĐỐI ỨNG NAM 2011 (30 TY phuong án gop WB) 11 2" xfId="23073"/>
    <cellStyle name="Dziesietny [0]_Invoices2001Slovakia_Book1_2_Copy of KH PHAN BO VON ĐỐI ỨNG NAM 2011 (30 TY phuong án gop WB) 12" xfId="4265"/>
    <cellStyle name="Dziesiętny [0]_Invoices2001Slovakia_Book1_2_Copy of KH PHAN BO VON ĐỐI ỨNG NAM 2011 (30 TY phuong án gop WB) 12" xfId="4266"/>
    <cellStyle name="Dziesietny [0]_Invoices2001Slovakia_Book1_2_Copy of KH PHAN BO VON ĐỐI ỨNG NAM 2011 (30 TY phuong án gop WB) 12 2" xfId="23074"/>
    <cellStyle name="Dziesiętny [0]_Invoices2001Slovakia_Book1_2_Copy of KH PHAN BO VON ĐỐI ỨNG NAM 2011 (30 TY phuong án gop WB) 12 2" xfId="23075"/>
    <cellStyle name="Dziesietny [0]_Invoices2001Slovakia_Book1_2_Copy of KH PHAN BO VON ĐỐI ỨNG NAM 2011 (30 TY phuong án gop WB) 13" xfId="4267"/>
    <cellStyle name="Dziesiętny [0]_Invoices2001Slovakia_Book1_2_Copy of KH PHAN BO VON ĐỐI ỨNG NAM 2011 (30 TY phuong án gop WB) 13" xfId="4268"/>
    <cellStyle name="Dziesietny [0]_Invoices2001Slovakia_Book1_2_Copy of KH PHAN BO VON ĐỐI ỨNG NAM 2011 (30 TY phuong án gop WB) 13 2" xfId="23076"/>
    <cellStyle name="Dziesiętny [0]_Invoices2001Slovakia_Book1_2_Copy of KH PHAN BO VON ĐỐI ỨNG NAM 2011 (30 TY phuong án gop WB) 13 2" xfId="23077"/>
    <cellStyle name="Dziesietny [0]_Invoices2001Slovakia_Book1_2_Copy of KH PHAN BO VON ĐỐI ỨNG NAM 2011 (30 TY phuong án gop WB) 14" xfId="4269"/>
    <cellStyle name="Dziesiętny [0]_Invoices2001Slovakia_Book1_2_Copy of KH PHAN BO VON ĐỐI ỨNG NAM 2011 (30 TY phuong án gop WB) 14" xfId="4270"/>
    <cellStyle name="Dziesietny [0]_Invoices2001Slovakia_Book1_2_Copy of KH PHAN BO VON ĐỐI ỨNG NAM 2011 (30 TY phuong án gop WB) 14 2" xfId="23078"/>
    <cellStyle name="Dziesiętny [0]_Invoices2001Slovakia_Book1_2_Copy of KH PHAN BO VON ĐỐI ỨNG NAM 2011 (30 TY phuong án gop WB) 14 2" xfId="23079"/>
    <cellStyle name="Dziesietny [0]_Invoices2001Slovakia_Book1_2_Copy of KH PHAN BO VON ĐỐI ỨNG NAM 2011 (30 TY phuong án gop WB) 15" xfId="4271"/>
    <cellStyle name="Dziesiętny [0]_Invoices2001Slovakia_Book1_2_Copy of KH PHAN BO VON ĐỐI ỨNG NAM 2011 (30 TY phuong án gop WB) 15" xfId="4272"/>
    <cellStyle name="Dziesietny [0]_Invoices2001Slovakia_Book1_2_Copy of KH PHAN BO VON ĐỐI ỨNG NAM 2011 (30 TY phuong án gop WB) 15 2" xfId="23080"/>
    <cellStyle name="Dziesiętny [0]_Invoices2001Slovakia_Book1_2_Copy of KH PHAN BO VON ĐỐI ỨNG NAM 2011 (30 TY phuong án gop WB) 15 2" xfId="23081"/>
    <cellStyle name="Dziesietny [0]_Invoices2001Slovakia_Book1_2_Copy of KH PHAN BO VON ĐỐI ỨNG NAM 2011 (30 TY phuong án gop WB) 16" xfId="4273"/>
    <cellStyle name="Dziesiętny [0]_Invoices2001Slovakia_Book1_2_Copy of KH PHAN BO VON ĐỐI ỨNG NAM 2011 (30 TY phuong án gop WB) 16" xfId="4274"/>
    <cellStyle name="Dziesietny [0]_Invoices2001Slovakia_Book1_2_Copy of KH PHAN BO VON ĐỐI ỨNG NAM 2011 (30 TY phuong án gop WB) 16 2" xfId="23082"/>
    <cellStyle name="Dziesiętny [0]_Invoices2001Slovakia_Book1_2_Copy of KH PHAN BO VON ĐỐI ỨNG NAM 2011 (30 TY phuong án gop WB) 16 2" xfId="23083"/>
    <cellStyle name="Dziesietny [0]_Invoices2001Slovakia_Book1_2_Copy of KH PHAN BO VON ĐỐI ỨNG NAM 2011 (30 TY phuong án gop WB) 17" xfId="4275"/>
    <cellStyle name="Dziesiętny [0]_Invoices2001Slovakia_Book1_2_Copy of KH PHAN BO VON ĐỐI ỨNG NAM 2011 (30 TY phuong án gop WB) 17" xfId="4276"/>
    <cellStyle name="Dziesietny [0]_Invoices2001Slovakia_Book1_2_Copy of KH PHAN BO VON ĐỐI ỨNG NAM 2011 (30 TY phuong án gop WB) 17 2" xfId="23084"/>
    <cellStyle name="Dziesiętny [0]_Invoices2001Slovakia_Book1_2_Copy of KH PHAN BO VON ĐỐI ỨNG NAM 2011 (30 TY phuong án gop WB) 17 2" xfId="23085"/>
    <cellStyle name="Dziesietny [0]_Invoices2001Slovakia_Book1_2_Copy of KH PHAN BO VON ĐỐI ỨNG NAM 2011 (30 TY phuong án gop WB) 18" xfId="4277"/>
    <cellStyle name="Dziesiętny [0]_Invoices2001Slovakia_Book1_2_Copy of KH PHAN BO VON ĐỐI ỨNG NAM 2011 (30 TY phuong án gop WB) 18" xfId="4278"/>
    <cellStyle name="Dziesietny [0]_Invoices2001Slovakia_Book1_2_Copy of KH PHAN BO VON ĐỐI ỨNG NAM 2011 (30 TY phuong án gop WB) 18 2" xfId="23086"/>
    <cellStyle name="Dziesiętny [0]_Invoices2001Slovakia_Book1_2_Copy of KH PHAN BO VON ĐỐI ỨNG NAM 2011 (30 TY phuong án gop WB) 18 2" xfId="23087"/>
    <cellStyle name="Dziesietny [0]_Invoices2001Slovakia_Book1_2_Copy of KH PHAN BO VON ĐỐI ỨNG NAM 2011 (30 TY phuong án gop WB) 19" xfId="4279"/>
    <cellStyle name="Dziesiętny [0]_Invoices2001Slovakia_Book1_2_Copy of KH PHAN BO VON ĐỐI ỨNG NAM 2011 (30 TY phuong án gop WB) 19" xfId="4280"/>
    <cellStyle name="Dziesietny [0]_Invoices2001Slovakia_Book1_2_Copy of KH PHAN BO VON ĐỐI ỨNG NAM 2011 (30 TY phuong án gop WB) 19 2" xfId="23088"/>
    <cellStyle name="Dziesiętny [0]_Invoices2001Slovakia_Book1_2_Copy of KH PHAN BO VON ĐỐI ỨNG NAM 2011 (30 TY phuong án gop WB) 19 2" xfId="23089"/>
    <cellStyle name="Dziesietny [0]_Invoices2001Slovakia_Book1_2_Copy of KH PHAN BO VON ĐỐI ỨNG NAM 2011 (30 TY phuong án gop WB) 2" xfId="4281"/>
    <cellStyle name="Dziesiętny [0]_Invoices2001Slovakia_Book1_2_Copy of KH PHAN BO VON ĐỐI ỨNG NAM 2011 (30 TY phuong án gop WB) 2" xfId="4282"/>
    <cellStyle name="Dziesietny [0]_Invoices2001Slovakia_Book1_2_Copy of KH PHAN BO VON ĐỐI ỨNG NAM 2011 (30 TY phuong án gop WB) 2 2" xfId="14925"/>
    <cellStyle name="Dziesiętny [0]_Invoices2001Slovakia_Book1_2_Copy of KH PHAN BO VON ĐỐI ỨNG NAM 2011 (30 TY phuong án gop WB) 2 2" xfId="14926"/>
    <cellStyle name="Dziesietny [0]_Invoices2001Slovakia_Book1_2_Copy of KH PHAN BO VON ĐỐI ỨNG NAM 2011 (30 TY phuong án gop WB) 2 3" xfId="14923"/>
    <cellStyle name="Dziesiętny [0]_Invoices2001Slovakia_Book1_2_Copy of KH PHAN BO VON ĐỐI ỨNG NAM 2011 (30 TY phuong án gop WB) 2 3" xfId="14924"/>
    <cellStyle name="Dziesietny [0]_Invoices2001Slovakia_Book1_2_Copy of KH PHAN BO VON ĐỐI ỨNG NAM 2011 (30 TY phuong án gop WB) 2 4" xfId="23090"/>
    <cellStyle name="Dziesiętny [0]_Invoices2001Slovakia_Book1_2_Copy of KH PHAN BO VON ĐỐI ỨNG NAM 2011 (30 TY phuong án gop WB) 2 4" xfId="23091"/>
    <cellStyle name="Dziesietny [0]_Invoices2001Slovakia_Book1_2_Copy of KH PHAN BO VON ĐỐI ỨNG NAM 2011 (30 TY phuong án gop WB) 20" xfId="4283"/>
    <cellStyle name="Dziesiętny [0]_Invoices2001Slovakia_Book1_2_Copy of KH PHAN BO VON ĐỐI ỨNG NAM 2011 (30 TY phuong án gop WB) 20" xfId="4284"/>
    <cellStyle name="Dziesietny [0]_Invoices2001Slovakia_Book1_2_Copy of KH PHAN BO VON ĐỐI ỨNG NAM 2011 (30 TY phuong án gop WB) 20 2" xfId="23092"/>
    <cellStyle name="Dziesiętny [0]_Invoices2001Slovakia_Book1_2_Copy of KH PHAN BO VON ĐỐI ỨNG NAM 2011 (30 TY phuong án gop WB) 20 2" xfId="23093"/>
    <cellStyle name="Dziesietny [0]_Invoices2001Slovakia_Book1_2_Copy of KH PHAN BO VON ĐỐI ỨNG NAM 2011 (30 TY phuong án gop WB) 21" xfId="4285"/>
    <cellStyle name="Dziesiętny [0]_Invoices2001Slovakia_Book1_2_Copy of KH PHAN BO VON ĐỐI ỨNG NAM 2011 (30 TY phuong án gop WB) 21" xfId="4286"/>
    <cellStyle name="Dziesietny [0]_Invoices2001Slovakia_Book1_2_Copy of KH PHAN BO VON ĐỐI ỨNG NAM 2011 (30 TY phuong án gop WB) 21 2" xfId="23094"/>
    <cellStyle name="Dziesiętny [0]_Invoices2001Slovakia_Book1_2_Copy of KH PHAN BO VON ĐỐI ỨNG NAM 2011 (30 TY phuong án gop WB) 21 2" xfId="23095"/>
    <cellStyle name="Dziesietny [0]_Invoices2001Slovakia_Book1_2_Copy of KH PHAN BO VON ĐỐI ỨNG NAM 2011 (30 TY phuong án gop WB) 22" xfId="4287"/>
    <cellStyle name="Dziesiętny [0]_Invoices2001Slovakia_Book1_2_Copy of KH PHAN BO VON ĐỐI ỨNG NAM 2011 (30 TY phuong án gop WB) 22" xfId="4288"/>
    <cellStyle name="Dziesietny [0]_Invoices2001Slovakia_Book1_2_Copy of KH PHAN BO VON ĐỐI ỨNG NAM 2011 (30 TY phuong án gop WB) 22 2" xfId="23096"/>
    <cellStyle name="Dziesiętny [0]_Invoices2001Slovakia_Book1_2_Copy of KH PHAN BO VON ĐỐI ỨNG NAM 2011 (30 TY phuong án gop WB) 22 2" xfId="23097"/>
    <cellStyle name="Dziesietny [0]_Invoices2001Slovakia_Book1_2_Copy of KH PHAN BO VON ĐỐI ỨNG NAM 2011 (30 TY phuong án gop WB) 23" xfId="4289"/>
    <cellStyle name="Dziesiętny [0]_Invoices2001Slovakia_Book1_2_Copy of KH PHAN BO VON ĐỐI ỨNG NAM 2011 (30 TY phuong án gop WB) 23" xfId="4290"/>
    <cellStyle name="Dziesietny [0]_Invoices2001Slovakia_Book1_2_Copy of KH PHAN BO VON ĐỐI ỨNG NAM 2011 (30 TY phuong án gop WB) 23 2" xfId="23098"/>
    <cellStyle name="Dziesiętny [0]_Invoices2001Slovakia_Book1_2_Copy of KH PHAN BO VON ĐỐI ỨNG NAM 2011 (30 TY phuong án gop WB) 23 2" xfId="23099"/>
    <cellStyle name="Dziesietny [0]_Invoices2001Slovakia_Book1_2_Copy of KH PHAN BO VON ĐỐI ỨNG NAM 2011 (30 TY phuong án gop WB) 24" xfId="4291"/>
    <cellStyle name="Dziesiętny [0]_Invoices2001Slovakia_Book1_2_Copy of KH PHAN BO VON ĐỐI ỨNG NAM 2011 (30 TY phuong án gop WB) 24" xfId="4292"/>
    <cellStyle name="Dziesietny [0]_Invoices2001Slovakia_Book1_2_Copy of KH PHAN BO VON ĐỐI ỨNG NAM 2011 (30 TY phuong án gop WB) 24 2" xfId="23100"/>
    <cellStyle name="Dziesiętny [0]_Invoices2001Slovakia_Book1_2_Copy of KH PHAN BO VON ĐỐI ỨNG NAM 2011 (30 TY phuong án gop WB) 24 2" xfId="23101"/>
    <cellStyle name="Dziesietny [0]_Invoices2001Slovakia_Book1_2_Copy of KH PHAN BO VON ĐỐI ỨNG NAM 2011 (30 TY phuong án gop WB) 25" xfId="4293"/>
    <cellStyle name="Dziesiętny [0]_Invoices2001Slovakia_Book1_2_Copy of KH PHAN BO VON ĐỐI ỨNG NAM 2011 (30 TY phuong án gop WB) 25" xfId="4294"/>
    <cellStyle name="Dziesietny [0]_Invoices2001Slovakia_Book1_2_Copy of KH PHAN BO VON ĐỐI ỨNG NAM 2011 (30 TY phuong án gop WB) 25 2" xfId="23102"/>
    <cellStyle name="Dziesiętny [0]_Invoices2001Slovakia_Book1_2_Copy of KH PHAN BO VON ĐỐI ỨNG NAM 2011 (30 TY phuong án gop WB) 25 2" xfId="23103"/>
    <cellStyle name="Dziesietny [0]_Invoices2001Slovakia_Book1_2_Copy of KH PHAN BO VON ĐỐI ỨNG NAM 2011 (30 TY phuong án gop WB) 26" xfId="4295"/>
    <cellStyle name="Dziesiętny [0]_Invoices2001Slovakia_Book1_2_Copy of KH PHAN BO VON ĐỐI ỨNG NAM 2011 (30 TY phuong án gop WB) 26" xfId="4296"/>
    <cellStyle name="Dziesietny [0]_Invoices2001Slovakia_Book1_2_Copy of KH PHAN BO VON ĐỐI ỨNG NAM 2011 (30 TY phuong án gop WB) 26 2" xfId="23104"/>
    <cellStyle name="Dziesiętny [0]_Invoices2001Slovakia_Book1_2_Copy of KH PHAN BO VON ĐỐI ỨNG NAM 2011 (30 TY phuong án gop WB) 26 2" xfId="23105"/>
    <cellStyle name="Dziesietny [0]_Invoices2001Slovakia_Book1_2_Copy of KH PHAN BO VON ĐỐI ỨNG NAM 2011 (30 TY phuong án gop WB) 27" xfId="14921"/>
    <cellStyle name="Dziesiętny [0]_Invoices2001Slovakia_Book1_2_Copy of KH PHAN BO VON ĐỐI ỨNG NAM 2011 (30 TY phuong án gop WB) 27" xfId="14922"/>
    <cellStyle name="Dziesietny [0]_Invoices2001Slovakia_Book1_2_Copy of KH PHAN BO VON ĐỐI ỨNG NAM 2011 (30 TY phuong án gop WB) 28" xfId="23068"/>
    <cellStyle name="Dziesiętny [0]_Invoices2001Slovakia_Book1_2_Copy of KH PHAN BO VON ĐỐI ỨNG NAM 2011 (30 TY phuong án gop WB) 28" xfId="23069"/>
    <cellStyle name="Dziesietny [0]_Invoices2001Slovakia_Book1_2_Copy of KH PHAN BO VON ĐỐI ỨNG NAM 2011 (30 TY phuong án gop WB) 3" xfId="4297"/>
    <cellStyle name="Dziesiętny [0]_Invoices2001Slovakia_Book1_2_Copy of KH PHAN BO VON ĐỐI ỨNG NAM 2011 (30 TY phuong án gop WB) 3" xfId="4298"/>
    <cellStyle name="Dziesietny [0]_Invoices2001Slovakia_Book1_2_Copy of KH PHAN BO VON ĐỐI ỨNG NAM 2011 (30 TY phuong án gop WB) 3 2" xfId="14929"/>
    <cellStyle name="Dziesiętny [0]_Invoices2001Slovakia_Book1_2_Copy of KH PHAN BO VON ĐỐI ỨNG NAM 2011 (30 TY phuong án gop WB) 3 2" xfId="14930"/>
    <cellStyle name="Dziesietny [0]_Invoices2001Slovakia_Book1_2_Copy of KH PHAN BO VON ĐỐI ỨNG NAM 2011 (30 TY phuong án gop WB) 3 3" xfId="14927"/>
    <cellStyle name="Dziesiętny [0]_Invoices2001Slovakia_Book1_2_Copy of KH PHAN BO VON ĐỐI ỨNG NAM 2011 (30 TY phuong án gop WB) 3 3" xfId="14928"/>
    <cellStyle name="Dziesietny [0]_Invoices2001Slovakia_Book1_2_Copy of KH PHAN BO VON ĐỐI ỨNG NAM 2011 (30 TY phuong án gop WB) 3 4" xfId="23106"/>
    <cellStyle name="Dziesiętny [0]_Invoices2001Slovakia_Book1_2_Copy of KH PHAN BO VON ĐỐI ỨNG NAM 2011 (30 TY phuong án gop WB) 3 4" xfId="23107"/>
    <cellStyle name="Dziesietny [0]_Invoices2001Slovakia_Book1_2_Copy of KH PHAN BO VON ĐỐI ỨNG NAM 2011 (30 TY phuong án gop WB) 4" xfId="4299"/>
    <cellStyle name="Dziesiętny [0]_Invoices2001Slovakia_Book1_2_Copy of KH PHAN BO VON ĐỐI ỨNG NAM 2011 (30 TY phuong án gop WB) 4" xfId="4300"/>
    <cellStyle name="Dziesietny [0]_Invoices2001Slovakia_Book1_2_Copy of KH PHAN BO VON ĐỐI ỨNG NAM 2011 (30 TY phuong án gop WB) 4 2" xfId="23108"/>
    <cellStyle name="Dziesiętny [0]_Invoices2001Slovakia_Book1_2_Copy of KH PHAN BO VON ĐỐI ỨNG NAM 2011 (30 TY phuong án gop WB) 4 2" xfId="23109"/>
    <cellStyle name="Dziesietny [0]_Invoices2001Slovakia_Book1_2_Copy of KH PHAN BO VON ĐỐI ỨNG NAM 2011 (30 TY phuong án gop WB) 5" xfId="4301"/>
    <cellStyle name="Dziesiętny [0]_Invoices2001Slovakia_Book1_2_Copy of KH PHAN BO VON ĐỐI ỨNG NAM 2011 (30 TY phuong án gop WB) 5" xfId="4302"/>
    <cellStyle name="Dziesietny [0]_Invoices2001Slovakia_Book1_2_Copy of KH PHAN BO VON ĐỐI ỨNG NAM 2011 (30 TY phuong án gop WB) 5 2" xfId="23110"/>
    <cellStyle name="Dziesiętny [0]_Invoices2001Slovakia_Book1_2_Copy of KH PHAN BO VON ĐỐI ỨNG NAM 2011 (30 TY phuong án gop WB) 5 2" xfId="23111"/>
    <cellStyle name="Dziesietny [0]_Invoices2001Slovakia_Book1_2_Copy of KH PHAN BO VON ĐỐI ỨNG NAM 2011 (30 TY phuong án gop WB) 6" xfId="4303"/>
    <cellStyle name="Dziesiętny [0]_Invoices2001Slovakia_Book1_2_Copy of KH PHAN BO VON ĐỐI ỨNG NAM 2011 (30 TY phuong án gop WB) 6" xfId="4304"/>
    <cellStyle name="Dziesietny [0]_Invoices2001Slovakia_Book1_2_Copy of KH PHAN BO VON ĐỐI ỨNG NAM 2011 (30 TY phuong án gop WB) 6 2" xfId="23112"/>
    <cellStyle name="Dziesiętny [0]_Invoices2001Slovakia_Book1_2_Copy of KH PHAN BO VON ĐỐI ỨNG NAM 2011 (30 TY phuong án gop WB) 6 2" xfId="23113"/>
    <cellStyle name="Dziesietny [0]_Invoices2001Slovakia_Book1_2_Copy of KH PHAN BO VON ĐỐI ỨNG NAM 2011 (30 TY phuong án gop WB) 7" xfId="4305"/>
    <cellStyle name="Dziesiętny [0]_Invoices2001Slovakia_Book1_2_Copy of KH PHAN BO VON ĐỐI ỨNG NAM 2011 (30 TY phuong án gop WB) 7" xfId="4306"/>
    <cellStyle name="Dziesietny [0]_Invoices2001Slovakia_Book1_2_Copy of KH PHAN BO VON ĐỐI ỨNG NAM 2011 (30 TY phuong án gop WB) 7 2" xfId="23114"/>
    <cellStyle name="Dziesiętny [0]_Invoices2001Slovakia_Book1_2_Copy of KH PHAN BO VON ĐỐI ỨNG NAM 2011 (30 TY phuong án gop WB) 7 2" xfId="23115"/>
    <cellStyle name="Dziesietny [0]_Invoices2001Slovakia_Book1_2_Copy of KH PHAN BO VON ĐỐI ỨNG NAM 2011 (30 TY phuong án gop WB) 8" xfId="4307"/>
    <cellStyle name="Dziesiętny [0]_Invoices2001Slovakia_Book1_2_Copy of KH PHAN BO VON ĐỐI ỨNG NAM 2011 (30 TY phuong án gop WB) 8" xfId="4308"/>
    <cellStyle name="Dziesietny [0]_Invoices2001Slovakia_Book1_2_Copy of KH PHAN BO VON ĐỐI ỨNG NAM 2011 (30 TY phuong án gop WB) 8 2" xfId="23116"/>
    <cellStyle name="Dziesiętny [0]_Invoices2001Slovakia_Book1_2_Copy of KH PHAN BO VON ĐỐI ỨNG NAM 2011 (30 TY phuong án gop WB) 8 2" xfId="23117"/>
    <cellStyle name="Dziesietny [0]_Invoices2001Slovakia_Book1_2_Copy of KH PHAN BO VON ĐỐI ỨNG NAM 2011 (30 TY phuong án gop WB) 9" xfId="4309"/>
    <cellStyle name="Dziesiętny [0]_Invoices2001Slovakia_Book1_2_Copy of KH PHAN BO VON ĐỐI ỨNG NAM 2011 (30 TY phuong án gop WB) 9" xfId="4310"/>
    <cellStyle name="Dziesietny [0]_Invoices2001Slovakia_Book1_2_Copy of KH PHAN BO VON ĐỐI ỨNG NAM 2011 (30 TY phuong án gop WB) 9 2" xfId="23118"/>
    <cellStyle name="Dziesiętny [0]_Invoices2001Slovakia_Book1_2_Copy of KH PHAN BO VON ĐỐI ỨNG NAM 2011 (30 TY phuong án gop WB) 9 2" xfId="23119"/>
    <cellStyle name="Dziesietny [0]_Invoices2001Slovakia_Book1_2_Copy of KH PHAN BO VON ĐỐI ỨNG NAM 2011 (30 TY phuong án gop WB)_BIEU KE HOACH  2015 (KTN 6.11 sua)" xfId="14931"/>
    <cellStyle name="Dziesiętny [0]_Invoices2001Slovakia_Book1_2_Copy of KH PHAN BO VON ĐỐI ỨNG NAM 2011 (30 TY phuong án gop WB)_BIEU KE HOACH  2015 (KTN 6.11 sua)" xfId="14932"/>
    <cellStyle name="Dziesietny [0]_Invoices2001Slovakia_Book1_2_Danh Mục KCM trinh BKH 2011 (BS 30A)" xfId="14933"/>
    <cellStyle name="Dziesiętny [0]_Invoices2001Slovakia_Book1_2_Danh Mục KCM trinh BKH 2011 (BS 30A)" xfId="14934"/>
    <cellStyle name="Dziesietny [0]_Invoices2001Slovakia_Book1_2_DTTD chieng chan Tham lai 29-9-2009" xfId="4311"/>
    <cellStyle name="Dziesiętny [0]_Invoices2001Slovakia_Book1_2_DTTD chieng chan Tham lai 29-9-2009" xfId="4312"/>
    <cellStyle name="Dziesietny [0]_Invoices2001Slovakia_Book1_2_DTTD chieng chan Tham lai 29-9-2009 10" xfId="4313"/>
    <cellStyle name="Dziesiętny [0]_Invoices2001Slovakia_Book1_2_DTTD chieng chan Tham lai 29-9-2009 10" xfId="4314"/>
    <cellStyle name="Dziesietny [0]_Invoices2001Slovakia_Book1_2_DTTD chieng chan Tham lai 29-9-2009 10 2" xfId="23122"/>
    <cellStyle name="Dziesiętny [0]_Invoices2001Slovakia_Book1_2_DTTD chieng chan Tham lai 29-9-2009 10 2" xfId="23123"/>
    <cellStyle name="Dziesietny [0]_Invoices2001Slovakia_Book1_2_DTTD chieng chan Tham lai 29-9-2009 11" xfId="4315"/>
    <cellStyle name="Dziesiętny [0]_Invoices2001Slovakia_Book1_2_DTTD chieng chan Tham lai 29-9-2009 11" xfId="4316"/>
    <cellStyle name="Dziesietny [0]_Invoices2001Slovakia_Book1_2_DTTD chieng chan Tham lai 29-9-2009 11 2" xfId="23124"/>
    <cellStyle name="Dziesiętny [0]_Invoices2001Slovakia_Book1_2_DTTD chieng chan Tham lai 29-9-2009 11 2" xfId="23125"/>
    <cellStyle name="Dziesietny [0]_Invoices2001Slovakia_Book1_2_DTTD chieng chan Tham lai 29-9-2009 12" xfId="4317"/>
    <cellStyle name="Dziesiętny [0]_Invoices2001Slovakia_Book1_2_DTTD chieng chan Tham lai 29-9-2009 12" xfId="4318"/>
    <cellStyle name="Dziesietny [0]_Invoices2001Slovakia_Book1_2_DTTD chieng chan Tham lai 29-9-2009 12 2" xfId="23126"/>
    <cellStyle name="Dziesiętny [0]_Invoices2001Slovakia_Book1_2_DTTD chieng chan Tham lai 29-9-2009 12 2" xfId="23127"/>
    <cellStyle name="Dziesietny [0]_Invoices2001Slovakia_Book1_2_DTTD chieng chan Tham lai 29-9-2009 13" xfId="4319"/>
    <cellStyle name="Dziesiętny [0]_Invoices2001Slovakia_Book1_2_DTTD chieng chan Tham lai 29-9-2009 13" xfId="4320"/>
    <cellStyle name="Dziesietny [0]_Invoices2001Slovakia_Book1_2_DTTD chieng chan Tham lai 29-9-2009 13 2" xfId="23128"/>
    <cellStyle name="Dziesiętny [0]_Invoices2001Slovakia_Book1_2_DTTD chieng chan Tham lai 29-9-2009 13 2" xfId="23129"/>
    <cellStyle name="Dziesietny [0]_Invoices2001Slovakia_Book1_2_DTTD chieng chan Tham lai 29-9-2009 14" xfId="4321"/>
    <cellStyle name="Dziesiętny [0]_Invoices2001Slovakia_Book1_2_DTTD chieng chan Tham lai 29-9-2009 14" xfId="4322"/>
    <cellStyle name="Dziesietny [0]_Invoices2001Slovakia_Book1_2_DTTD chieng chan Tham lai 29-9-2009 14 2" xfId="23130"/>
    <cellStyle name="Dziesiętny [0]_Invoices2001Slovakia_Book1_2_DTTD chieng chan Tham lai 29-9-2009 14 2" xfId="23131"/>
    <cellStyle name="Dziesietny [0]_Invoices2001Slovakia_Book1_2_DTTD chieng chan Tham lai 29-9-2009 15" xfId="4323"/>
    <cellStyle name="Dziesiętny [0]_Invoices2001Slovakia_Book1_2_DTTD chieng chan Tham lai 29-9-2009 15" xfId="4324"/>
    <cellStyle name="Dziesietny [0]_Invoices2001Slovakia_Book1_2_DTTD chieng chan Tham lai 29-9-2009 15 2" xfId="23132"/>
    <cellStyle name="Dziesiętny [0]_Invoices2001Slovakia_Book1_2_DTTD chieng chan Tham lai 29-9-2009 15 2" xfId="23133"/>
    <cellStyle name="Dziesietny [0]_Invoices2001Slovakia_Book1_2_DTTD chieng chan Tham lai 29-9-2009 16" xfId="4325"/>
    <cellStyle name="Dziesiętny [0]_Invoices2001Slovakia_Book1_2_DTTD chieng chan Tham lai 29-9-2009 16" xfId="4326"/>
    <cellStyle name="Dziesietny [0]_Invoices2001Slovakia_Book1_2_DTTD chieng chan Tham lai 29-9-2009 16 2" xfId="23134"/>
    <cellStyle name="Dziesiętny [0]_Invoices2001Slovakia_Book1_2_DTTD chieng chan Tham lai 29-9-2009 16 2" xfId="23135"/>
    <cellStyle name="Dziesietny [0]_Invoices2001Slovakia_Book1_2_DTTD chieng chan Tham lai 29-9-2009 17" xfId="4327"/>
    <cellStyle name="Dziesiętny [0]_Invoices2001Slovakia_Book1_2_DTTD chieng chan Tham lai 29-9-2009 17" xfId="4328"/>
    <cellStyle name="Dziesietny [0]_Invoices2001Slovakia_Book1_2_DTTD chieng chan Tham lai 29-9-2009 17 2" xfId="23136"/>
    <cellStyle name="Dziesiętny [0]_Invoices2001Slovakia_Book1_2_DTTD chieng chan Tham lai 29-9-2009 17 2" xfId="23137"/>
    <cellStyle name="Dziesietny [0]_Invoices2001Slovakia_Book1_2_DTTD chieng chan Tham lai 29-9-2009 18" xfId="4329"/>
    <cellStyle name="Dziesiętny [0]_Invoices2001Slovakia_Book1_2_DTTD chieng chan Tham lai 29-9-2009 18" xfId="4330"/>
    <cellStyle name="Dziesietny [0]_Invoices2001Slovakia_Book1_2_DTTD chieng chan Tham lai 29-9-2009 18 2" xfId="23138"/>
    <cellStyle name="Dziesiętny [0]_Invoices2001Slovakia_Book1_2_DTTD chieng chan Tham lai 29-9-2009 18 2" xfId="23139"/>
    <cellStyle name="Dziesietny [0]_Invoices2001Slovakia_Book1_2_DTTD chieng chan Tham lai 29-9-2009 19" xfId="4331"/>
    <cellStyle name="Dziesiętny [0]_Invoices2001Slovakia_Book1_2_DTTD chieng chan Tham lai 29-9-2009 19" xfId="4332"/>
    <cellStyle name="Dziesietny [0]_Invoices2001Slovakia_Book1_2_DTTD chieng chan Tham lai 29-9-2009 19 2" xfId="23140"/>
    <cellStyle name="Dziesiętny [0]_Invoices2001Slovakia_Book1_2_DTTD chieng chan Tham lai 29-9-2009 19 2" xfId="23141"/>
    <cellStyle name="Dziesietny [0]_Invoices2001Slovakia_Book1_2_DTTD chieng chan Tham lai 29-9-2009 2" xfId="4333"/>
    <cellStyle name="Dziesiętny [0]_Invoices2001Slovakia_Book1_2_DTTD chieng chan Tham lai 29-9-2009 2" xfId="4334"/>
    <cellStyle name="Dziesietny [0]_Invoices2001Slovakia_Book1_2_DTTD chieng chan Tham lai 29-9-2009 2 2" xfId="14939"/>
    <cellStyle name="Dziesiętny [0]_Invoices2001Slovakia_Book1_2_DTTD chieng chan Tham lai 29-9-2009 2 2" xfId="14940"/>
    <cellStyle name="Dziesietny [0]_Invoices2001Slovakia_Book1_2_DTTD chieng chan Tham lai 29-9-2009 2 3" xfId="14937"/>
    <cellStyle name="Dziesiętny [0]_Invoices2001Slovakia_Book1_2_DTTD chieng chan Tham lai 29-9-2009 2 3" xfId="14938"/>
    <cellStyle name="Dziesietny [0]_Invoices2001Slovakia_Book1_2_DTTD chieng chan Tham lai 29-9-2009 2 4" xfId="23142"/>
    <cellStyle name="Dziesiętny [0]_Invoices2001Slovakia_Book1_2_DTTD chieng chan Tham lai 29-9-2009 2 4" xfId="23143"/>
    <cellStyle name="Dziesietny [0]_Invoices2001Slovakia_Book1_2_DTTD chieng chan Tham lai 29-9-2009 20" xfId="4335"/>
    <cellStyle name="Dziesiętny [0]_Invoices2001Slovakia_Book1_2_DTTD chieng chan Tham lai 29-9-2009 20" xfId="4336"/>
    <cellStyle name="Dziesietny [0]_Invoices2001Slovakia_Book1_2_DTTD chieng chan Tham lai 29-9-2009 20 2" xfId="23144"/>
    <cellStyle name="Dziesiętny [0]_Invoices2001Slovakia_Book1_2_DTTD chieng chan Tham lai 29-9-2009 20 2" xfId="23145"/>
    <cellStyle name="Dziesietny [0]_Invoices2001Slovakia_Book1_2_DTTD chieng chan Tham lai 29-9-2009 21" xfId="4337"/>
    <cellStyle name="Dziesiętny [0]_Invoices2001Slovakia_Book1_2_DTTD chieng chan Tham lai 29-9-2009 21" xfId="4338"/>
    <cellStyle name="Dziesietny [0]_Invoices2001Slovakia_Book1_2_DTTD chieng chan Tham lai 29-9-2009 21 2" xfId="23146"/>
    <cellStyle name="Dziesiętny [0]_Invoices2001Slovakia_Book1_2_DTTD chieng chan Tham lai 29-9-2009 21 2" xfId="23147"/>
    <cellStyle name="Dziesietny [0]_Invoices2001Slovakia_Book1_2_DTTD chieng chan Tham lai 29-9-2009 22" xfId="4339"/>
    <cellStyle name="Dziesiętny [0]_Invoices2001Slovakia_Book1_2_DTTD chieng chan Tham lai 29-9-2009 22" xfId="4340"/>
    <cellStyle name="Dziesietny [0]_Invoices2001Slovakia_Book1_2_DTTD chieng chan Tham lai 29-9-2009 22 2" xfId="23148"/>
    <cellStyle name="Dziesiętny [0]_Invoices2001Slovakia_Book1_2_DTTD chieng chan Tham lai 29-9-2009 22 2" xfId="23149"/>
    <cellStyle name="Dziesietny [0]_Invoices2001Slovakia_Book1_2_DTTD chieng chan Tham lai 29-9-2009 23" xfId="4341"/>
    <cellStyle name="Dziesiętny [0]_Invoices2001Slovakia_Book1_2_DTTD chieng chan Tham lai 29-9-2009 23" xfId="4342"/>
    <cellStyle name="Dziesietny [0]_Invoices2001Slovakia_Book1_2_DTTD chieng chan Tham lai 29-9-2009 23 2" xfId="23150"/>
    <cellStyle name="Dziesiętny [0]_Invoices2001Slovakia_Book1_2_DTTD chieng chan Tham lai 29-9-2009 23 2" xfId="23151"/>
    <cellStyle name="Dziesietny [0]_Invoices2001Slovakia_Book1_2_DTTD chieng chan Tham lai 29-9-2009 24" xfId="4343"/>
    <cellStyle name="Dziesiętny [0]_Invoices2001Slovakia_Book1_2_DTTD chieng chan Tham lai 29-9-2009 24" xfId="4344"/>
    <cellStyle name="Dziesietny [0]_Invoices2001Slovakia_Book1_2_DTTD chieng chan Tham lai 29-9-2009 24 2" xfId="23152"/>
    <cellStyle name="Dziesiętny [0]_Invoices2001Slovakia_Book1_2_DTTD chieng chan Tham lai 29-9-2009 24 2" xfId="23153"/>
    <cellStyle name="Dziesietny [0]_Invoices2001Slovakia_Book1_2_DTTD chieng chan Tham lai 29-9-2009 25" xfId="4345"/>
    <cellStyle name="Dziesiętny [0]_Invoices2001Slovakia_Book1_2_DTTD chieng chan Tham lai 29-9-2009 25" xfId="4346"/>
    <cellStyle name="Dziesietny [0]_Invoices2001Slovakia_Book1_2_DTTD chieng chan Tham lai 29-9-2009 25 2" xfId="23154"/>
    <cellStyle name="Dziesiętny [0]_Invoices2001Slovakia_Book1_2_DTTD chieng chan Tham lai 29-9-2009 25 2" xfId="23155"/>
    <cellStyle name="Dziesietny [0]_Invoices2001Slovakia_Book1_2_DTTD chieng chan Tham lai 29-9-2009 26" xfId="4347"/>
    <cellStyle name="Dziesiętny [0]_Invoices2001Slovakia_Book1_2_DTTD chieng chan Tham lai 29-9-2009 26" xfId="4348"/>
    <cellStyle name="Dziesietny [0]_Invoices2001Slovakia_Book1_2_DTTD chieng chan Tham lai 29-9-2009 26 2" xfId="23156"/>
    <cellStyle name="Dziesiętny [0]_Invoices2001Slovakia_Book1_2_DTTD chieng chan Tham lai 29-9-2009 26 2" xfId="23157"/>
    <cellStyle name="Dziesietny [0]_Invoices2001Slovakia_Book1_2_DTTD chieng chan Tham lai 29-9-2009 27" xfId="14935"/>
    <cellStyle name="Dziesiętny [0]_Invoices2001Slovakia_Book1_2_DTTD chieng chan Tham lai 29-9-2009 27" xfId="14936"/>
    <cellStyle name="Dziesietny [0]_Invoices2001Slovakia_Book1_2_DTTD chieng chan Tham lai 29-9-2009 28" xfId="23120"/>
    <cellStyle name="Dziesiętny [0]_Invoices2001Slovakia_Book1_2_DTTD chieng chan Tham lai 29-9-2009 28" xfId="23121"/>
    <cellStyle name="Dziesietny [0]_Invoices2001Slovakia_Book1_2_DTTD chieng chan Tham lai 29-9-2009 3" xfId="4349"/>
    <cellStyle name="Dziesiętny [0]_Invoices2001Slovakia_Book1_2_DTTD chieng chan Tham lai 29-9-2009 3" xfId="4350"/>
    <cellStyle name="Dziesietny [0]_Invoices2001Slovakia_Book1_2_DTTD chieng chan Tham lai 29-9-2009 3 2" xfId="14943"/>
    <cellStyle name="Dziesiętny [0]_Invoices2001Slovakia_Book1_2_DTTD chieng chan Tham lai 29-9-2009 3 2" xfId="14944"/>
    <cellStyle name="Dziesietny [0]_Invoices2001Slovakia_Book1_2_DTTD chieng chan Tham lai 29-9-2009 3 3" xfId="14941"/>
    <cellStyle name="Dziesiętny [0]_Invoices2001Slovakia_Book1_2_DTTD chieng chan Tham lai 29-9-2009 3 3" xfId="14942"/>
    <cellStyle name="Dziesietny [0]_Invoices2001Slovakia_Book1_2_DTTD chieng chan Tham lai 29-9-2009 3 4" xfId="23158"/>
    <cellStyle name="Dziesiętny [0]_Invoices2001Slovakia_Book1_2_DTTD chieng chan Tham lai 29-9-2009 3 4" xfId="23159"/>
    <cellStyle name="Dziesietny [0]_Invoices2001Slovakia_Book1_2_DTTD chieng chan Tham lai 29-9-2009 4" xfId="4351"/>
    <cellStyle name="Dziesiętny [0]_Invoices2001Slovakia_Book1_2_DTTD chieng chan Tham lai 29-9-2009 4" xfId="4352"/>
    <cellStyle name="Dziesietny [0]_Invoices2001Slovakia_Book1_2_DTTD chieng chan Tham lai 29-9-2009 4 2" xfId="23160"/>
    <cellStyle name="Dziesiętny [0]_Invoices2001Slovakia_Book1_2_DTTD chieng chan Tham lai 29-9-2009 4 2" xfId="23161"/>
    <cellStyle name="Dziesietny [0]_Invoices2001Slovakia_Book1_2_DTTD chieng chan Tham lai 29-9-2009 5" xfId="4353"/>
    <cellStyle name="Dziesiętny [0]_Invoices2001Slovakia_Book1_2_DTTD chieng chan Tham lai 29-9-2009 5" xfId="4354"/>
    <cellStyle name="Dziesietny [0]_Invoices2001Slovakia_Book1_2_DTTD chieng chan Tham lai 29-9-2009 5 2" xfId="23162"/>
    <cellStyle name="Dziesiętny [0]_Invoices2001Slovakia_Book1_2_DTTD chieng chan Tham lai 29-9-2009 5 2" xfId="23163"/>
    <cellStyle name="Dziesietny [0]_Invoices2001Slovakia_Book1_2_DTTD chieng chan Tham lai 29-9-2009 6" xfId="4355"/>
    <cellStyle name="Dziesiętny [0]_Invoices2001Slovakia_Book1_2_DTTD chieng chan Tham lai 29-9-2009 6" xfId="4356"/>
    <cellStyle name="Dziesietny [0]_Invoices2001Slovakia_Book1_2_DTTD chieng chan Tham lai 29-9-2009 6 2" xfId="23164"/>
    <cellStyle name="Dziesiętny [0]_Invoices2001Slovakia_Book1_2_DTTD chieng chan Tham lai 29-9-2009 6 2" xfId="23165"/>
    <cellStyle name="Dziesietny [0]_Invoices2001Slovakia_Book1_2_DTTD chieng chan Tham lai 29-9-2009 7" xfId="4357"/>
    <cellStyle name="Dziesiętny [0]_Invoices2001Slovakia_Book1_2_DTTD chieng chan Tham lai 29-9-2009 7" xfId="4358"/>
    <cellStyle name="Dziesietny [0]_Invoices2001Slovakia_Book1_2_DTTD chieng chan Tham lai 29-9-2009 7 2" xfId="23166"/>
    <cellStyle name="Dziesiętny [0]_Invoices2001Slovakia_Book1_2_DTTD chieng chan Tham lai 29-9-2009 7 2" xfId="23167"/>
    <cellStyle name="Dziesietny [0]_Invoices2001Slovakia_Book1_2_DTTD chieng chan Tham lai 29-9-2009 8" xfId="4359"/>
    <cellStyle name="Dziesiętny [0]_Invoices2001Slovakia_Book1_2_DTTD chieng chan Tham lai 29-9-2009 8" xfId="4360"/>
    <cellStyle name="Dziesietny [0]_Invoices2001Slovakia_Book1_2_DTTD chieng chan Tham lai 29-9-2009 8 2" xfId="23168"/>
    <cellStyle name="Dziesiętny [0]_Invoices2001Slovakia_Book1_2_DTTD chieng chan Tham lai 29-9-2009 8 2" xfId="23169"/>
    <cellStyle name="Dziesietny [0]_Invoices2001Slovakia_Book1_2_DTTD chieng chan Tham lai 29-9-2009 9" xfId="4361"/>
    <cellStyle name="Dziesiętny [0]_Invoices2001Slovakia_Book1_2_DTTD chieng chan Tham lai 29-9-2009 9" xfId="4362"/>
    <cellStyle name="Dziesietny [0]_Invoices2001Slovakia_Book1_2_DTTD chieng chan Tham lai 29-9-2009 9 2" xfId="23170"/>
    <cellStyle name="Dziesiętny [0]_Invoices2001Slovakia_Book1_2_DTTD chieng chan Tham lai 29-9-2009 9 2" xfId="23171"/>
    <cellStyle name="Dziesietny [0]_Invoices2001Slovakia_Book1_2_DTTD chieng chan Tham lai 29-9-2009_BIEU KE HOACH  2015 (KTN 6.11 sua)" xfId="14945"/>
    <cellStyle name="Dziesiętny [0]_Invoices2001Slovakia_Book1_2_DTTD chieng chan Tham lai 29-9-2009_BIEU KE HOACH  2015 (KTN 6.11 sua)" xfId="14946"/>
    <cellStyle name="Dziesietny [0]_Invoices2001Slovakia_Book1_2_Du toan nuoc San Thang (GD2)" xfId="4363"/>
    <cellStyle name="Dziesiętny [0]_Invoices2001Slovakia_Book1_2_Du toan nuoc San Thang (GD2)" xfId="4364"/>
    <cellStyle name="Dziesietny [0]_Invoices2001Slovakia_Book1_2_Du toan nuoc San Thang (GD2) 10" xfId="4365"/>
    <cellStyle name="Dziesiętny [0]_Invoices2001Slovakia_Book1_2_Du toan nuoc San Thang (GD2) 10" xfId="4366"/>
    <cellStyle name="Dziesietny [0]_Invoices2001Slovakia_Book1_2_Du toan nuoc San Thang (GD2) 10 2" xfId="23174"/>
    <cellStyle name="Dziesiętny [0]_Invoices2001Slovakia_Book1_2_Du toan nuoc San Thang (GD2) 10 2" xfId="23175"/>
    <cellStyle name="Dziesietny [0]_Invoices2001Slovakia_Book1_2_Du toan nuoc San Thang (GD2) 11" xfId="4367"/>
    <cellStyle name="Dziesiętny [0]_Invoices2001Slovakia_Book1_2_Du toan nuoc San Thang (GD2) 11" xfId="4368"/>
    <cellStyle name="Dziesietny [0]_Invoices2001Slovakia_Book1_2_Du toan nuoc San Thang (GD2) 11 2" xfId="23176"/>
    <cellStyle name="Dziesiętny [0]_Invoices2001Slovakia_Book1_2_Du toan nuoc San Thang (GD2) 11 2" xfId="23177"/>
    <cellStyle name="Dziesietny [0]_Invoices2001Slovakia_Book1_2_Du toan nuoc San Thang (GD2) 12" xfId="4369"/>
    <cellStyle name="Dziesiętny [0]_Invoices2001Slovakia_Book1_2_Du toan nuoc San Thang (GD2) 12" xfId="4370"/>
    <cellStyle name="Dziesietny [0]_Invoices2001Slovakia_Book1_2_Du toan nuoc San Thang (GD2) 12 2" xfId="23178"/>
    <cellStyle name="Dziesiętny [0]_Invoices2001Slovakia_Book1_2_Du toan nuoc San Thang (GD2) 12 2" xfId="23179"/>
    <cellStyle name="Dziesietny [0]_Invoices2001Slovakia_Book1_2_Du toan nuoc San Thang (GD2) 13" xfId="4371"/>
    <cellStyle name="Dziesiętny [0]_Invoices2001Slovakia_Book1_2_Du toan nuoc San Thang (GD2) 13" xfId="4372"/>
    <cellStyle name="Dziesietny [0]_Invoices2001Slovakia_Book1_2_Du toan nuoc San Thang (GD2) 13 2" xfId="23180"/>
    <cellStyle name="Dziesiętny [0]_Invoices2001Slovakia_Book1_2_Du toan nuoc San Thang (GD2) 13 2" xfId="23181"/>
    <cellStyle name="Dziesietny [0]_Invoices2001Slovakia_Book1_2_Du toan nuoc San Thang (GD2) 14" xfId="4373"/>
    <cellStyle name="Dziesiętny [0]_Invoices2001Slovakia_Book1_2_Du toan nuoc San Thang (GD2) 14" xfId="4374"/>
    <cellStyle name="Dziesietny [0]_Invoices2001Slovakia_Book1_2_Du toan nuoc San Thang (GD2) 14 2" xfId="23182"/>
    <cellStyle name="Dziesiętny [0]_Invoices2001Slovakia_Book1_2_Du toan nuoc San Thang (GD2) 14 2" xfId="23183"/>
    <cellStyle name="Dziesietny [0]_Invoices2001Slovakia_Book1_2_Du toan nuoc San Thang (GD2) 15" xfId="4375"/>
    <cellStyle name="Dziesiętny [0]_Invoices2001Slovakia_Book1_2_Du toan nuoc San Thang (GD2) 15" xfId="4376"/>
    <cellStyle name="Dziesietny [0]_Invoices2001Slovakia_Book1_2_Du toan nuoc San Thang (GD2) 15 2" xfId="23184"/>
    <cellStyle name="Dziesiętny [0]_Invoices2001Slovakia_Book1_2_Du toan nuoc San Thang (GD2) 15 2" xfId="23185"/>
    <cellStyle name="Dziesietny [0]_Invoices2001Slovakia_Book1_2_Du toan nuoc San Thang (GD2) 16" xfId="4377"/>
    <cellStyle name="Dziesiętny [0]_Invoices2001Slovakia_Book1_2_Du toan nuoc San Thang (GD2) 16" xfId="4378"/>
    <cellStyle name="Dziesietny [0]_Invoices2001Slovakia_Book1_2_Du toan nuoc San Thang (GD2) 16 2" xfId="23186"/>
    <cellStyle name="Dziesiętny [0]_Invoices2001Slovakia_Book1_2_Du toan nuoc San Thang (GD2) 16 2" xfId="23187"/>
    <cellStyle name="Dziesietny [0]_Invoices2001Slovakia_Book1_2_Du toan nuoc San Thang (GD2) 17" xfId="4379"/>
    <cellStyle name="Dziesiętny [0]_Invoices2001Slovakia_Book1_2_Du toan nuoc San Thang (GD2) 17" xfId="4380"/>
    <cellStyle name="Dziesietny [0]_Invoices2001Slovakia_Book1_2_Du toan nuoc San Thang (GD2) 17 2" xfId="23188"/>
    <cellStyle name="Dziesiętny [0]_Invoices2001Slovakia_Book1_2_Du toan nuoc San Thang (GD2) 17 2" xfId="23189"/>
    <cellStyle name="Dziesietny [0]_Invoices2001Slovakia_Book1_2_Du toan nuoc San Thang (GD2) 18" xfId="4381"/>
    <cellStyle name="Dziesiętny [0]_Invoices2001Slovakia_Book1_2_Du toan nuoc San Thang (GD2) 18" xfId="4382"/>
    <cellStyle name="Dziesietny [0]_Invoices2001Slovakia_Book1_2_Du toan nuoc San Thang (GD2) 18 2" xfId="23190"/>
    <cellStyle name="Dziesiętny [0]_Invoices2001Slovakia_Book1_2_Du toan nuoc San Thang (GD2) 18 2" xfId="23191"/>
    <cellStyle name="Dziesietny [0]_Invoices2001Slovakia_Book1_2_Du toan nuoc San Thang (GD2) 19" xfId="4383"/>
    <cellStyle name="Dziesiętny [0]_Invoices2001Slovakia_Book1_2_Du toan nuoc San Thang (GD2) 19" xfId="4384"/>
    <cellStyle name="Dziesietny [0]_Invoices2001Slovakia_Book1_2_Du toan nuoc San Thang (GD2) 19 2" xfId="23192"/>
    <cellStyle name="Dziesiętny [0]_Invoices2001Slovakia_Book1_2_Du toan nuoc San Thang (GD2) 19 2" xfId="23193"/>
    <cellStyle name="Dziesietny [0]_Invoices2001Slovakia_Book1_2_Du toan nuoc San Thang (GD2) 2" xfId="4385"/>
    <cellStyle name="Dziesiętny [0]_Invoices2001Slovakia_Book1_2_Du toan nuoc San Thang (GD2) 2" xfId="4386"/>
    <cellStyle name="Dziesietny [0]_Invoices2001Slovakia_Book1_2_Du toan nuoc San Thang (GD2) 2 2" xfId="14951"/>
    <cellStyle name="Dziesiętny [0]_Invoices2001Slovakia_Book1_2_Du toan nuoc San Thang (GD2) 2 2" xfId="14952"/>
    <cellStyle name="Dziesietny [0]_Invoices2001Slovakia_Book1_2_Du toan nuoc San Thang (GD2) 2 3" xfId="14949"/>
    <cellStyle name="Dziesiętny [0]_Invoices2001Slovakia_Book1_2_Du toan nuoc San Thang (GD2) 2 3" xfId="14950"/>
    <cellStyle name="Dziesietny [0]_Invoices2001Slovakia_Book1_2_Du toan nuoc San Thang (GD2) 2 4" xfId="23194"/>
    <cellStyle name="Dziesiętny [0]_Invoices2001Slovakia_Book1_2_Du toan nuoc San Thang (GD2) 2 4" xfId="23195"/>
    <cellStyle name="Dziesietny [0]_Invoices2001Slovakia_Book1_2_Du toan nuoc San Thang (GD2) 20" xfId="4387"/>
    <cellStyle name="Dziesiętny [0]_Invoices2001Slovakia_Book1_2_Du toan nuoc San Thang (GD2) 20" xfId="4388"/>
    <cellStyle name="Dziesietny [0]_Invoices2001Slovakia_Book1_2_Du toan nuoc San Thang (GD2) 20 2" xfId="23196"/>
    <cellStyle name="Dziesiętny [0]_Invoices2001Slovakia_Book1_2_Du toan nuoc San Thang (GD2) 20 2" xfId="23197"/>
    <cellStyle name="Dziesietny [0]_Invoices2001Slovakia_Book1_2_Du toan nuoc San Thang (GD2) 21" xfId="4389"/>
    <cellStyle name="Dziesiętny [0]_Invoices2001Slovakia_Book1_2_Du toan nuoc San Thang (GD2) 21" xfId="4390"/>
    <cellStyle name="Dziesietny [0]_Invoices2001Slovakia_Book1_2_Du toan nuoc San Thang (GD2) 21 2" xfId="23198"/>
    <cellStyle name="Dziesiętny [0]_Invoices2001Slovakia_Book1_2_Du toan nuoc San Thang (GD2) 21 2" xfId="23199"/>
    <cellStyle name="Dziesietny [0]_Invoices2001Slovakia_Book1_2_Du toan nuoc San Thang (GD2) 22" xfId="4391"/>
    <cellStyle name="Dziesiętny [0]_Invoices2001Slovakia_Book1_2_Du toan nuoc San Thang (GD2) 22" xfId="4392"/>
    <cellStyle name="Dziesietny [0]_Invoices2001Slovakia_Book1_2_Du toan nuoc San Thang (GD2) 22 2" xfId="23200"/>
    <cellStyle name="Dziesiętny [0]_Invoices2001Slovakia_Book1_2_Du toan nuoc San Thang (GD2) 22 2" xfId="23201"/>
    <cellStyle name="Dziesietny [0]_Invoices2001Slovakia_Book1_2_Du toan nuoc San Thang (GD2) 23" xfId="4393"/>
    <cellStyle name="Dziesiętny [0]_Invoices2001Slovakia_Book1_2_Du toan nuoc San Thang (GD2) 23" xfId="4394"/>
    <cellStyle name="Dziesietny [0]_Invoices2001Slovakia_Book1_2_Du toan nuoc San Thang (GD2) 23 2" xfId="23202"/>
    <cellStyle name="Dziesiętny [0]_Invoices2001Slovakia_Book1_2_Du toan nuoc San Thang (GD2) 23 2" xfId="23203"/>
    <cellStyle name="Dziesietny [0]_Invoices2001Slovakia_Book1_2_Du toan nuoc San Thang (GD2) 24" xfId="4395"/>
    <cellStyle name="Dziesiętny [0]_Invoices2001Slovakia_Book1_2_Du toan nuoc San Thang (GD2) 24" xfId="4396"/>
    <cellStyle name="Dziesietny [0]_Invoices2001Slovakia_Book1_2_Du toan nuoc San Thang (GD2) 24 2" xfId="23204"/>
    <cellStyle name="Dziesiętny [0]_Invoices2001Slovakia_Book1_2_Du toan nuoc San Thang (GD2) 24 2" xfId="23205"/>
    <cellStyle name="Dziesietny [0]_Invoices2001Slovakia_Book1_2_Du toan nuoc San Thang (GD2) 25" xfId="4397"/>
    <cellStyle name="Dziesiętny [0]_Invoices2001Slovakia_Book1_2_Du toan nuoc San Thang (GD2) 25" xfId="4398"/>
    <cellStyle name="Dziesietny [0]_Invoices2001Slovakia_Book1_2_Du toan nuoc San Thang (GD2) 25 2" xfId="23206"/>
    <cellStyle name="Dziesiętny [0]_Invoices2001Slovakia_Book1_2_Du toan nuoc San Thang (GD2) 25 2" xfId="23207"/>
    <cellStyle name="Dziesietny [0]_Invoices2001Slovakia_Book1_2_Du toan nuoc San Thang (GD2) 26" xfId="4399"/>
    <cellStyle name="Dziesiętny [0]_Invoices2001Slovakia_Book1_2_Du toan nuoc San Thang (GD2) 26" xfId="4400"/>
    <cellStyle name="Dziesietny [0]_Invoices2001Slovakia_Book1_2_Du toan nuoc San Thang (GD2) 26 2" xfId="23208"/>
    <cellStyle name="Dziesiętny [0]_Invoices2001Slovakia_Book1_2_Du toan nuoc San Thang (GD2) 26 2" xfId="23209"/>
    <cellStyle name="Dziesietny [0]_Invoices2001Slovakia_Book1_2_Du toan nuoc San Thang (GD2) 27" xfId="14947"/>
    <cellStyle name="Dziesiętny [0]_Invoices2001Slovakia_Book1_2_Du toan nuoc San Thang (GD2) 27" xfId="14948"/>
    <cellStyle name="Dziesietny [0]_Invoices2001Slovakia_Book1_2_Du toan nuoc San Thang (GD2) 28" xfId="23172"/>
    <cellStyle name="Dziesiętny [0]_Invoices2001Slovakia_Book1_2_Du toan nuoc San Thang (GD2) 28" xfId="23173"/>
    <cellStyle name="Dziesietny [0]_Invoices2001Slovakia_Book1_2_Du toan nuoc San Thang (GD2) 3" xfId="4401"/>
    <cellStyle name="Dziesiętny [0]_Invoices2001Slovakia_Book1_2_Du toan nuoc San Thang (GD2) 3" xfId="4402"/>
    <cellStyle name="Dziesietny [0]_Invoices2001Slovakia_Book1_2_Du toan nuoc San Thang (GD2) 3 2" xfId="14955"/>
    <cellStyle name="Dziesiętny [0]_Invoices2001Slovakia_Book1_2_Du toan nuoc San Thang (GD2) 3 2" xfId="14956"/>
    <cellStyle name="Dziesietny [0]_Invoices2001Slovakia_Book1_2_Du toan nuoc San Thang (GD2) 3 3" xfId="14953"/>
    <cellStyle name="Dziesiętny [0]_Invoices2001Slovakia_Book1_2_Du toan nuoc San Thang (GD2) 3 3" xfId="14954"/>
    <cellStyle name="Dziesietny [0]_Invoices2001Slovakia_Book1_2_Du toan nuoc San Thang (GD2) 3 4" xfId="23210"/>
    <cellStyle name="Dziesiętny [0]_Invoices2001Slovakia_Book1_2_Du toan nuoc San Thang (GD2) 3 4" xfId="23211"/>
    <cellStyle name="Dziesietny [0]_Invoices2001Slovakia_Book1_2_Du toan nuoc San Thang (GD2) 4" xfId="4403"/>
    <cellStyle name="Dziesiętny [0]_Invoices2001Slovakia_Book1_2_Du toan nuoc San Thang (GD2) 4" xfId="4404"/>
    <cellStyle name="Dziesietny [0]_Invoices2001Slovakia_Book1_2_Du toan nuoc San Thang (GD2) 4 2" xfId="23212"/>
    <cellStyle name="Dziesiętny [0]_Invoices2001Slovakia_Book1_2_Du toan nuoc San Thang (GD2) 4 2" xfId="23213"/>
    <cellStyle name="Dziesietny [0]_Invoices2001Slovakia_Book1_2_Du toan nuoc San Thang (GD2) 5" xfId="4405"/>
    <cellStyle name="Dziesiętny [0]_Invoices2001Slovakia_Book1_2_Du toan nuoc San Thang (GD2) 5" xfId="4406"/>
    <cellStyle name="Dziesietny [0]_Invoices2001Slovakia_Book1_2_Du toan nuoc San Thang (GD2) 5 2" xfId="23214"/>
    <cellStyle name="Dziesiętny [0]_Invoices2001Slovakia_Book1_2_Du toan nuoc San Thang (GD2) 5 2" xfId="23215"/>
    <cellStyle name="Dziesietny [0]_Invoices2001Slovakia_Book1_2_Du toan nuoc San Thang (GD2) 6" xfId="4407"/>
    <cellStyle name="Dziesiętny [0]_Invoices2001Slovakia_Book1_2_Du toan nuoc San Thang (GD2) 6" xfId="4408"/>
    <cellStyle name="Dziesietny [0]_Invoices2001Slovakia_Book1_2_Du toan nuoc San Thang (GD2) 6 2" xfId="23216"/>
    <cellStyle name="Dziesiętny [0]_Invoices2001Slovakia_Book1_2_Du toan nuoc San Thang (GD2) 6 2" xfId="23217"/>
    <cellStyle name="Dziesietny [0]_Invoices2001Slovakia_Book1_2_Du toan nuoc San Thang (GD2) 7" xfId="4409"/>
    <cellStyle name="Dziesiętny [0]_Invoices2001Slovakia_Book1_2_Du toan nuoc San Thang (GD2) 7" xfId="4410"/>
    <cellStyle name="Dziesietny [0]_Invoices2001Slovakia_Book1_2_Du toan nuoc San Thang (GD2) 7 2" xfId="23218"/>
    <cellStyle name="Dziesiętny [0]_Invoices2001Slovakia_Book1_2_Du toan nuoc San Thang (GD2) 7 2" xfId="23219"/>
    <cellStyle name="Dziesietny [0]_Invoices2001Slovakia_Book1_2_Du toan nuoc San Thang (GD2) 8" xfId="4411"/>
    <cellStyle name="Dziesiętny [0]_Invoices2001Slovakia_Book1_2_Du toan nuoc San Thang (GD2) 8" xfId="4412"/>
    <cellStyle name="Dziesietny [0]_Invoices2001Slovakia_Book1_2_Du toan nuoc San Thang (GD2) 8 2" xfId="23220"/>
    <cellStyle name="Dziesiętny [0]_Invoices2001Slovakia_Book1_2_Du toan nuoc San Thang (GD2) 8 2" xfId="23221"/>
    <cellStyle name="Dziesietny [0]_Invoices2001Slovakia_Book1_2_Du toan nuoc San Thang (GD2) 9" xfId="4413"/>
    <cellStyle name="Dziesiętny [0]_Invoices2001Slovakia_Book1_2_Du toan nuoc San Thang (GD2) 9" xfId="4414"/>
    <cellStyle name="Dziesietny [0]_Invoices2001Slovakia_Book1_2_Du toan nuoc San Thang (GD2) 9 2" xfId="23222"/>
    <cellStyle name="Dziesiętny [0]_Invoices2001Slovakia_Book1_2_Du toan nuoc San Thang (GD2) 9 2" xfId="23223"/>
    <cellStyle name="Dziesietny [0]_Invoices2001Slovakia_Book1_2_Ke hoach 2010 (theo doi 11-8-2010)" xfId="4415"/>
    <cellStyle name="Dziesiętny [0]_Invoices2001Slovakia_Book1_2_Ke hoach 2010 (theo doi 11-8-2010)" xfId="4416"/>
    <cellStyle name="Dziesietny [0]_Invoices2001Slovakia_Book1_2_Ke hoach 2010 (theo doi 11-8-2010) 10" xfId="4417"/>
    <cellStyle name="Dziesiętny [0]_Invoices2001Slovakia_Book1_2_Ke hoach 2010 (theo doi 11-8-2010) 10" xfId="4418"/>
    <cellStyle name="Dziesietny [0]_Invoices2001Slovakia_Book1_2_Ke hoach 2010 (theo doi 11-8-2010) 10 2" xfId="23226"/>
    <cellStyle name="Dziesiętny [0]_Invoices2001Slovakia_Book1_2_Ke hoach 2010 (theo doi 11-8-2010) 10 2" xfId="23227"/>
    <cellStyle name="Dziesietny [0]_Invoices2001Slovakia_Book1_2_Ke hoach 2010 (theo doi 11-8-2010) 11" xfId="4419"/>
    <cellStyle name="Dziesiętny [0]_Invoices2001Slovakia_Book1_2_Ke hoach 2010 (theo doi 11-8-2010) 11" xfId="4420"/>
    <cellStyle name="Dziesietny [0]_Invoices2001Slovakia_Book1_2_Ke hoach 2010 (theo doi 11-8-2010) 11 2" xfId="23228"/>
    <cellStyle name="Dziesiętny [0]_Invoices2001Slovakia_Book1_2_Ke hoach 2010 (theo doi 11-8-2010) 11 2" xfId="23229"/>
    <cellStyle name="Dziesietny [0]_Invoices2001Slovakia_Book1_2_Ke hoach 2010 (theo doi 11-8-2010) 12" xfId="4421"/>
    <cellStyle name="Dziesiętny [0]_Invoices2001Slovakia_Book1_2_Ke hoach 2010 (theo doi 11-8-2010) 12" xfId="4422"/>
    <cellStyle name="Dziesietny [0]_Invoices2001Slovakia_Book1_2_Ke hoach 2010 (theo doi 11-8-2010) 12 2" xfId="23230"/>
    <cellStyle name="Dziesiętny [0]_Invoices2001Slovakia_Book1_2_Ke hoach 2010 (theo doi 11-8-2010) 12 2" xfId="23231"/>
    <cellStyle name="Dziesietny [0]_Invoices2001Slovakia_Book1_2_Ke hoach 2010 (theo doi 11-8-2010) 13" xfId="4423"/>
    <cellStyle name="Dziesiętny [0]_Invoices2001Slovakia_Book1_2_Ke hoach 2010 (theo doi 11-8-2010) 13" xfId="4424"/>
    <cellStyle name="Dziesietny [0]_Invoices2001Slovakia_Book1_2_Ke hoach 2010 (theo doi 11-8-2010) 13 2" xfId="23232"/>
    <cellStyle name="Dziesiętny [0]_Invoices2001Slovakia_Book1_2_Ke hoach 2010 (theo doi 11-8-2010) 13 2" xfId="23233"/>
    <cellStyle name="Dziesietny [0]_Invoices2001Slovakia_Book1_2_Ke hoach 2010 (theo doi 11-8-2010) 14" xfId="4425"/>
    <cellStyle name="Dziesiętny [0]_Invoices2001Slovakia_Book1_2_Ke hoach 2010 (theo doi 11-8-2010) 14" xfId="4426"/>
    <cellStyle name="Dziesietny [0]_Invoices2001Slovakia_Book1_2_Ke hoach 2010 (theo doi 11-8-2010) 14 2" xfId="23234"/>
    <cellStyle name="Dziesiętny [0]_Invoices2001Slovakia_Book1_2_Ke hoach 2010 (theo doi 11-8-2010) 14 2" xfId="23235"/>
    <cellStyle name="Dziesietny [0]_Invoices2001Slovakia_Book1_2_Ke hoach 2010 (theo doi 11-8-2010) 15" xfId="4427"/>
    <cellStyle name="Dziesiętny [0]_Invoices2001Slovakia_Book1_2_Ke hoach 2010 (theo doi 11-8-2010) 15" xfId="4428"/>
    <cellStyle name="Dziesietny [0]_Invoices2001Slovakia_Book1_2_Ke hoach 2010 (theo doi 11-8-2010) 15 2" xfId="23236"/>
    <cellStyle name="Dziesiętny [0]_Invoices2001Slovakia_Book1_2_Ke hoach 2010 (theo doi 11-8-2010) 15 2" xfId="23237"/>
    <cellStyle name="Dziesietny [0]_Invoices2001Slovakia_Book1_2_Ke hoach 2010 (theo doi 11-8-2010) 16" xfId="4429"/>
    <cellStyle name="Dziesiętny [0]_Invoices2001Slovakia_Book1_2_Ke hoach 2010 (theo doi 11-8-2010) 16" xfId="4430"/>
    <cellStyle name="Dziesietny [0]_Invoices2001Slovakia_Book1_2_Ke hoach 2010 (theo doi 11-8-2010) 16 2" xfId="23238"/>
    <cellStyle name="Dziesiętny [0]_Invoices2001Slovakia_Book1_2_Ke hoach 2010 (theo doi 11-8-2010) 16 2" xfId="23239"/>
    <cellStyle name="Dziesietny [0]_Invoices2001Slovakia_Book1_2_Ke hoach 2010 (theo doi 11-8-2010) 17" xfId="4431"/>
    <cellStyle name="Dziesiętny [0]_Invoices2001Slovakia_Book1_2_Ke hoach 2010 (theo doi 11-8-2010) 17" xfId="4432"/>
    <cellStyle name="Dziesietny [0]_Invoices2001Slovakia_Book1_2_Ke hoach 2010 (theo doi 11-8-2010) 17 2" xfId="23240"/>
    <cellStyle name="Dziesiętny [0]_Invoices2001Slovakia_Book1_2_Ke hoach 2010 (theo doi 11-8-2010) 17 2" xfId="23241"/>
    <cellStyle name="Dziesietny [0]_Invoices2001Slovakia_Book1_2_Ke hoach 2010 (theo doi 11-8-2010) 18" xfId="4433"/>
    <cellStyle name="Dziesiętny [0]_Invoices2001Slovakia_Book1_2_Ke hoach 2010 (theo doi 11-8-2010) 18" xfId="4434"/>
    <cellStyle name="Dziesietny [0]_Invoices2001Slovakia_Book1_2_Ke hoach 2010 (theo doi 11-8-2010) 18 2" xfId="23242"/>
    <cellStyle name="Dziesiętny [0]_Invoices2001Slovakia_Book1_2_Ke hoach 2010 (theo doi 11-8-2010) 18 2" xfId="23243"/>
    <cellStyle name="Dziesietny [0]_Invoices2001Slovakia_Book1_2_Ke hoach 2010 (theo doi 11-8-2010) 19" xfId="4435"/>
    <cellStyle name="Dziesiętny [0]_Invoices2001Slovakia_Book1_2_Ke hoach 2010 (theo doi 11-8-2010) 19" xfId="4436"/>
    <cellStyle name="Dziesietny [0]_Invoices2001Slovakia_Book1_2_Ke hoach 2010 (theo doi 11-8-2010) 19 2" xfId="23244"/>
    <cellStyle name="Dziesiętny [0]_Invoices2001Slovakia_Book1_2_Ke hoach 2010 (theo doi 11-8-2010) 19 2" xfId="23245"/>
    <cellStyle name="Dziesietny [0]_Invoices2001Slovakia_Book1_2_Ke hoach 2010 (theo doi 11-8-2010) 2" xfId="4437"/>
    <cellStyle name="Dziesiętny [0]_Invoices2001Slovakia_Book1_2_Ke hoach 2010 (theo doi 11-8-2010) 2" xfId="4438"/>
    <cellStyle name="Dziesietny [0]_Invoices2001Slovakia_Book1_2_Ke hoach 2010 (theo doi 11-8-2010) 2 2" xfId="14961"/>
    <cellStyle name="Dziesiętny [0]_Invoices2001Slovakia_Book1_2_Ke hoach 2010 (theo doi 11-8-2010) 2 2" xfId="14962"/>
    <cellStyle name="Dziesietny [0]_Invoices2001Slovakia_Book1_2_Ke hoach 2010 (theo doi 11-8-2010) 2 3" xfId="14959"/>
    <cellStyle name="Dziesiętny [0]_Invoices2001Slovakia_Book1_2_Ke hoach 2010 (theo doi 11-8-2010) 2 3" xfId="14960"/>
    <cellStyle name="Dziesietny [0]_Invoices2001Slovakia_Book1_2_Ke hoach 2010 (theo doi 11-8-2010) 2 4" xfId="23246"/>
    <cellStyle name="Dziesiętny [0]_Invoices2001Slovakia_Book1_2_Ke hoach 2010 (theo doi 11-8-2010) 2 4" xfId="23247"/>
    <cellStyle name="Dziesietny [0]_Invoices2001Slovakia_Book1_2_Ke hoach 2010 (theo doi 11-8-2010) 20" xfId="4439"/>
    <cellStyle name="Dziesiętny [0]_Invoices2001Slovakia_Book1_2_Ke hoach 2010 (theo doi 11-8-2010) 20" xfId="4440"/>
    <cellStyle name="Dziesietny [0]_Invoices2001Slovakia_Book1_2_Ke hoach 2010 (theo doi 11-8-2010) 20 2" xfId="23248"/>
    <cellStyle name="Dziesiętny [0]_Invoices2001Slovakia_Book1_2_Ke hoach 2010 (theo doi 11-8-2010) 20 2" xfId="23249"/>
    <cellStyle name="Dziesietny [0]_Invoices2001Slovakia_Book1_2_Ke hoach 2010 (theo doi 11-8-2010) 21" xfId="4441"/>
    <cellStyle name="Dziesiętny [0]_Invoices2001Slovakia_Book1_2_Ke hoach 2010 (theo doi 11-8-2010) 21" xfId="4442"/>
    <cellStyle name="Dziesietny [0]_Invoices2001Slovakia_Book1_2_Ke hoach 2010 (theo doi 11-8-2010) 21 2" xfId="23250"/>
    <cellStyle name="Dziesiętny [0]_Invoices2001Slovakia_Book1_2_Ke hoach 2010 (theo doi 11-8-2010) 21 2" xfId="23251"/>
    <cellStyle name="Dziesietny [0]_Invoices2001Slovakia_Book1_2_Ke hoach 2010 (theo doi 11-8-2010) 22" xfId="4443"/>
    <cellStyle name="Dziesiętny [0]_Invoices2001Slovakia_Book1_2_Ke hoach 2010 (theo doi 11-8-2010) 22" xfId="4444"/>
    <cellStyle name="Dziesietny [0]_Invoices2001Slovakia_Book1_2_Ke hoach 2010 (theo doi 11-8-2010) 22 2" xfId="23252"/>
    <cellStyle name="Dziesiętny [0]_Invoices2001Slovakia_Book1_2_Ke hoach 2010 (theo doi 11-8-2010) 22 2" xfId="23253"/>
    <cellStyle name="Dziesietny [0]_Invoices2001Slovakia_Book1_2_Ke hoach 2010 (theo doi 11-8-2010) 23" xfId="4445"/>
    <cellStyle name="Dziesiętny [0]_Invoices2001Slovakia_Book1_2_Ke hoach 2010 (theo doi 11-8-2010) 23" xfId="4446"/>
    <cellStyle name="Dziesietny [0]_Invoices2001Slovakia_Book1_2_Ke hoach 2010 (theo doi 11-8-2010) 23 2" xfId="23254"/>
    <cellStyle name="Dziesiętny [0]_Invoices2001Slovakia_Book1_2_Ke hoach 2010 (theo doi 11-8-2010) 23 2" xfId="23255"/>
    <cellStyle name="Dziesietny [0]_Invoices2001Slovakia_Book1_2_Ke hoach 2010 (theo doi 11-8-2010) 24" xfId="4447"/>
    <cellStyle name="Dziesiętny [0]_Invoices2001Slovakia_Book1_2_Ke hoach 2010 (theo doi 11-8-2010) 24" xfId="4448"/>
    <cellStyle name="Dziesietny [0]_Invoices2001Slovakia_Book1_2_Ke hoach 2010 (theo doi 11-8-2010) 24 2" xfId="23256"/>
    <cellStyle name="Dziesiętny [0]_Invoices2001Slovakia_Book1_2_Ke hoach 2010 (theo doi 11-8-2010) 24 2" xfId="23257"/>
    <cellStyle name="Dziesietny [0]_Invoices2001Slovakia_Book1_2_Ke hoach 2010 (theo doi 11-8-2010) 25" xfId="4449"/>
    <cellStyle name="Dziesiętny [0]_Invoices2001Slovakia_Book1_2_Ke hoach 2010 (theo doi 11-8-2010) 25" xfId="4450"/>
    <cellStyle name="Dziesietny [0]_Invoices2001Slovakia_Book1_2_Ke hoach 2010 (theo doi 11-8-2010) 25 2" xfId="23258"/>
    <cellStyle name="Dziesiętny [0]_Invoices2001Slovakia_Book1_2_Ke hoach 2010 (theo doi 11-8-2010) 25 2" xfId="23259"/>
    <cellStyle name="Dziesietny [0]_Invoices2001Slovakia_Book1_2_Ke hoach 2010 (theo doi 11-8-2010) 26" xfId="4451"/>
    <cellStyle name="Dziesiętny [0]_Invoices2001Slovakia_Book1_2_Ke hoach 2010 (theo doi 11-8-2010) 26" xfId="4452"/>
    <cellStyle name="Dziesietny [0]_Invoices2001Slovakia_Book1_2_Ke hoach 2010 (theo doi 11-8-2010) 26 2" xfId="23260"/>
    <cellStyle name="Dziesiętny [0]_Invoices2001Slovakia_Book1_2_Ke hoach 2010 (theo doi 11-8-2010) 26 2" xfId="23261"/>
    <cellStyle name="Dziesietny [0]_Invoices2001Slovakia_Book1_2_Ke hoach 2010 (theo doi 11-8-2010) 27" xfId="14957"/>
    <cellStyle name="Dziesiętny [0]_Invoices2001Slovakia_Book1_2_Ke hoach 2010 (theo doi 11-8-2010) 27" xfId="14958"/>
    <cellStyle name="Dziesietny [0]_Invoices2001Slovakia_Book1_2_Ke hoach 2010 (theo doi 11-8-2010) 28" xfId="23224"/>
    <cellStyle name="Dziesiętny [0]_Invoices2001Slovakia_Book1_2_Ke hoach 2010 (theo doi 11-8-2010) 28" xfId="23225"/>
    <cellStyle name="Dziesietny [0]_Invoices2001Slovakia_Book1_2_Ke hoach 2010 (theo doi 11-8-2010) 3" xfId="4453"/>
    <cellStyle name="Dziesiętny [0]_Invoices2001Slovakia_Book1_2_Ke hoach 2010 (theo doi 11-8-2010) 3" xfId="4454"/>
    <cellStyle name="Dziesietny [0]_Invoices2001Slovakia_Book1_2_Ke hoach 2010 (theo doi 11-8-2010) 3 2" xfId="14965"/>
    <cellStyle name="Dziesiętny [0]_Invoices2001Slovakia_Book1_2_Ke hoach 2010 (theo doi 11-8-2010) 3 2" xfId="14966"/>
    <cellStyle name="Dziesietny [0]_Invoices2001Slovakia_Book1_2_Ke hoach 2010 (theo doi 11-8-2010) 3 3" xfId="14963"/>
    <cellStyle name="Dziesiętny [0]_Invoices2001Slovakia_Book1_2_Ke hoach 2010 (theo doi 11-8-2010) 3 3" xfId="14964"/>
    <cellStyle name="Dziesietny [0]_Invoices2001Slovakia_Book1_2_Ke hoach 2010 (theo doi 11-8-2010) 3 4" xfId="23262"/>
    <cellStyle name="Dziesiętny [0]_Invoices2001Slovakia_Book1_2_Ke hoach 2010 (theo doi 11-8-2010) 3 4" xfId="23263"/>
    <cellStyle name="Dziesietny [0]_Invoices2001Slovakia_Book1_2_Ke hoach 2010 (theo doi 11-8-2010) 4" xfId="4455"/>
    <cellStyle name="Dziesiętny [0]_Invoices2001Slovakia_Book1_2_Ke hoach 2010 (theo doi 11-8-2010) 4" xfId="4456"/>
    <cellStyle name="Dziesietny [0]_Invoices2001Slovakia_Book1_2_Ke hoach 2010 (theo doi 11-8-2010) 4 2" xfId="23264"/>
    <cellStyle name="Dziesiętny [0]_Invoices2001Slovakia_Book1_2_Ke hoach 2010 (theo doi 11-8-2010) 4 2" xfId="23265"/>
    <cellStyle name="Dziesietny [0]_Invoices2001Slovakia_Book1_2_Ke hoach 2010 (theo doi 11-8-2010) 5" xfId="4457"/>
    <cellStyle name="Dziesiętny [0]_Invoices2001Slovakia_Book1_2_Ke hoach 2010 (theo doi 11-8-2010) 5" xfId="4458"/>
    <cellStyle name="Dziesietny [0]_Invoices2001Slovakia_Book1_2_Ke hoach 2010 (theo doi 11-8-2010) 5 2" xfId="23266"/>
    <cellStyle name="Dziesiętny [0]_Invoices2001Slovakia_Book1_2_Ke hoach 2010 (theo doi 11-8-2010) 5 2" xfId="23267"/>
    <cellStyle name="Dziesietny [0]_Invoices2001Slovakia_Book1_2_Ke hoach 2010 (theo doi 11-8-2010) 6" xfId="4459"/>
    <cellStyle name="Dziesiętny [0]_Invoices2001Slovakia_Book1_2_Ke hoach 2010 (theo doi 11-8-2010) 6" xfId="4460"/>
    <cellStyle name="Dziesietny [0]_Invoices2001Slovakia_Book1_2_Ke hoach 2010 (theo doi 11-8-2010) 6 2" xfId="23268"/>
    <cellStyle name="Dziesiętny [0]_Invoices2001Slovakia_Book1_2_Ke hoach 2010 (theo doi 11-8-2010) 6 2" xfId="23269"/>
    <cellStyle name="Dziesietny [0]_Invoices2001Slovakia_Book1_2_Ke hoach 2010 (theo doi 11-8-2010) 7" xfId="4461"/>
    <cellStyle name="Dziesiętny [0]_Invoices2001Slovakia_Book1_2_Ke hoach 2010 (theo doi 11-8-2010) 7" xfId="4462"/>
    <cellStyle name="Dziesietny [0]_Invoices2001Slovakia_Book1_2_Ke hoach 2010 (theo doi 11-8-2010) 7 2" xfId="23270"/>
    <cellStyle name="Dziesiętny [0]_Invoices2001Slovakia_Book1_2_Ke hoach 2010 (theo doi 11-8-2010) 7 2" xfId="23271"/>
    <cellStyle name="Dziesietny [0]_Invoices2001Slovakia_Book1_2_Ke hoach 2010 (theo doi 11-8-2010) 8" xfId="4463"/>
    <cellStyle name="Dziesiętny [0]_Invoices2001Slovakia_Book1_2_Ke hoach 2010 (theo doi 11-8-2010) 8" xfId="4464"/>
    <cellStyle name="Dziesietny [0]_Invoices2001Slovakia_Book1_2_Ke hoach 2010 (theo doi 11-8-2010) 8 2" xfId="23272"/>
    <cellStyle name="Dziesiętny [0]_Invoices2001Slovakia_Book1_2_Ke hoach 2010 (theo doi 11-8-2010) 8 2" xfId="23273"/>
    <cellStyle name="Dziesietny [0]_Invoices2001Slovakia_Book1_2_Ke hoach 2010 (theo doi 11-8-2010) 9" xfId="4465"/>
    <cellStyle name="Dziesiętny [0]_Invoices2001Slovakia_Book1_2_Ke hoach 2010 (theo doi 11-8-2010) 9" xfId="4466"/>
    <cellStyle name="Dziesietny [0]_Invoices2001Slovakia_Book1_2_Ke hoach 2010 (theo doi 11-8-2010) 9 2" xfId="23274"/>
    <cellStyle name="Dziesiętny [0]_Invoices2001Slovakia_Book1_2_Ke hoach 2010 (theo doi 11-8-2010) 9 2" xfId="23275"/>
    <cellStyle name="Dziesietny [0]_Invoices2001Slovakia_Book1_2_Ke hoach 2010 ngay 31-01" xfId="4467"/>
    <cellStyle name="Dziesiętny [0]_Invoices2001Slovakia_Book1_2_Ke hoach 2010 ngay 31-01" xfId="4468"/>
    <cellStyle name="Dziesietny [0]_Invoices2001Slovakia_Book1_2_Ke hoach 2010 ngay 31-01 10" xfId="4469"/>
    <cellStyle name="Dziesiętny [0]_Invoices2001Slovakia_Book1_2_Ke hoach 2010 ngay 31-01 10" xfId="4470"/>
    <cellStyle name="Dziesietny [0]_Invoices2001Slovakia_Book1_2_Ke hoach 2010 ngay 31-01 10 2" xfId="23278"/>
    <cellStyle name="Dziesiętny [0]_Invoices2001Slovakia_Book1_2_Ke hoach 2010 ngay 31-01 10 2" xfId="23279"/>
    <cellStyle name="Dziesietny [0]_Invoices2001Slovakia_Book1_2_Ke hoach 2010 ngay 31-01 11" xfId="4471"/>
    <cellStyle name="Dziesiętny [0]_Invoices2001Slovakia_Book1_2_Ke hoach 2010 ngay 31-01 11" xfId="4472"/>
    <cellStyle name="Dziesietny [0]_Invoices2001Slovakia_Book1_2_Ke hoach 2010 ngay 31-01 11 2" xfId="23280"/>
    <cellStyle name="Dziesiętny [0]_Invoices2001Slovakia_Book1_2_Ke hoach 2010 ngay 31-01 11 2" xfId="23281"/>
    <cellStyle name="Dziesietny [0]_Invoices2001Slovakia_Book1_2_Ke hoach 2010 ngay 31-01 12" xfId="4473"/>
    <cellStyle name="Dziesiętny [0]_Invoices2001Slovakia_Book1_2_Ke hoach 2010 ngay 31-01 12" xfId="4474"/>
    <cellStyle name="Dziesietny [0]_Invoices2001Slovakia_Book1_2_Ke hoach 2010 ngay 31-01 12 2" xfId="23282"/>
    <cellStyle name="Dziesiętny [0]_Invoices2001Slovakia_Book1_2_Ke hoach 2010 ngay 31-01 12 2" xfId="23283"/>
    <cellStyle name="Dziesietny [0]_Invoices2001Slovakia_Book1_2_Ke hoach 2010 ngay 31-01 13" xfId="4475"/>
    <cellStyle name="Dziesiętny [0]_Invoices2001Slovakia_Book1_2_Ke hoach 2010 ngay 31-01 13" xfId="4476"/>
    <cellStyle name="Dziesietny [0]_Invoices2001Slovakia_Book1_2_Ke hoach 2010 ngay 31-01 13 2" xfId="23284"/>
    <cellStyle name="Dziesiętny [0]_Invoices2001Slovakia_Book1_2_Ke hoach 2010 ngay 31-01 13 2" xfId="23285"/>
    <cellStyle name="Dziesietny [0]_Invoices2001Slovakia_Book1_2_Ke hoach 2010 ngay 31-01 14" xfId="4477"/>
    <cellStyle name="Dziesiętny [0]_Invoices2001Slovakia_Book1_2_Ke hoach 2010 ngay 31-01 14" xfId="4478"/>
    <cellStyle name="Dziesietny [0]_Invoices2001Slovakia_Book1_2_Ke hoach 2010 ngay 31-01 14 2" xfId="23286"/>
    <cellStyle name="Dziesiętny [0]_Invoices2001Slovakia_Book1_2_Ke hoach 2010 ngay 31-01 14 2" xfId="23287"/>
    <cellStyle name="Dziesietny [0]_Invoices2001Slovakia_Book1_2_Ke hoach 2010 ngay 31-01 15" xfId="4479"/>
    <cellStyle name="Dziesiętny [0]_Invoices2001Slovakia_Book1_2_Ke hoach 2010 ngay 31-01 15" xfId="4480"/>
    <cellStyle name="Dziesietny [0]_Invoices2001Slovakia_Book1_2_Ke hoach 2010 ngay 31-01 15 2" xfId="23288"/>
    <cellStyle name="Dziesiętny [0]_Invoices2001Slovakia_Book1_2_Ke hoach 2010 ngay 31-01 15 2" xfId="23289"/>
    <cellStyle name="Dziesietny [0]_Invoices2001Slovakia_Book1_2_Ke hoach 2010 ngay 31-01 16" xfId="4481"/>
    <cellStyle name="Dziesiętny [0]_Invoices2001Slovakia_Book1_2_Ke hoach 2010 ngay 31-01 16" xfId="4482"/>
    <cellStyle name="Dziesietny [0]_Invoices2001Slovakia_Book1_2_Ke hoach 2010 ngay 31-01 16 2" xfId="23290"/>
    <cellStyle name="Dziesiętny [0]_Invoices2001Slovakia_Book1_2_Ke hoach 2010 ngay 31-01 16 2" xfId="23291"/>
    <cellStyle name="Dziesietny [0]_Invoices2001Slovakia_Book1_2_Ke hoach 2010 ngay 31-01 17" xfId="4483"/>
    <cellStyle name="Dziesiętny [0]_Invoices2001Slovakia_Book1_2_Ke hoach 2010 ngay 31-01 17" xfId="4484"/>
    <cellStyle name="Dziesietny [0]_Invoices2001Slovakia_Book1_2_Ke hoach 2010 ngay 31-01 17 2" xfId="23292"/>
    <cellStyle name="Dziesiętny [0]_Invoices2001Slovakia_Book1_2_Ke hoach 2010 ngay 31-01 17 2" xfId="23293"/>
    <cellStyle name="Dziesietny [0]_Invoices2001Slovakia_Book1_2_Ke hoach 2010 ngay 31-01 18" xfId="4485"/>
    <cellStyle name="Dziesiętny [0]_Invoices2001Slovakia_Book1_2_Ke hoach 2010 ngay 31-01 18" xfId="4486"/>
    <cellStyle name="Dziesietny [0]_Invoices2001Slovakia_Book1_2_Ke hoach 2010 ngay 31-01 18 2" xfId="23294"/>
    <cellStyle name="Dziesiętny [0]_Invoices2001Slovakia_Book1_2_Ke hoach 2010 ngay 31-01 18 2" xfId="23295"/>
    <cellStyle name="Dziesietny [0]_Invoices2001Slovakia_Book1_2_Ke hoach 2010 ngay 31-01 19" xfId="4487"/>
    <cellStyle name="Dziesiętny [0]_Invoices2001Slovakia_Book1_2_Ke hoach 2010 ngay 31-01 19" xfId="4488"/>
    <cellStyle name="Dziesietny [0]_Invoices2001Slovakia_Book1_2_Ke hoach 2010 ngay 31-01 19 2" xfId="23296"/>
    <cellStyle name="Dziesiętny [0]_Invoices2001Slovakia_Book1_2_Ke hoach 2010 ngay 31-01 19 2" xfId="23297"/>
    <cellStyle name="Dziesietny [0]_Invoices2001Slovakia_Book1_2_Ke hoach 2010 ngay 31-01 2" xfId="4489"/>
    <cellStyle name="Dziesiętny [0]_Invoices2001Slovakia_Book1_2_Ke hoach 2010 ngay 31-01 2" xfId="4490"/>
    <cellStyle name="Dziesietny [0]_Invoices2001Slovakia_Book1_2_Ke hoach 2010 ngay 31-01 2 2" xfId="14971"/>
    <cellStyle name="Dziesiętny [0]_Invoices2001Slovakia_Book1_2_Ke hoach 2010 ngay 31-01 2 2" xfId="14972"/>
    <cellStyle name="Dziesietny [0]_Invoices2001Slovakia_Book1_2_Ke hoach 2010 ngay 31-01 2 3" xfId="14969"/>
    <cellStyle name="Dziesiętny [0]_Invoices2001Slovakia_Book1_2_Ke hoach 2010 ngay 31-01 2 3" xfId="14970"/>
    <cellStyle name="Dziesietny [0]_Invoices2001Slovakia_Book1_2_Ke hoach 2010 ngay 31-01 2 4" xfId="23298"/>
    <cellStyle name="Dziesiętny [0]_Invoices2001Slovakia_Book1_2_Ke hoach 2010 ngay 31-01 2 4" xfId="23299"/>
    <cellStyle name="Dziesietny [0]_Invoices2001Slovakia_Book1_2_Ke hoach 2010 ngay 31-01 20" xfId="4491"/>
    <cellStyle name="Dziesiętny [0]_Invoices2001Slovakia_Book1_2_Ke hoach 2010 ngay 31-01 20" xfId="4492"/>
    <cellStyle name="Dziesietny [0]_Invoices2001Slovakia_Book1_2_Ke hoach 2010 ngay 31-01 20 2" xfId="23300"/>
    <cellStyle name="Dziesiętny [0]_Invoices2001Slovakia_Book1_2_Ke hoach 2010 ngay 31-01 20 2" xfId="23301"/>
    <cellStyle name="Dziesietny [0]_Invoices2001Slovakia_Book1_2_Ke hoach 2010 ngay 31-01 21" xfId="4493"/>
    <cellStyle name="Dziesiętny [0]_Invoices2001Slovakia_Book1_2_Ke hoach 2010 ngay 31-01 21" xfId="4494"/>
    <cellStyle name="Dziesietny [0]_Invoices2001Slovakia_Book1_2_Ke hoach 2010 ngay 31-01 21 2" xfId="23302"/>
    <cellStyle name="Dziesiętny [0]_Invoices2001Slovakia_Book1_2_Ke hoach 2010 ngay 31-01 21 2" xfId="23303"/>
    <cellStyle name="Dziesietny [0]_Invoices2001Slovakia_Book1_2_Ke hoach 2010 ngay 31-01 22" xfId="4495"/>
    <cellStyle name="Dziesiętny [0]_Invoices2001Slovakia_Book1_2_Ke hoach 2010 ngay 31-01 22" xfId="4496"/>
    <cellStyle name="Dziesietny [0]_Invoices2001Slovakia_Book1_2_Ke hoach 2010 ngay 31-01 22 2" xfId="23304"/>
    <cellStyle name="Dziesiętny [0]_Invoices2001Slovakia_Book1_2_Ke hoach 2010 ngay 31-01 22 2" xfId="23305"/>
    <cellStyle name="Dziesietny [0]_Invoices2001Slovakia_Book1_2_Ke hoach 2010 ngay 31-01 23" xfId="4497"/>
    <cellStyle name="Dziesiętny [0]_Invoices2001Slovakia_Book1_2_Ke hoach 2010 ngay 31-01 23" xfId="4498"/>
    <cellStyle name="Dziesietny [0]_Invoices2001Slovakia_Book1_2_Ke hoach 2010 ngay 31-01 23 2" xfId="23306"/>
    <cellStyle name="Dziesiętny [0]_Invoices2001Slovakia_Book1_2_Ke hoach 2010 ngay 31-01 23 2" xfId="23307"/>
    <cellStyle name="Dziesietny [0]_Invoices2001Slovakia_Book1_2_Ke hoach 2010 ngay 31-01 24" xfId="4499"/>
    <cellStyle name="Dziesiętny [0]_Invoices2001Slovakia_Book1_2_Ke hoach 2010 ngay 31-01 24" xfId="4500"/>
    <cellStyle name="Dziesietny [0]_Invoices2001Slovakia_Book1_2_Ke hoach 2010 ngay 31-01 24 2" xfId="23308"/>
    <cellStyle name="Dziesiętny [0]_Invoices2001Slovakia_Book1_2_Ke hoach 2010 ngay 31-01 24 2" xfId="23309"/>
    <cellStyle name="Dziesietny [0]_Invoices2001Slovakia_Book1_2_Ke hoach 2010 ngay 31-01 25" xfId="4501"/>
    <cellStyle name="Dziesiętny [0]_Invoices2001Slovakia_Book1_2_Ke hoach 2010 ngay 31-01 25" xfId="4502"/>
    <cellStyle name="Dziesietny [0]_Invoices2001Slovakia_Book1_2_Ke hoach 2010 ngay 31-01 25 2" xfId="23310"/>
    <cellStyle name="Dziesiętny [0]_Invoices2001Slovakia_Book1_2_Ke hoach 2010 ngay 31-01 25 2" xfId="23311"/>
    <cellStyle name="Dziesietny [0]_Invoices2001Slovakia_Book1_2_Ke hoach 2010 ngay 31-01 26" xfId="4503"/>
    <cellStyle name="Dziesiętny [0]_Invoices2001Slovakia_Book1_2_Ke hoach 2010 ngay 31-01 26" xfId="4504"/>
    <cellStyle name="Dziesietny [0]_Invoices2001Slovakia_Book1_2_Ke hoach 2010 ngay 31-01 26 2" xfId="23312"/>
    <cellStyle name="Dziesiętny [0]_Invoices2001Slovakia_Book1_2_Ke hoach 2010 ngay 31-01 26 2" xfId="23313"/>
    <cellStyle name="Dziesietny [0]_Invoices2001Slovakia_Book1_2_Ke hoach 2010 ngay 31-01 27" xfId="14967"/>
    <cellStyle name="Dziesiętny [0]_Invoices2001Slovakia_Book1_2_Ke hoach 2010 ngay 31-01 27" xfId="14968"/>
    <cellStyle name="Dziesietny [0]_Invoices2001Slovakia_Book1_2_Ke hoach 2010 ngay 31-01 28" xfId="23276"/>
    <cellStyle name="Dziesiętny [0]_Invoices2001Slovakia_Book1_2_Ke hoach 2010 ngay 31-01 28" xfId="23277"/>
    <cellStyle name="Dziesietny [0]_Invoices2001Slovakia_Book1_2_Ke hoach 2010 ngay 31-01 3" xfId="4505"/>
    <cellStyle name="Dziesiętny [0]_Invoices2001Slovakia_Book1_2_Ke hoach 2010 ngay 31-01 3" xfId="4506"/>
    <cellStyle name="Dziesietny [0]_Invoices2001Slovakia_Book1_2_Ke hoach 2010 ngay 31-01 3 2" xfId="14975"/>
    <cellStyle name="Dziesiętny [0]_Invoices2001Slovakia_Book1_2_Ke hoach 2010 ngay 31-01 3 2" xfId="14976"/>
    <cellStyle name="Dziesietny [0]_Invoices2001Slovakia_Book1_2_Ke hoach 2010 ngay 31-01 3 3" xfId="14973"/>
    <cellStyle name="Dziesiętny [0]_Invoices2001Slovakia_Book1_2_Ke hoach 2010 ngay 31-01 3 3" xfId="14974"/>
    <cellStyle name="Dziesietny [0]_Invoices2001Slovakia_Book1_2_Ke hoach 2010 ngay 31-01 3 4" xfId="23314"/>
    <cellStyle name="Dziesiętny [0]_Invoices2001Slovakia_Book1_2_Ke hoach 2010 ngay 31-01 3 4" xfId="23315"/>
    <cellStyle name="Dziesietny [0]_Invoices2001Slovakia_Book1_2_Ke hoach 2010 ngay 31-01 4" xfId="4507"/>
    <cellStyle name="Dziesiętny [0]_Invoices2001Slovakia_Book1_2_Ke hoach 2010 ngay 31-01 4" xfId="4508"/>
    <cellStyle name="Dziesietny [0]_Invoices2001Slovakia_Book1_2_Ke hoach 2010 ngay 31-01 4 2" xfId="23316"/>
    <cellStyle name="Dziesiętny [0]_Invoices2001Slovakia_Book1_2_Ke hoach 2010 ngay 31-01 4 2" xfId="23317"/>
    <cellStyle name="Dziesietny [0]_Invoices2001Slovakia_Book1_2_Ke hoach 2010 ngay 31-01 5" xfId="4509"/>
    <cellStyle name="Dziesiętny [0]_Invoices2001Slovakia_Book1_2_Ke hoach 2010 ngay 31-01 5" xfId="4510"/>
    <cellStyle name="Dziesietny [0]_Invoices2001Slovakia_Book1_2_Ke hoach 2010 ngay 31-01 5 2" xfId="23318"/>
    <cellStyle name="Dziesiętny [0]_Invoices2001Slovakia_Book1_2_Ke hoach 2010 ngay 31-01 5 2" xfId="23319"/>
    <cellStyle name="Dziesietny [0]_Invoices2001Slovakia_Book1_2_Ke hoach 2010 ngay 31-01 6" xfId="4511"/>
    <cellStyle name="Dziesiętny [0]_Invoices2001Slovakia_Book1_2_Ke hoach 2010 ngay 31-01 6" xfId="4512"/>
    <cellStyle name="Dziesietny [0]_Invoices2001Slovakia_Book1_2_Ke hoach 2010 ngay 31-01 6 2" xfId="23320"/>
    <cellStyle name="Dziesiętny [0]_Invoices2001Slovakia_Book1_2_Ke hoach 2010 ngay 31-01 6 2" xfId="23321"/>
    <cellStyle name="Dziesietny [0]_Invoices2001Slovakia_Book1_2_Ke hoach 2010 ngay 31-01 7" xfId="4513"/>
    <cellStyle name="Dziesiętny [0]_Invoices2001Slovakia_Book1_2_Ke hoach 2010 ngay 31-01 7" xfId="4514"/>
    <cellStyle name="Dziesietny [0]_Invoices2001Slovakia_Book1_2_Ke hoach 2010 ngay 31-01 7 2" xfId="23322"/>
    <cellStyle name="Dziesiętny [0]_Invoices2001Slovakia_Book1_2_Ke hoach 2010 ngay 31-01 7 2" xfId="23323"/>
    <cellStyle name="Dziesietny [0]_Invoices2001Slovakia_Book1_2_Ke hoach 2010 ngay 31-01 8" xfId="4515"/>
    <cellStyle name="Dziesiętny [0]_Invoices2001Slovakia_Book1_2_Ke hoach 2010 ngay 31-01 8" xfId="4516"/>
    <cellStyle name="Dziesietny [0]_Invoices2001Slovakia_Book1_2_Ke hoach 2010 ngay 31-01 8 2" xfId="23324"/>
    <cellStyle name="Dziesiętny [0]_Invoices2001Slovakia_Book1_2_Ke hoach 2010 ngay 31-01 8 2" xfId="23325"/>
    <cellStyle name="Dziesietny [0]_Invoices2001Slovakia_Book1_2_Ke hoach 2010 ngay 31-01 9" xfId="4517"/>
    <cellStyle name="Dziesiętny [0]_Invoices2001Slovakia_Book1_2_Ke hoach 2010 ngay 31-01 9" xfId="4518"/>
    <cellStyle name="Dziesietny [0]_Invoices2001Slovakia_Book1_2_Ke hoach 2010 ngay 31-01 9 2" xfId="23326"/>
    <cellStyle name="Dziesiętny [0]_Invoices2001Slovakia_Book1_2_Ke hoach 2010 ngay 31-01 9 2" xfId="23327"/>
    <cellStyle name="Dziesietny [0]_Invoices2001Slovakia_Book1_2_ke hoach dau thau 30-6-2010" xfId="4519"/>
    <cellStyle name="Dziesiętny [0]_Invoices2001Slovakia_Book1_2_ke hoach dau thau 30-6-2010" xfId="4520"/>
    <cellStyle name="Dziesietny [0]_Invoices2001Slovakia_Book1_2_ke hoach dau thau 30-6-2010 10" xfId="4521"/>
    <cellStyle name="Dziesiętny [0]_Invoices2001Slovakia_Book1_2_ke hoach dau thau 30-6-2010 10" xfId="4522"/>
    <cellStyle name="Dziesietny [0]_Invoices2001Slovakia_Book1_2_ke hoach dau thau 30-6-2010 10 2" xfId="23330"/>
    <cellStyle name="Dziesiętny [0]_Invoices2001Slovakia_Book1_2_ke hoach dau thau 30-6-2010 10 2" xfId="23331"/>
    <cellStyle name="Dziesietny [0]_Invoices2001Slovakia_Book1_2_ke hoach dau thau 30-6-2010 11" xfId="4523"/>
    <cellStyle name="Dziesiętny [0]_Invoices2001Slovakia_Book1_2_ke hoach dau thau 30-6-2010 11" xfId="4524"/>
    <cellStyle name="Dziesietny [0]_Invoices2001Slovakia_Book1_2_ke hoach dau thau 30-6-2010 11 2" xfId="23332"/>
    <cellStyle name="Dziesiętny [0]_Invoices2001Slovakia_Book1_2_ke hoach dau thau 30-6-2010 11 2" xfId="23333"/>
    <cellStyle name="Dziesietny [0]_Invoices2001Slovakia_Book1_2_ke hoach dau thau 30-6-2010 12" xfId="4525"/>
    <cellStyle name="Dziesiętny [0]_Invoices2001Slovakia_Book1_2_ke hoach dau thau 30-6-2010 12" xfId="4526"/>
    <cellStyle name="Dziesietny [0]_Invoices2001Slovakia_Book1_2_ke hoach dau thau 30-6-2010 12 2" xfId="23334"/>
    <cellStyle name="Dziesiętny [0]_Invoices2001Slovakia_Book1_2_ke hoach dau thau 30-6-2010 12 2" xfId="23335"/>
    <cellStyle name="Dziesietny [0]_Invoices2001Slovakia_Book1_2_ke hoach dau thau 30-6-2010 13" xfId="4527"/>
    <cellStyle name="Dziesiętny [0]_Invoices2001Slovakia_Book1_2_ke hoach dau thau 30-6-2010 13" xfId="4528"/>
    <cellStyle name="Dziesietny [0]_Invoices2001Slovakia_Book1_2_ke hoach dau thau 30-6-2010 13 2" xfId="23336"/>
    <cellStyle name="Dziesiętny [0]_Invoices2001Slovakia_Book1_2_ke hoach dau thau 30-6-2010 13 2" xfId="23337"/>
    <cellStyle name="Dziesietny [0]_Invoices2001Slovakia_Book1_2_ke hoach dau thau 30-6-2010 14" xfId="4529"/>
    <cellStyle name="Dziesiętny [0]_Invoices2001Slovakia_Book1_2_ke hoach dau thau 30-6-2010 14" xfId="4530"/>
    <cellStyle name="Dziesietny [0]_Invoices2001Slovakia_Book1_2_ke hoach dau thau 30-6-2010 14 2" xfId="23338"/>
    <cellStyle name="Dziesiętny [0]_Invoices2001Slovakia_Book1_2_ke hoach dau thau 30-6-2010 14 2" xfId="23339"/>
    <cellStyle name="Dziesietny [0]_Invoices2001Slovakia_Book1_2_ke hoach dau thau 30-6-2010 15" xfId="4531"/>
    <cellStyle name="Dziesiętny [0]_Invoices2001Slovakia_Book1_2_ke hoach dau thau 30-6-2010 15" xfId="4532"/>
    <cellStyle name="Dziesietny [0]_Invoices2001Slovakia_Book1_2_ke hoach dau thau 30-6-2010 15 2" xfId="23340"/>
    <cellStyle name="Dziesiętny [0]_Invoices2001Slovakia_Book1_2_ke hoach dau thau 30-6-2010 15 2" xfId="23341"/>
    <cellStyle name="Dziesietny [0]_Invoices2001Slovakia_Book1_2_ke hoach dau thau 30-6-2010 16" xfId="4533"/>
    <cellStyle name="Dziesiętny [0]_Invoices2001Slovakia_Book1_2_ke hoach dau thau 30-6-2010 16" xfId="4534"/>
    <cellStyle name="Dziesietny [0]_Invoices2001Slovakia_Book1_2_ke hoach dau thau 30-6-2010 16 2" xfId="23342"/>
    <cellStyle name="Dziesiętny [0]_Invoices2001Slovakia_Book1_2_ke hoach dau thau 30-6-2010 16 2" xfId="23343"/>
    <cellStyle name="Dziesietny [0]_Invoices2001Slovakia_Book1_2_ke hoach dau thau 30-6-2010 17" xfId="4535"/>
    <cellStyle name="Dziesiętny [0]_Invoices2001Slovakia_Book1_2_ke hoach dau thau 30-6-2010 17" xfId="4536"/>
    <cellStyle name="Dziesietny [0]_Invoices2001Slovakia_Book1_2_ke hoach dau thau 30-6-2010 17 2" xfId="23344"/>
    <cellStyle name="Dziesiętny [0]_Invoices2001Slovakia_Book1_2_ke hoach dau thau 30-6-2010 17 2" xfId="23345"/>
    <cellStyle name="Dziesietny [0]_Invoices2001Slovakia_Book1_2_ke hoach dau thau 30-6-2010 18" xfId="4537"/>
    <cellStyle name="Dziesiętny [0]_Invoices2001Slovakia_Book1_2_ke hoach dau thau 30-6-2010 18" xfId="4538"/>
    <cellStyle name="Dziesietny [0]_Invoices2001Slovakia_Book1_2_ke hoach dau thau 30-6-2010 18 2" xfId="23346"/>
    <cellStyle name="Dziesiętny [0]_Invoices2001Slovakia_Book1_2_ke hoach dau thau 30-6-2010 18 2" xfId="23347"/>
    <cellStyle name="Dziesietny [0]_Invoices2001Slovakia_Book1_2_ke hoach dau thau 30-6-2010 19" xfId="4539"/>
    <cellStyle name="Dziesiętny [0]_Invoices2001Slovakia_Book1_2_ke hoach dau thau 30-6-2010 19" xfId="4540"/>
    <cellStyle name="Dziesietny [0]_Invoices2001Slovakia_Book1_2_ke hoach dau thau 30-6-2010 19 2" xfId="23348"/>
    <cellStyle name="Dziesiętny [0]_Invoices2001Slovakia_Book1_2_ke hoach dau thau 30-6-2010 19 2" xfId="23349"/>
    <cellStyle name="Dziesietny [0]_Invoices2001Slovakia_Book1_2_ke hoach dau thau 30-6-2010 2" xfId="4541"/>
    <cellStyle name="Dziesiętny [0]_Invoices2001Slovakia_Book1_2_ke hoach dau thau 30-6-2010 2" xfId="4542"/>
    <cellStyle name="Dziesietny [0]_Invoices2001Slovakia_Book1_2_ke hoach dau thau 30-6-2010 2 2" xfId="14981"/>
    <cellStyle name="Dziesiętny [0]_Invoices2001Slovakia_Book1_2_ke hoach dau thau 30-6-2010 2 2" xfId="14982"/>
    <cellStyle name="Dziesietny [0]_Invoices2001Slovakia_Book1_2_ke hoach dau thau 30-6-2010 2 3" xfId="14979"/>
    <cellStyle name="Dziesiętny [0]_Invoices2001Slovakia_Book1_2_ke hoach dau thau 30-6-2010 2 3" xfId="14980"/>
    <cellStyle name="Dziesietny [0]_Invoices2001Slovakia_Book1_2_ke hoach dau thau 30-6-2010 2 4" xfId="23350"/>
    <cellStyle name="Dziesiętny [0]_Invoices2001Slovakia_Book1_2_ke hoach dau thau 30-6-2010 2 4" xfId="23351"/>
    <cellStyle name="Dziesietny [0]_Invoices2001Slovakia_Book1_2_ke hoach dau thau 30-6-2010 20" xfId="4543"/>
    <cellStyle name="Dziesiętny [0]_Invoices2001Slovakia_Book1_2_ke hoach dau thau 30-6-2010 20" xfId="4544"/>
    <cellStyle name="Dziesietny [0]_Invoices2001Slovakia_Book1_2_ke hoach dau thau 30-6-2010 20 2" xfId="23352"/>
    <cellStyle name="Dziesiętny [0]_Invoices2001Slovakia_Book1_2_ke hoach dau thau 30-6-2010 20 2" xfId="23353"/>
    <cellStyle name="Dziesietny [0]_Invoices2001Slovakia_Book1_2_ke hoach dau thau 30-6-2010 21" xfId="4545"/>
    <cellStyle name="Dziesiętny [0]_Invoices2001Slovakia_Book1_2_ke hoach dau thau 30-6-2010 21" xfId="4546"/>
    <cellStyle name="Dziesietny [0]_Invoices2001Slovakia_Book1_2_ke hoach dau thau 30-6-2010 21 2" xfId="23354"/>
    <cellStyle name="Dziesiętny [0]_Invoices2001Slovakia_Book1_2_ke hoach dau thau 30-6-2010 21 2" xfId="23355"/>
    <cellStyle name="Dziesietny [0]_Invoices2001Slovakia_Book1_2_ke hoach dau thau 30-6-2010 22" xfId="4547"/>
    <cellStyle name="Dziesiętny [0]_Invoices2001Slovakia_Book1_2_ke hoach dau thau 30-6-2010 22" xfId="4548"/>
    <cellStyle name="Dziesietny [0]_Invoices2001Slovakia_Book1_2_ke hoach dau thau 30-6-2010 22 2" xfId="23356"/>
    <cellStyle name="Dziesiętny [0]_Invoices2001Slovakia_Book1_2_ke hoach dau thau 30-6-2010 22 2" xfId="23357"/>
    <cellStyle name="Dziesietny [0]_Invoices2001Slovakia_Book1_2_ke hoach dau thau 30-6-2010 23" xfId="4549"/>
    <cellStyle name="Dziesiętny [0]_Invoices2001Slovakia_Book1_2_ke hoach dau thau 30-6-2010 23" xfId="4550"/>
    <cellStyle name="Dziesietny [0]_Invoices2001Slovakia_Book1_2_ke hoach dau thau 30-6-2010 23 2" xfId="23358"/>
    <cellStyle name="Dziesiętny [0]_Invoices2001Slovakia_Book1_2_ke hoach dau thau 30-6-2010 23 2" xfId="23359"/>
    <cellStyle name="Dziesietny [0]_Invoices2001Slovakia_Book1_2_ke hoach dau thau 30-6-2010 24" xfId="4551"/>
    <cellStyle name="Dziesiętny [0]_Invoices2001Slovakia_Book1_2_ke hoach dau thau 30-6-2010 24" xfId="4552"/>
    <cellStyle name="Dziesietny [0]_Invoices2001Slovakia_Book1_2_ke hoach dau thau 30-6-2010 24 2" xfId="23360"/>
    <cellStyle name="Dziesiętny [0]_Invoices2001Slovakia_Book1_2_ke hoach dau thau 30-6-2010 24 2" xfId="23361"/>
    <cellStyle name="Dziesietny [0]_Invoices2001Slovakia_Book1_2_ke hoach dau thau 30-6-2010 25" xfId="4553"/>
    <cellStyle name="Dziesiętny [0]_Invoices2001Slovakia_Book1_2_ke hoach dau thau 30-6-2010 25" xfId="4554"/>
    <cellStyle name="Dziesietny [0]_Invoices2001Slovakia_Book1_2_ke hoach dau thau 30-6-2010 25 2" xfId="23362"/>
    <cellStyle name="Dziesiętny [0]_Invoices2001Slovakia_Book1_2_ke hoach dau thau 30-6-2010 25 2" xfId="23363"/>
    <cellStyle name="Dziesietny [0]_Invoices2001Slovakia_Book1_2_ke hoach dau thau 30-6-2010 26" xfId="4555"/>
    <cellStyle name="Dziesiętny [0]_Invoices2001Slovakia_Book1_2_ke hoach dau thau 30-6-2010 26" xfId="4556"/>
    <cellStyle name="Dziesietny [0]_Invoices2001Slovakia_Book1_2_ke hoach dau thau 30-6-2010 26 2" xfId="23364"/>
    <cellStyle name="Dziesiętny [0]_Invoices2001Slovakia_Book1_2_ke hoach dau thau 30-6-2010 26 2" xfId="23365"/>
    <cellStyle name="Dziesietny [0]_Invoices2001Slovakia_Book1_2_ke hoach dau thau 30-6-2010 27" xfId="14977"/>
    <cellStyle name="Dziesiętny [0]_Invoices2001Slovakia_Book1_2_ke hoach dau thau 30-6-2010 27" xfId="14978"/>
    <cellStyle name="Dziesietny [0]_Invoices2001Slovakia_Book1_2_ke hoach dau thau 30-6-2010 28" xfId="23328"/>
    <cellStyle name="Dziesiętny [0]_Invoices2001Slovakia_Book1_2_ke hoach dau thau 30-6-2010 28" xfId="23329"/>
    <cellStyle name="Dziesietny [0]_Invoices2001Slovakia_Book1_2_ke hoach dau thau 30-6-2010 3" xfId="4557"/>
    <cellStyle name="Dziesiętny [0]_Invoices2001Slovakia_Book1_2_ke hoach dau thau 30-6-2010 3" xfId="4558"/>
    <cellStyle name="Dziesietny [0]_Invoices2001Slovakia_Book1_2_ke hoach dau thau 30-6-2010 3 2" xfId="14985"/>
    <cellStyle name="Dziesiętny [0]_Invoices2001Slovakia_Book1_2_ke hoach dau thau 30-6-2010 3 2" xfId="14986"/>
    <cellStyle name="Dziesietny [0]_Invoices2001Slovakia_Book1_2_ke hoach dau thau 30-6-2010 3 3" xfId="14983"/>
    <cellStyle name="Dziesiętny [0]_Invoices2001Slovakia_Book1_2_ke hoach dau thau 30-6-2010 3 3" xfId="14984"/>
    <cellStyle name="Dziesietny [0]_Invoices2001Slovakia_Book1_2_ke hoach dau thau 30-6-2010 3 4" xfId="23366"/>
    <cellStyle name="Dziesiętny [0]_Invoices2001Slovakia_Book1_2_ke hoach dau thau 30-6-2010 3 4" xfId="23367"/>
    <cellStyle name="Dziesietny [0]_Invoices2001Slovakia_Book1_2_ke hoach dau thau 30-6-2010 4" xfId="4559"/>
    <cellStyle name="Dziesiętny [0]_Invoices2001Slovakia_Book1_2_ke hoach dau thau 30-6-2010 4" xfId="4560"/>
    <cellStyle name="Dziesietny [0]_Invoices2001Slovakia_Book1_2_ke hoach dau thau 30-6-2010 4 2" xfId="23368"/>
    <cellStyle name="Dziesiętny [0]_Invoices2001Slovakia_Book1_2_ke hoach dau thau 30-6-2010 4 2" xfId="23369"/>
    <cellStyle name="Dziesietny [0]_Invoices2001Slovakia_Book1_2_ke hoach dau thau 30-6-2010 5" xfId="4561"/>
    <cellStyle name="Dziesiętny [0]_Invoices2001Slovakia_Book1_2_ke hoach dau thau 30-6-2010 5" xfId="4562"/>
    <cellStyle name="Dziesietny [0]_Invoices2001Slovakia_Book1_2_ke hoach dau thau 30-6-2010 5 2" xfId="23370"/>
    <cellStyle name="Dziesiętny [0]_Invoices2001Slovakia_Book1_2_ke hoach dau thau 30-6-2010 5 2" xfId="23371"/>
    <cellStyle name="Dziesietny [0]_Invoices2001Slovakia_Book1_2_ke hoach dau thau 30-6-2010 6" xfId="4563"/>
    <cellStyle name="Dziesiętny [0]_Invoices2001Slovakia_Book1_2_ke hoach dau thau 30-6-2010 6" xfId="4564"/>
    <cellStyle name="Dziesietny [0]_Invoices2001Slovakia_Book1_2_ke hoach dau thau 30-6-2010 6 2" xfId="23372"/>
    <cellStyle name="Dziesiętny [0]_Invoices2001Slovakia_Book1_2_ke hoach dau thau 30-6-2010 6 2" xfId="23373"/>
    <cellStyle name="Dziesietny [0]_Invoices2001Slovakia_Book1_2_ke hoach dau thau 30-6-2010 7" xfId="4565"/>
    <cellStyle name="Dziesiętny [0]_Invoices2001Slovakia_Book1_2_ke hoach dau thau 30-6-2010 7" xfId="4566"/>
    <cellStyle name="Dziesietny [0]_Invoices2001Slovakia_Book1_2_ke hoach dau thau 30-6-2010 7 2" xfId="23374"/>
    <cellStyle name="Dziesiętny [0]_Invoices2001Slovakia_Book1_2_ke hoach dau thau 30-6-2010 7 2" xfId="23375"/>
    <cellStyle name="Dziesietny [0]_Invoices2001Slovakia_Book1_2_ke hoach dau thau 30-6-2010 8" xfId="4567"/>
    <cellStyle name="Dziesiętny [0]_Invoices2001Slovakia_Book1_2_ke hoach dau thau 30-6-2010 8" xfId="4568"/>
    <cellStyle name="Dziesietny [0]_Invoices2001Slovakia_Book1_2_ke hoach dau thau 30-6-2010 8 2" xfId="23376"/>
    <cellStyle name="Dziesiętny [0]_Invoices2001Slovakia_Book1_2_ke hoach dau thau 30-6-2010 8 2" xfId="23377"/>
    <cellStyle name="Dziesietny [0]_Invoices2001Slovakia_Book1_2_ke hoach dau thau 30-6-2010 9" xfId="4569"/>
    <cellStyle name="Dziesiętny [0]_Invoices2001Slovakia_Book1_2_ke hoach dau thau 30-6-2010 9" xfId="4570"/>
    <cellStyle name="Dziesietny [0]_Invoices2001Slovakia_Book1_2_ke hoach dau thau 30-6-2010 9 2" xfId="23378"/>
    <cellStyle name="Dziesiętny [0]_Invoices2001Slovakia_Book1_2_ke hoach dau thau 30-6-2010 9 2" xfId="23379"/>
    <cellStyle name="Dziesietny [0]_Invoices2001Slovakia_Book1_2_KH Von 2012 gui BKH 1" xfId="4571"/>
    <cellStyle name="Dziesiętny [0]_Invoices2001Slovakia_Book1_2_KH Von 2012 gui BKH 1" xfId="4572"/>
    <cellStyle name="Dziesietny [0]_Invoices2001Slovakia_Book1_2_KH Von 2012 gui BKH 1 10" xfId="4573"/>
    <cellStyle name="Dziesiętny [0]_Invoices2001Slovakia_Book1_2_KH Von 2012 gui BKH 1 10" xfId="4574"/>
    <cellStyle name="Dziesietny [0]_Invoices2001Slovakia_Book1_2_KH Von 2012 gui BKH 1 10 2" xfId="23382"/>
    <cellStyle name="Dziesiętny [0]_Invoices2001Slovakia_Book1_2_KH Von 2012 gui BKH 1 10 2" xfId="23383"/>
    <cellStyle name="Dziesietny [0]_Invoices2001Slovakia_Book1_2_KH Von 2012 gui BKH 1 11" xfId="4575"/>
    <cellStyle name="Dziesiętny [0]_Invoices2001Slovakia_Book1_2_KH Von 2012 gui BKH 1 11" xfId="4576"/>
    <cellStyle name="Dziesietny [0]_Invoices2001Slovakia_Book1_2_KH Von 2012 gui BKH 1 11 2" xfId="23384"/>
    <cellStyle name="Dziesiętny [0]_Invoices2001Slovakia_Book1_2_KH Von 2012 gui BKH 1 11 2" xfId="23385"/>
    <cellStyle name="Dziesietny [0]_Invoices2001Slovakia_Book1_2_KH Von 2012 gui BKH 1 12" xfId="4577"/>
    <cellStyle name="Dziesiętny [0]_Invoices2001Slovakia_Book1_2_KH Von 2012 gui BKH 1 12" xfId="4578"/>
    <cellStyle name="Dziesietny [0]_Invoices2001Slovakia_Book1_2_KH Von 2012 gui BKH 1 12 2" xfId="23386"/>
    <cellStyle name="Dziesiętny [0]_Invoices2001Slovakia_Book1_2_KH Von 2012 gui BKH 1 12 2" xfId="23387"/>
    <cellStyle name="Dziesietny [0]_Invoices2001Slovakia_Book1_2_KH Von 2012 gui BKH 1 13" xfId="4579"/>
    <cellStyle name="Dziesiętny [0]_Invoices2001Slovakia_Book1_2_KH Von 2012 gui BKH 1 13" xfId="4580"/>
    <cellStyle name="Dziesietny [0]_Invoices2001Slovakia_Book1_2_KH Von 2012 gui BKH 1 13 2" xfId="23388"/>
    <cellStyle name="Dziesiętny [0]_Invoices2001Slovakia_Book1_2_KH Von 2012 gui BKH 1 13 2" xfId="23389"/>
    <cellStyle name="Dziesietny [0]_Invoices2001Slovakia_Book1_2_KH Von 2012 gui BKH 1 14" xfId="4581"/>
    <cellStyle name="Dziesiętny [0]_Invoices2001Slovakia_Book1_2_KH Von 2012 gui BKH 1 14" xfId="4582"/>
    <cellStyle name="Dziesietny [0]_Invoices2001Slovakia_Book1_2_KH Von 2012 gui BKH 1 14 2" xfId="23390"/>
    <cellStyle name="Dziesiętny [0]_Invoices2001Slovakia_Book1_2_KH Von 2012 gui BKH 1 14 2" xfId="23391"/>
    <cellStyle name="Dziesietny [0]_Invoices2001Slovakia_Book1_2_KH Von 2012 gui BKH 1 15" xfId="4583"/>
    <cellStyle name="Dziesiętny [0]_Invoices2001Slovakia_Book1_2_KH Von 2012 gui BKH 1 15" xfId="4584"/>
    <cellStyle name="Dziesietny [0]_Invoices2001Slovakia_Book1_2_KH Von 2012 gui BKH 1 15 2" xfId="23392"/>
    <cellStyle name="Dziesiętny [0]_Invoices2001Slovakia_Book1_2_KH Von 2012 gui BKH 1 15 2" xfId="23393"/>
    <cellStyle name="Dziesietny [0]_Invoices2001Slovakia_Book1_2_KH Von 2012 gui BKH 1 16" xfId="4585"/>
    <cellStyle name="Dziesiętny [0]_Invoices2001Slovakia_Book1_2_KH Von 2012 gui BKH 1 16" xfId="4586"/>
    <cellStyle name="Dziesietny [0]_Invoices2001Slovakia_Book1_2_KH Von 2012 gui BKH 1 16 2" xfId="23394"/>
    <cellStyle name="Dziesiętny [0]_Invoices2001Slovakia_Book1_2_KH Von 2012 gui BKH 1 16 2" xfId="23395"/>
    <cellStyle name="Dziesietny [0]_Invoices2001Slovakia_Book1_2_KH Von 2012 gui BKH 1 17" xfId="4587"/>
    <cellStyle name="Dziesiętny [0]_Invoices2001Slovakia_Book1_2_KH Von 2012 gui BKH 1 17" xfId="4588"/>
    <cellStyle name="Dziesietny [0]_Invoices2001Slovakia_Book1_2_KH Von 2012 gui BKH 1 17 2" xfId="23396"/>
    <cellStyle name="Dziesiętny [0]_Invoices2001Slovakia_Book1_2_KH Von 2012 gui BKH 1 17 2" xfId="23397"/>
    <cellStyle name="Dziesietny [0]_Invoices2001Slovakia_Book1_2_KH Von 2012 gui BKH 1 18" xfId="4589"/>
    <cellStyle name="Dziesiętny [0]_Invoices2001Slovakia_Book1_2_KH Von 2012 gui BKH 1 18" xfId="4590"/>
    <cellStyle name="Dziesietny [0]_Invoices2001Slovakia_Book1_2_KH Von 2012 gui BKH 1 18 2" xfId="23398"/>
    <cellStyle name="Dziesiętny [0]_Invoices2001Slovakia_Book1_2_KH Von 2012 gui BKH 1 18 2" xfId="23399"/>
    <cellStyle name="Dziesietny [0]_Invoices2001Slovakia_Book1_2_KH Von 2012 gui BKH 1 19" xfId="4591"/>
    <cellStyle name="Dziesiętny [0]_Invoices2001Slovakia_Book1_2_KH Von 2012 gui BKH 1 19" xfId="4592"/>
    <cellStyle name="Dziesietny [0]_Invoices2001Slovakia_Book1_2_KH Von 2012 gui BKH 1 19 2" xfId="23400"/>
    <cellStyle name="Dziesiętny [0]_Invoices2001Slovakia_Book1_2_KH Von 2012 gui BKH 1 19 2" xfId="23401"/>
    <cellStyle name="Dziesietny [0]_Invoices2001Slovakia_Book1_2_KH Von 2012 gui BKH 1 2" xfId="4593"/>
    <cellStyle name="Dziesiętny [0]_Invoices2001Slovakia_Book1_2_KH Von 2012 gui BKH 1 2" xfId="4594"/>
    <cellStyle name="Dziesietny [0]_Invoices2001Slovakia_Book1_2_KH Von 2012 gui BKH 1 2 2" xfId="14991"/>
    <cellStyle name="Dziesiętny [0]_Invoices2001Slovakia_Book1_2_KH Von 2012 gui BKH 1 2 2" xfId="14992"/>
    <cellStyle name="Dziesietny [0]_Invoices2001Slovakia_Book1_2_KH Von 2012 gui BKH 1 2 3" xfId="14989"/>
    <cellStyle name="Dziesiętny [0]_Invoices2001Slovakia_Book1_2_KH Von 2012 gui BKH 1 2 3" xfId="14990"/>
    <cellStyle name="Dziesietny [0]_Invoices2001Slovakia_Book1_2_KH Von 2012 gui BKH 1 2 4" xfId="23402"/>
    <cellStyle name="Dziesiętny [0]_Invoices2001Slovakia_Book1_2_KH Von 2012 gui BKH 1 2 4" xfId="23403"/>
    <cellStyle name="Dziesietny [0]_Invoices2001Slovakia_Book1_2_KH Von 2012 gui BKH 1 20" xfId="4595"/>
    <cellStyle name="Dziesiętny [0]_Invoices2001Slovakia_Book1_2_KH Von 2012 gui BKH 1 20" xfId="4596"/>
    <cellStyle name="Dziesietny [0]_Invoices2001Slovakia_Book1_2_KH Von 2012 gui BKH 1 20 2" xfId="23404"/>
    <cellStyle name="Dziesiętny [0]_Invoices2001Slovakia_Book1_2_KH Von 2012 gui BKH 1 20 2" xfId="23405"/>
    <cellStyle name="Dziesietny [0]_Invoices2001Slovakia_Book1_2_KH Von 2012 gui BKH 1 21" xfId="4597"/>
    <cellStyle name="Dziesiętny [0]_Invoices2001Slovakia_Book1_2_KH Von 2012 gui BKH 1 21" xfId="4598"/>
    <cellStyle name="Dziesietny [0]_Invoices2001Slovakia_Book1_2_KH Von 2012 gui BKH 1 21 2" xfId="23406"/>
    <cellStyle name="Dziesiętny [0]_Invoices2001Slovakia_Book1_2_KH Von 2012 gui BKH 1 21 2" xfId="23407"/>
    <cellStyle name="Dziesietny [0]_Invoices2001Slovakia_Book1_2_KH Von 2012 gui BKH 1 22" xfId="4599"/>
    <cellStyle name="Dziesiętny [0]_Invoices2001Slovakia_Book1_2_KH Von 2012 gui BKH 1 22" xfId="4600"/>
    <cellStyle name="Dziesietny [0]_Invoices2001Slovakia_Book1_2_KH Von 2012 gui BKH 1 22 2" xfId="23408"/>
    <cellStyle name="Dziesiętny [0]_Invoices2001Slovakia_Book1_2_KH Von 2012 gui BKH 1 22 2" xfId="23409"/>
    <cellStyle name="Dziesietny [0]_Invoices2001Slovakia_Book1_2_KH Von 2012 gui BKH 1 23" xfId="4601"/>
    <cellStyle name="Dziesiętny [0]_Invoices2001Slovakia_Book1_2_KH Von 2012 gui BKH 1 23" xfId="4602"/>
    <cellStyle name="Dziesietny [0]_Invoices2001Slovakia_Book1_2_KH Von 2012 gui BKH 1 23 2" xfId="23410"/>
    <cellStyle name="Dziesiętny [0]_Invoices2001Slovakia_Book1_2_KH Von 2012 gui BKH 1 23 2" xfId="23411"/>
    <cellStyle name="Dziesietny [0]_Invoices2001Slovakia_Book1_2_KH Von 2012 gui BKH 1 24" xfId="4603"/>
    <cellStyle name="Dziesiętny [0]_Invoices2001Slovakia_Book1_2_KH Von 2012 gui BKH 1 24" xfId="4604"/>
    <cellStyle name="Dziesietny [0]_Invoices2001Slovakia_Book1_2_KH Von 2012 gui BKH 1 24 2" xfId="23412"/>
    <cellStyle name="Dziesiętny [0]_Invoices2001Slovakia_Book1_2_KH Von 2012 gui BKH 1 24 2" xfId="23413"/>
    <cellStyle name="Dziesietny [0]_Invoices2001Slovakia_Book1_2_KH Von 2012 gui BKH 1 25" xfId="4605"/>
    <cellStyle name="Dziesiętny [0]_Invoices2001Slovakia_Book1_2_KH Von 2012 gui BKH 1 25" xfId="4606"/>
    <cellStyle name="Dziesietny [0]_Invoices2001Slovakia_Book1_2_KH Von 2012 gui BKH 1 25 2" xfId="23414"/>
    <cellStyle name="Dziesiętny [0]_Invoices2001Slovakia_Book1_2_KH Von 2012 gui BKH 1 25 2" xfId="23415"/>
    <cellStyle name="Dziesietny [0]_Invoices2001Slovakia_Book1_2_KH Von 2012 gui BKH 1 26" xfId="4607"/>
    <cellStyle name="Dziesiętny [0]_Invoices2001Slovakia_Book1_2_KH Von 2012 gui BKH 1 26" xfId="4608"/>
    <cellStyle name="Dziesietny [0]_Invoices2001Slovakia_Book1_2_KH Von 2012 gui BKH 1 26 2" xfId="23416"/>
    <cellStyle name="Dziesiętny [0]_Invoices2001Slovakia_Book1_2_KH Von 2012 gui BKH 1 26 2" xfId="23417"/>
    <cellStyle name="Dziesietny [0]_Invoices2001Slovakia_Book1_2_KH Von 2012 gui BKH 1 27" xfId="14987"/>
    <cellStyle name="Dziesiętny [0]_Invoices2001Slovakia_Book1_2_KH Von 2012 gui BKH 1 27" xfId="14988"/>
    <cellStyle name="Dziesietny [0]_Invoices2001Slovakia_Book1_2_KH Von 2012 gui BKH 1 28" xfId="23380"/>
    <cellStyle name="Dziesiętny [0]_Invoices2001Slovakia_Book1_2_KH Von 2012 gui BKH 1 28" xfId="23381"/>
    <cellStyle name="Dziesietny [0]_Invoices2001Slovakia_Book1_2_KH Von 2012 gui BKH 1 3" xfId="4609"/>
    <cellStyle name="Dziesiętny [0]_Invoices2001Slovakia_Book1_2_KH Von 2012 gui BKH 1 3" xfId="4610"/>
    <cellStyle name="Dziesietny [0]_Invoices2001Slovakia_Book1_2_KH Von 2012 gui BKH 1 3 2" xfId="14995"/>
    <cellStyle name="Dziesiętny [0]_Invoices2001Slovakia_Book1_2_KH Von 2012 gui BKH 1 3 2" xfId="14996"/>
    <cellStyle name="Dziesietny [0]_Invoices2001Slovakia_Book1_2_KH Von 2012 gui BKH 1 3 3" xfId="14993"/>
    <cellStyle name="Dziesiętny [0]_Invoices2001Slovakia_Book1_2_KH Von 2012 gui BKH 1 3 3" xfId="14994"/>
    <cellStyle name="Dziesietny [0]_Invoices2001Slovakia_Book1_2_KH Von 2012 gui BKH 1 3 4" xfId="23418"/>
    <cellStyle name="Dziesiętny [0]_Invoices2001Slovakia_Book1_2_KH Von 2012 gui BKH 1 3 4" xfId="23419"/>
    <cellStyle name="Dziesietny [0]_Invoices2001Slovakia_Book1_2_KH Von 2012 gui BKH 1 4" xfId="4611"/>
    <cellStyle name="Dziesiętny [0]_Invoices2001Slovakia_Book1_2_KH Von 2012 gui BKH 1 4" xfId="4612"/>
    <cellStyle name="Dziesietny [0]_Invoices2001Slovakia_Book1_2_KH Von 2012 gui BKH 1 4 2" xfId="23420"/>
    <cellStyle name="Dziesiętny [0]_Invoices2001Slovakia_Book1_2_KH Von 2012 gui BKH 1 4 2" xfId="23421"/>
    <cellStyle name="Dziesietny [0]_Invoices2001Slovakia_Book1_2_KH Von 2012 gui BKH 1 5" xfId="4613"/>
    <cellStyle name="Dziesiętny [0]_Invoices2001Slovakia_Book1_2_KH Von 2012 gui BKH 1 5" xfId="4614"/>
    <cellStyle name="Dziesietny [0]_Invoices2001Slovakia_Book1_2_KH Von 2012 gui BKH 1 5 2" xfId="23422"/>
    <cellStyle name="Dziesiętny [0]_Invoices2001Slovakia_Book1_2_KH Von 2012 gui BKH 1 5 2" xfId="23423"/>
    <cellStyle name="Dziesietny [0]_Invoices2001Slovakia_Book1_2_KH Von 2012 gui BKH 1 6" xfId="4615"/>
    <cellStyle name="Dziesiętny [0]_Invoices2001Slovakia_Book1_2_KH Von 2012 gui BKH 1 6" xfId="4616"/>
    <cellStyle name="Dziesietny [0]_Invoices2001Slovakia_Book1_2_KH Von 2012 gui BKH 1 6 2" xfId="23424"/>
    <cellStyle name="Dziesiętny [0]_Invoices2001Slovakia_Book1_2_KH Von 2012 gui BKH 1 6 2" xfId="23425"/>
    <cellStyle name="Dziesietny [0]_Invoices2001Slovakia_Book1_2_KH Von 2012 gui BKH 1 7" xfId="4617"/>
    <cellStyle name="Dziesiętny [0]_Invoices2001Slovakia_Book1_2_KH Von 2012 gui BKH 1 7" xfId="4618"/>
    <cellStyle name="Dziesietny [0]_Invoices2001Slovakia_Book1_2_KH Von 2012 gui BKH 1 7 2" xfId="23426"/>
    <cellStyle name="Dziesiętny [0]_Invoices2001Slovakia_Book1_2_KH Von 2012 gui BKH 1 7 2" xfId="23427"/>
    <cellStyle name="Dziesietny [0]_Invoices2001Slovakia_Book1_2_KH Von 2012 gui BKH 1 8" xfId="4619"/>
    <cellStyle name="Dziesiętny [0]_Invoices2001Slovakia_Book1_2_KH Von 2012 gui BKH 1 8" xfId="4620"/>
    <cellStyle name="Dziesietny [0]_Invoices2001Slovakia_Book1_2_KH Von 2012 gui BKH 1 8 2" xfId="23428"/>
    <cellStyle name="Dziesiętny [0]_Invoices2001Slovakia_Book1_2_KH Von 2012 gui BKH 1 8 2" xfId="23429"/>
    <cellStyle name="Dziesietny [0]_Invoices2001Slovakia_Book1_2_KH Von 2012 gui BKH 1 9" xfId="4621"/>
    <cellStyle name="Dziesiętny [0]_Invoices2001Slovakia_Book1_2_KH Von 2012 gui BKH 1 9" xfId="4622"/>
    <cellStyle name="Dziesietny [0]_Invoices2001Slovakia_Book1_2_KH Von 2012 gui BKH 1 9 2" xfId="23430"/>
    <cellStyle name="Dziesiętny [0]_Invoices2001Slovakia_Book1_2_KH Von 2012 gui BKH 1 9 2" xfId="23431"/>
    <cellStyle name="Dziesietny [0]_Invoices2001Slovakia_Book1_2_KH Von 2012 gui BKH 1_BIEU KE HOACH  2015 (KTN 6.11 sua)" xfId="14997"/>
    <cellStyle name="Dziesiętny [0]_Invoices2001Slovakia_Book1_2_KH Von 2012 gui BKH 1_BIEU KE HOACH  2015 (KTN 6.11 sua)" xfId="14998"/>
    <cellStyle name="Dziesietny [0]_Invoices2001Slovakia_Book1_2_KH Von 2012 gui BKH 2" xfId="4623"/>
    <cellStyle name="Dziesiętny [0]_Invoices2001Slovakia_Book1_2_KH Von 2012 gui BKH 2" xfId="4624"/>
    <cellStyle name="Dziesietny [0]_Invoices2001Slovakia_Book1_2_KH Von 2012 gui BKH 2 10" xfId="4625"/>
    <cellStyle name="Dziesiętny [0]_Invoices2001Slovakia_Book1_2_KH Von 2012 gui BKH 2 10" xfId="4626"/>
    <cellStyle name="Dziesietny [0]_Invoices2001Slovakia_Book1_2_KH Von 2012 gui BKH 2 10 2" xfId="23434"/>
    <cellStyle name="Dziesiętny [0]_Invoices2001Slovakia_Book1_2_KH Von 2012 gui BKH 2 10 2" xfId="23435"/>
    <cellStyle name="Dziesietny [0]_Invoices2001Slovakia_Book1_2_KH Von 2012 gui BKH 2 11" xfId="4627"/>
    <cellStyle name="Dziesiętny [0]_Invoices2001Slovakia_Book1_2_KH Von 2012 gui BKH 2 11" xfId="4628"/>
    <cellStyle name="Dziesietny [0]_Invoices2001Slovakia_Book1_2_KH Von 2012 gui BKH 2 11 2" xfId="23436"/>
    <cellStyle name="Dziesiętny [0]_Invoices2001Slovakia_Book1_2_KH Von 2012 gui BKH 2 11 2" xfId="23437"/>
    <cellStyle name="Dziesietny [0]_Invoices2001Slovakia_Book1_2_KH Von 2012 gui BKH 2 12" xfId="4629"/>
    <cellStyle name="Dziesiętny [0]_Invoices2001Slovakia_Book1_2_KH Von 2012 gui BKH 2 12" xfId="4630"/>
    <cellStyle name="Dziesietny [0]_Invoices2001Slovakia_Book1_2_KH Von 2012 gui BKH 2 12 2" xfId="23438"/>
    <cellStyle name="Dziesiętny [0]_Invoices2001Slovakia_Book1_2_KH Von 2012 gui BKH 2 12 2" xfId="23439"/>
    <cellStyle name="Dziesietny [0]_Invoices2001Slovakia_Book1_2_KH Von 2012 gui BKH 2 13" xfId="4631"/>
    <cellStyle name="Dziesiętny [0]_Invoices2001Slovakia_Book1_2_KH Von 2012 gui BKH 2 13" xfId="4632"/>
    <cellStyle name="Dziesietny [0]_Invoices2001Slovakia_Book1_2_KH Von 2012 gui BKH 2 13 2" xfId="23440"/>
    <cellStyle name="Dziesiętny [0]_Invoices2001Slovakia_Book1_2_KH Von 2012 gui BKH 2 13 2" xfId="23441"/>
    <cellStyle name="Dziesietny [0]_Invoices2001Slovakia_Book1_2_KH Von 2012 gui BKH 2 14" xfId="4633"/>
    <cellStyle name="Dziesiętny [0]_Invoices2001Slovakia_Book1_2_KH Von 2012 gui BKH 2 14" xfId="4634"/>
    <cellStyle name="Dziesietny [0]_Invoices2001Slovakia_Book1_2_KH Von 2012 gui BKH 2 14 2" xfId="23442"/>
    <cellStyle name="Dziesiętny [0]_Invoices2001Slovakia_Book1_2_KH Von 2012 gui BKH 2 14 2" xfId="23443"/>
    <cellStyle name="Dziesietny [0]_Invoices2001Slovakia_Book1_2_KH Von 2012 gui BKH 2 15" xfId="4635"/>
    <cellStyle name="Dziesiętny [0]_Invoices2001Slovakia_Book1_2_KH Von 2012 gui BKH 2 15" xfId="4636"/>
    <cellStyle name="Dziesietny [0]_Invoices2001Slovakia_Book1_2_KH Von 2012 gui BKH 2 15 2" xfId="23444"/>
    <cellStyle name="Dziesiętny [0]_Invoices2001Slovakia_Book1_2_KH Von 2012 gui BKH 2 15 2" xfId="23445"/>
    <cellStyle name="Dziesietny [0]_Invoices2001Slovakia_Book1_2_KH Von 2012 gui BKH 2 16" xfId="4637"/>
    <cellStyle name="Dziesiętny [0]_Invoices2001Slovakia_Book1_2_KH Von 2012 gui BKH 2 16" xfId="4638"/>
    <cellStyle name="Dziesietny [0]_Invoices2001Slovakia_Book1_2_KH Von 2012 gui BKH 2 16 2" xfId="23446"/>
    <cellStyle name="Dziesiętny [0]_Invoices2001Slovakia_Book1_2_KH Von 2012 gui BKH 2 16 2" xfId="23447"/>
    <cellStyle name="Dziesietny [0]_Invoices2001Slovakia_Book1_2_KH Von 2012 gui BKH 2 17" xfId="4639"/>
    <cellStyle name="Dziesiętny [0]_Invoices2001Slovakia_Book1_2_KH Von 2012 gui BKH 2 17" xfId="4640"/>
    <cellStyle name="Dziesietny [0]_Invoices2001Slovakia_Book1_2_KH Von 2012 gui BKH 2 17 2" xfId="23448"/>
    <cellStyle name="Dziesiętny [0]_Invoices2001Slovakia_Book1_2_KH Von 2012 gui BKH 2 17 2" xfId="23449"/>
    <cellStyle name="Dziesietny [0]_Invoices2001Slovakia_Book1_2_KH Von 2012 gui BKH 2 18" xfId="4641"/>
    <cellStyle name="Dziesiętny [0]_Invoices2001Slovakia_Book1_2_KH Von 2012 gui BKH 2 18" xfId="4642"/>
    <cellStyle name="Dziesietny [0]_Invoices2001Slovakia_Book1_2_KH Von 2012 gui BKH 2 18 2" xfId="23450"/>
    <cellStyle name="Dziesiętny [0]_Invoices2001Slovakia_Book1_2_KH Von 2012 gui BKH 2 18 2" xfId="23451"/>
    <cellStyle name="Dziesietny [0]_Invoices2001Slovakia_Book1_2_KH Von 2012 gui BKH 2 19" xfId="4643"/>
    <cellStyle name="Dziesiętny [0]_Invoices2001Slovakia_Book1_2_KH Von 2012 gui BKH 2 19" xfId="4644"/>
    <cellStyle name="Dziesietny [0]_Invoices2001Slovakia_Book1_2_KH Von 2012 gui BKH 2 19 2" xfId="23452"/>
    <cellStyle name="Dziesiętny [0]_Invoices2001Slovakia_Book1_2_KH Von 2012 gui BKH 2 19 2" xfId="23453"/>
    <cellStyle name="Dziesietny [0]_Invoices2001Slovakia_Book1_2_KH Von 2012 gui BKH 2 2" xfId="4645"/>
    <cellStyle name="Dziesiętny [0]_Invoices2001Slovakia_Book1_2_KH Von 2012 gui BKH 2 2" xfId="4646"/>
    <cellStyle name="Dziesietny [0]_Invoices2001Slovakia_Book1_2_KH Von 2012 gui BKH 2 2 2" xfId="15003"/>
    <cellStyle name="Dziesiętny [0]_Invoices2001Slovakia_Book1_2_KH Von 2012 gui BKH 2 2 2" xfId="15004"/>
    <cellStyle name="Dziesietny [0]_Invoices2001Slovakia_Book1_2_KH Von 2012 gui BKH 2 2 3" xfId="15001"/>
    <cellStyle name="Dziesiętny [0]_Invoices2001Slovakia_Book1_2_KH Von 2012 gui BKH 2 2 3" xfId="15002"/>
    <cellStyle name="Dziesietny [0]_Invoices2001Slovakia_Book1_2_KH Von 2012 gui BKH 2 2 4" xfId="23454"/>
    <cellStyle name="Dziesiętny [0]_Invoices2001Slovakia_Book1_2_KH Von 2012 gui BKH 2 2 4" xfId="23455"/>
    <cellStyle name="Dziesietny [0]_Invoices2001Slovakia_Book1_2_KH Von 2012 gui BKH 2 20" xfId="4647"/>
    <cellStyle name="Dziesiętny [0]_Invoices2001Slovakia_Book1_2_KH Von 2012 gui BKH 2 20" xfId="4648"/>
    <cellStyle name="Dziesietny [0]_Invoices2001Slovakia_Book1_2_KH Von 2012 gui BKH 2 20 2" xfId="23456"/>
    <cellStyle name="Dziesiętny [0]_Invoices2001Slovakia_Book1_2_KH Von 2012 gui BKH 2 20 2" xfId="23457"/>
    <cellStyle name="Dziesietny [0]_Invoices2001Slovakia_Book1_2_KH Von 2012 gui BKH 2 21" xfId="4649"/>
    <cellStyle name="Dziesiętny [0]_Invoices2001Slovakia_Book1_2_KH Von 2012 gui BKH 2 21" xfId="4650"/>
    <cellStyle name="Dziesietny [0]_Invoices2001Slovakia_Book1_2_KH Von 2012 gui BKH 2 21 2" xfId="23458"/>
    <cellStyle name="Dziesiętny [0]_Invoices2001Slovakia_Book1_2_KH Von 2012 gui BKH 2 21 2" xfId="23459"/>
    <cellStyle name="Dziesietny [0]_Invoices2001Slovakia_Book1_2_KH Von 2012 gui BKH 2 22" xfId="4651"/>
    <cellStyle name="Dziesiętny [0]_Invoices2001Slovakia_Book1_2_KH Von 2012 gui BKH 2 22" xfId="4652"/>
    <cellStyle name="Dziesietny [0]_Invoices2001Slovakia_Book1_2_KH Von 2012 gui BKH 2 22 2" xfId="23460"/>
    <cellStyle name="Dziesiętny [0]_Invoices2001Slovakia_Book1_2_KH Von 2012 gui BKH 2 22 2" xfId="23461"/>
    <cellStyle name="Dziesietny [0]_Invoices2001Slovakia_Book1_2_KH Von 2012 gui BKH 2 23" xfId="4653"/>
    <cellStyle name="Dziesiętny [0]_Invoices2001Slovakia_Book1_2_KH Von 2012 gui BKH 2 23" xfId="4654"/>
    <cellStyle name="Dziesietny [0]_Invoices2001Slovakia_Book1_2_KH Von 2012 gui BKH 2 23 2" xfId="23462"/>
    <cellStyle name="Dziesiętny [0]_Invoices2001Slovakia_Book1_2_KH Von 2012 gui BKH 2 23 2" xfId="23463"/>
    <cellStyle name="Dziesietny [0]_Invoices2001Slovakia_Book1_2_KH Von 2012 gui BKH 2 24" xfId="4655"/>
    <cellStyle name="Dziesiętny [0]_Invoices2001Slovakia_Book1_2_KH Von 2012 gui BKH 2 24" xfId="4656"/>
    <cellStyle name="Dziesietny [0]_Invoices2001Slovakia_Book1_2_KH Von 2012 gui BKH 2 24 2" xfId="23464"/>
    <cellStyle name="Dziesiętny [0]_Invoices2001Slovakia_Book1_2_KH Von 2012 gui BKH 2 24 2" xfId="23465"/>
    <cellStyle name="Dziesietny [0]_Invoices2001Slovakia_Book1_2_KH Von 2012 gui BKH 2 25" xfId="4657"/>
    <cellStyle name="Dziesiętny [0]_Invoices2001Slovakia_Book1_2_KH Von 2012 gui BKH 2 25" xfId="4658"/>
    <cellStyle name="Dziesietny [0]_Invoices2001Slovakia_Book1_2_KH Von 2012 gui BKH 2 25 2" xfId="23466"/>
    <cellStyle name="Dziesiętny [0]_Invoices2001Slovakia_Book1_2_KH Von 2012 gui BKH 2 25 2" xfId="23467"/>
    <cellStyle name="Dziesietny [0]_Invoices2001Slovakia_Book1_2_KH Von 2012 gui BKH 2 26" xfId="4659"/>
    <cellStyle name="Dziesiętny [0]_Invoices2001Slovakia_Book1_2_KH Von 2012 gui BKH 2 26" xfId="4660"/>
    <cellStyle name="Dziesietny [0]_Invoices2001Slovakia_Book1_2_KH Von 2012 gui BKH 2 26 2" xfId="23468"/>
    <cellStyle name="Dziesiętny [0]_Invoices2001Slovakia_Book1_2_KH Von 2012 gui BKH 2 26 2" xfId="23469"/>
    <cellStyle name="Dziesietny [0]_Invoices2001Slovakia_Book1_2_KH Von 2012 gui BKH 2 27" xfId="14999"/>
    <cellStyle name="Dziesiętny [0]_Invoices2001Slovakia_Book1_2_KH Von 2012 gui BKH 2 27" xfId="15000"/>
    <cellStyle name="Dziesietny [0]_Invoices2001Slovakia_Book1_2_KH Von 2012 gui BKH 2 28" xfId="23432"/>
    <cellStyle name="Dziesiętny [0]_Invoices2001Slovakia_Book1_2_KH Von 2012 gui BKH 2 28" xfId="23433"/>
    <cellStyle name="Dziesietny [0]_Invoices2001Slovakia_Book1_2_KH Von 2012 gui BKH 2 3" xfId="4661"/>
    <cellStyle name="Dziesiętny [0]_Invoices2001Slovakia_Book1_2_KH Von 2012 gui BKH 2 3" xfId="4662"/>
    <cellStyle name="Dziesietny [0]_Invoices2001Slovakia_Book1_2_KH Von 2012 gui BKH 2 3 2" xfId="15007"/>
    <cellStyle name="Dziesiętny [0]_Invoices2001Slovakia_Book1_2_KH Von 2012 gui BKH 2 3 2" xfId="15008"/>
    <cellStyle name="Dziesietny [0]_Invoices2001Slovakia_Book1_2_KH Von 2012 gui BKH 2 3 3" xfId="15005"/>
    <cellStyle name="Dziesiętny [0]_Invoices2001Slovakia_Book1_2_KH Von 2012 gui BKH 2 3 3" xfId="15006"/>
    <cellStyle name="Dziesietny [0]_Invoices2001Slovakia_Book1_2_KH Von 2012 gui BKH 2 3 4" xfId="23470"/>
    <cellStyle name="Dziesiętny [0]_Invoices2001Slovakia_Book1_2_KH Von 2012 gui BKH 2 3 4" xfId="23471"/>
    <cellStyle name="Dziesietny [0]_Invoices2001Slovakia_Book1_2_KH Von 2012 gui BKH 2 4" xfId="4663"/>
    <cellStyle name="Dziesiętny [0]_Invoices2001Slovakia_Book1_2_KH Von 2012 gui BKH 2 4" xfId="4664"/>
    <cellStyle name="Dziesietny [0]_Invoices2001Slovakia_Book1_2_KH Von 2012 gui BKH 2 4 2" xfId="23472"/>
    <cellStyle name="Dziesiętny [0]_Invoices2001Slovakia_Book1_2_KH Von 2012 gui BKH 2 4 2" xfId="23473"/>
    <cellStyle name="Dziesietny [0]_Invoices2001Slovakia_Book1_2_KH Von 2012 gui BKH 2 5" xfId="4665"/>
    <cellStyle name="Dziesiętny [0]_Invoices2001Slovakia_Book1_2_KH Von 2012 gui BKH 2 5" xfId="4666"/>
    <cellStyle name="Dziesietny [0]_Invoices2001Slovakia_Book1_2_KH Von 2012 gui BKH 2 5 2" xfId="23474"/>
    <cellStyle name="Dziesiętny [0]_Invoices2001Slovakia_Book1_2_KH Von 2012 gui BKH 2 5 2" xfId="23475"/>
    <cellStyle name="Dziesietny [0]_Invoices2001Slovakia_Book1_2_KH Von 2012 gui BKH 2 6" xfId="4667"/>
    <cellStyle name="Dziesiętny [0]_Invoices2001Slovakia_Book1_2_KH Von 2012 gui BKH 2 6" xfId="4668"/>
    <cellStyle name="Dziesietny [0]_Invoices2001Slovakia_Book1_2_KH Von 2012 gui BKH 2 6 2" xfId="23476"/>
    <cellStyle name="Dziesiętny [0]_Invoices2001Slovakia_Book1_2_KH Von 2012 gui BKH 2 6 2" xfId="23477"/>
    <cellStyle name="Dziesietny [0]_Invoices2001Slovakia_Book1_2_KH Von 2012 gui BKH 2 7" xfId="4669"/>
    <cellStyle name="Dziesiętny [0]_Invoices2001Slovakia_Book1_2_KH Von 2012 gui BKH 2 7" xfId="4670"/>
    <cellStyle name="Dziesietny [0]_Invoices2001Slovakia_Book1_2_KH Von 2012 gui BKH 2 7 2" xfId="23478"/>
    <cellStyle name="Dziesiętny [0]_Invoices2001Slovakia_Book1_2_KH Von 2012 gui BKH 2 7 2" xfId="23479"/>
    <cellStyle name="Dziesietny [0]_Invoices2001Slovakia_Book1_2_KH Von 2012 gui BKH 2 8" xfId="4671"/>
    <cellStyle name="Dziesiętny [0]_Invoices2001Slovakia_Book1_2_KH Von 2012 gui BKH 2 8" xfId="4672"/>
    <cellStyle name="Dziesietny [0]_Invoices2001Slovakia_Book1_2_KH Von 2012 gui BKH 2 8 2" xfId="23480"/>
    <cellStyle name="Dziesiętny [0]_Invoices2001Slovakia_Book1_2_KH Von 2012 gui BKH 2 8 2" xfId="23481"/>
    <cellStyle name="Dziesietny [0]_Invoices2001Slovakia_Book1_2_KH Von 2012 gui BKH 2 9" xfId="4673"/>
    <cellStyle name="Dziesiętny [0]_Invoices2001Slovakia_Book1_2_KH Von 2012 gui BKH 2 9" xfId="4674"/>
    <cellStyle name="Dziesietny [0]_Invoices2001Slovakia_Book1_2_KH Von 2012 gui BKH 2 9 2" xfId="23482"/>
    <cellStyle name="Dziesiętny [0]_Invoices2001Slovakia_Book1_2_KH Von 2012 gui BKH 2 9 2" xfId="23483"/>
    <cellStyle name="Dziesietny [0]_Invoices2001Slovakia_Book1_2_QD ke hoach dau thau" xfId="4675"/>
    <cellStyle name="Dziesiętny [0]_Invoices2001Slovakia_Book1_2_QD ke hoach dau thau" xfId="4676"/>
    <cellStyle name="Dziesietny [0]_Invoices2001Slovakia_Book1_2_QD ke hoach dau thau 10" xfId="4677"/>
    <cellStyle name="Dziesiętny [0]_Invoices2001Slovakia_Book1_2_QD ke hoach dau thau 10" xfId="4678"/>
    <cellStyle name="Dziesietny [0]_Invoices2001Slovakia_Book1_2_QD ke hoach dau thau 10 2" xfId="23486"/>
    <cellStyle name="Dziesiętny [0]_Invoices2001Slovakia_Book1_2_QD ke hoach dau thau 10 2" xfId="23487"/>
    <cellStyle name="Dziesietny [0]_Invoices2001Slovakia_Book1_2_QD ke hoach dau thau 11" xfId="4679"/>
    <cellStyle name="Dziesiętny [0]_Invoices2001Slovakia_Book1_2_QD ke hoach dau thau 11" xfId="4680"/>
    <cellStyle name="Dziesietny [0]_Invoices2001Slovakia_Book1_2_QD ke hoach dau thau 11 2" xfId="23488"/>
    <cellStyle name="Dziesiętny [0]_Invoices2001Slovakia_Book1_2_QD ke hoach dau thau 11 2" xfId="23489"/>
    <cellStyle name="Dziesietny [0]_Invoices2001Slovakia_Book1_2_QD ke hoach dau thau 12" xfId="4681"/>
    <cellStyle name="Dziesiętny [0]_Invoices2001Slovakia_Book1_2_QD ke hoach dau thau 12" xfId="4682"/>
    <cellStyle name="Dziesietny [0]_Invoices2001Slovakia_Book1_2_QD ke hoach dau thau 12 2" xfId="23490"/>
    <cellStyle name="Dziesiętny [0]_Invoices2001Slovakia_Book1_2_QD ke hoach dau thau 12 2" xfId="23491"/>
    <cellStyle name="Dziesietny [0]_Invoices2001Slovakia_Book1_2_QD ke hoach dau thau 13" xfId="4683"/>
    <cellStyle name="Dziesiętny [0]_Invoices2001Slovakia_Book1_2_QD ke hoach dau thau 13" xfId="4684"/>
    <cellStyle name="Dziesietny [0]_Invoices2001Slovakia_Book1_2_QD ke hoach dau thau 13 2" xfId="23492"/>
    <cellStyle name="Dziesiętny [0]_Invoices2001Slovakia_Book1_2_QD ke hoach dau thau 13 2" xfId="23493"/>
    <cellStyle name="Dziesietny [0]_Invoices2001Slovakia_Book1_2_QD ke hoach dau thau 14" xfId="4685"/>
    <cellStyle name="Dziesiętny [0]_Invoices2001Slovakia_Book1_2_QD ke hoach dau thau 14" xfId="4686"/>
    <cellStyle name="Dziesietny [0]_Invoices2001Slovakia_Book1_2_QD ke hoach dau thau 14 2" xfId="23494"/>
    <cellStyle name="Dziesiętny [0]_Invoices2001Slovakia_Book1_2_QD ke hoach dau thau 14 2" xfId="23495"/>
    <cellStyle name="Dziesietny [0]_Invoices2001Slovakia_Book1_2_QD ke hoach dau thau 15" xfId="4687"/>
    <cellStyle name="Dziesiętny [0]_Invoices2001Slovakia_Book1_2_QD ke hoach dau thau 15" xfId="4688"/>
    <cellStyle name="Dziesietny [0]_Invoices2001Slovakia_Book1_2_QD ke hoach dau thau 15 2" xfId="23496"/>
    <cellStyle name="Dziesiętny [0]_Invoices2001Slovakia_Book1_2_QD ke hoach dau thau 15 2" xfId="23497"/>
    <cellStyle name="Dziesietny [0]_Invoices2001Slovakia_Book1_2_QD ke hoach dau thau 16" xfId="4689"/>
    <cellStyle name="Dziesiętny [0]_Invoices2001Slovakia_Book1_2_QD ke hoach dau thau 16" xfId="4690"/>
    <cellStyle name="Dziesietny [0]_Invoices2001Slovakia_Book1_2_QD ke hoach dau thau 16 2" xfId="23498"/>
    <cellStyle name="Dziesiętny [0]_Invoices2001Slovakia_Book1_2_QD ke hoach dau thau 16 2" xfId="23499"/>
    <cellStyle name="Dziesietny [0]_Invoices2001Slovakia_Book1_2_QD ke hoach dau thau 17" xfId="4691"/>
    <cellStyle name="Dziesiętny [0]_Invoices2001Slovakia_Book1_2_QD ke hoach dau thau 17" xfId="4692"/>
    <cellStyle name="Dziesietny [0]_Invoices2001Slovakia_Book1_2_QD ke hoach dau thau 17 2" xfId="23500"/>
    <cellStyle name="Dziesiętny [0]_Invoices2001Slovakia_Book1_2_QD ke hoach dau thau 17 2" xfId="23501"/>
    <cellStyle name="Dziesietny [0]_Invoices2001Slovakia_Book1_2_QD ke hoach dau thau 18" xfId="4693"/>
    <cellStyle name="Dziesiętny [0]_Invoices2001Slovakia_Book1_2_QD ke hoach dau thau 18" xfId="4694"/>
    <cellStyle name="Dziesietny [0]_Invoices2001Slovakia_Book1_2_QD ke hoach dau thau 18 2" xfId="23502"/>
    <cellStyle name="Dziesiętny [0]_Invoices2001Slovakia_Book1_2_QD ke hoach dau thau 18 2" xfId="23503"/>
    <cellStyle name="Dziesietny [0]_Invoices2001Slovakia_Book1_2_QD ke hoach dau thau 19" xfId="4695"/>
    <cellStyle name="Dziesiętny [0]_Invoices2001Slovakia_Book1_2_QD ke hoach dau thau 19" xfId="4696"/>
    <cellStyle name="Dziesietny [0]_Invoices2001Slovakia_Book1_2_QD ke hoach dau thau 19 2" xfId="23504"/>
    <cellStyle name="Dziesiętny [0]_Invoices2001Slovakia_Book1_2_QD ke hoach dau thau 19 2" xfId="23505"/>
    <cellStyle name="Dziesietny [0]_Invoices2001Slovakia_Book1_2_QD ke hoach dau thau 2" xfId="4697"/>
    <cellStyle name="Dziesiętny [0]_Invoices2001Slovakia_Book1_2_QD ke hoach dau thau 2" xfId="4698"/>
    <cellStyle name="Dziesietny [0]_Invoices2001Slovakia_Book1_2_QD ke hoach dau thau 2 2" xfId="15013"/>
    <cellStyle name="Dziesiętny [0]_Invoices2001Slovakia_Book1_2_QD ke hoach dau thau 2 2" xfId="15014"/>
    <cellStyle name="Dziesietny [0]_Invoices2001Slovakia_Book1_2_QD ke hoach dau thau 2 3" xfId="15011"/>
    <cellStyle name="Dziesiętny [0]_Invoices2001Slovakia_Book1_2_QD ke hoach dau thau 2 3" xfId="15012"/>
    <cellStyle name="Dziesietny [0]_Invoices2001Slovakia_Book1_2_QD ke hoach dau thau 2 4" xfId="23506"/>
    <cellStyle name="Dziesiętny [0]_Invoices2001Slovakia_Book1_2_QD ke hoach dau thau 2 4" xfId="23507"/>
    <cellStyle name="Dziesietny [0]_Invoices2001Slovakia_Book1_2_QD ke hoach dau thau 20" xfId="4699"/>
    <cellStyle name="Dziesiętny [0]_Invoices2001Slovakia_Book1_2_QD ke hoach dau thau 20" xfId="4700"/>
    <cellStyle name="Dziesietny [0]_Invoices2001Slovakia_Book1_2_QD ke hoach dau thau 20 2" xfId="23508"/>
    <cellStyle name="Dziesiętny [0]_Invoices2001Slovakia_Book1_2_QD ke hoach dau thau 20 2" xfId="23509"/>
    <cellStyle name="Dziesietny [0]_Invoices2001Slovakia_Book1_2_QD ke hoach dau thau 21" xfId="4701"/>
    <cellStyle name="Dziesiętny [0]_Invoices2001Slovakia_Book1_2_QD ke hoach dau thau 21" xfId="4702"/>
    <cellStyle name="Dziesietny [0]_Invoices2001Slovakia_Book1_2_QD ke hoach dau thau 21 2" xfId="23510"/>
    <cellStyle name="Dziesiętny [0]_Invoices2001Slovakia_Book1_2_QD ke hoach dau thau 21 2" xfId="23511"/>
    <cellStyle name="Dziesietny [0]_Invoices2001Slovakia_Book1_2_QD ke hoach dau thau 22" xfId="4703"/>
    <cellStyle name="Dziesiętny [0]_Invoices2001Slovakia_Book1_2_QD ke hoach dau thau 22" xfId="4704"/>
    <cellStyle name="Dziesietny [0]_Invoices2001Slovakia_Book1_2_QD ke hoach dau thau 22 2" xfId="23512"/>
    <cellStyle name="Dziesiętny [0]_Invoices2001Slovakia_Book1_2_QD ke hoach dau thau 22 2" xfId="23513"/>
    <cellStyle name="Dziesietny [0]_Invoices2001Slovakia_Book1_2_QD ke hoach dau thau 23" xfId="4705"/>
    <cellStyle name="Dziesiętny [0]_Invoices2001Slovakia_Book1_2_QD ke hoach dau thau 23" xfId="4706"/>
    <cellStyle name="Dziesietny [0]_Invoices2001Slovakia_Book1_2_QD ke hoach dau thau 23 2" xfId="23514"/>
    <cellStyle name="Dziesiętny [0]_Invoices2001Slovakia_Book1_2_QD ke hoach dau thau 23 2" xfId="23515"/>
    <cellStyle name="Dziesietny [0]_Invoices2001Slovakia_Book1_2_QD ke hoach dau thau 24" xfId="4707"/>
    <cellStyle name="Dziesiętny [0]_Invoices2001Slovakia_Book1_2_QD ke hoach dau thau 24" xfId="4708"/>
    <cellStyle name="Dziesietny [0]_Invoices2001Slovakia_Book1_2_QD ke hoach dau thau 24 2" xfId="23516"/>
    <cellStyle name="Dziesiętny [0]_Invoices2001Slovakia_Book1_2_QD ke hoach dau thau 24 2" xfId="23517"/>
    <cellStyle name="Dziesietny [0]_Invoices2001Slovakia_Book1_2_QD ke hoach dau thau 25" xfId="4709"/>
    <cellStyle name="Dziesiętny [0]_Invoices2001Slovakia_Book1_2_QD ke hoach dau thau 25" xfId="4710"/>
    <cellStyle name="Dziesietny [0]_Invoices2001Slovakia_Book1_2_QD ke hoach dau thau 25 2" xfId="23518"/>
    <cellStyle name="Dziesiętny [0]_Invoices2001Slovakia_Book1_2_QD ke hoach dau thau 25 2" xfId="23519"/>
    <cellStyle name="Dziesietny [0]_Invoices2001Slovakia_Book1_2_QD ke hoach dau thau 26" xfId="4711"/>
    <cellStyle name="Dziesiętny [0]_Invoices2001Slovakia_Book1_2_QD ke hoach dau thau 26" xfId="4712"/>
    <cellStyle name="Dziesietny [0]_Invoices2001Slovakia_Book1_2_QD ke hoach dau thau 26 2" xfId="23520"/>
    <cellStyle name="Dziesiętny [0]_Invoices2001Slovakia_Book1_2_QD ke hoach dau thau 26 2" xfId="23521"/>
    <cellStyle name="Dziesietny [0]_Invoices2001Slovakia_Book1_2_QD ke hoach dau thau 27" xfId="15009"/>
    <cellStyle name="Dziesiętny [0]_Invoices2001Slovakia_Book1_2_QD ke hoach dau thau 27" xfId="15010"/>
    <cellStyle name="Dziesietny [0]_Invoices2001Slovakia_Book1_2_QD ke hoach dau thau 28" xfId="23484"/>
    <cellStyle name="Dziesiętny [0]_Invoices2001Slovakia_Book1_2_QD ke hoach dau thau 28" xfId="23485"/>
    <cellStyle name="Dziesietny [0]_Invoices2001Slovakia_Book1_2_QD ke hoach dau thau 3" xfId="4713"/>
    <cellStyle name="Dziesiętny [0]_Invoices2001Slovakia_Book1_2_QD ke hoach dau thau 3" xfId="4714"/>
    <cellStyle name="Dziesietny [0]_Invoices2001Slovakia_Book1_2_QD ke hoach dau thau 3 2" xfId="15017"/>
    <cellStyle name="Dziesiętny [0]_Invoices2001Slovakia_Book1_2_QD ke hoach dau thau 3 2" xfId="15018"/>
    <cellStyle name="Dziesietny [0]_Invoices2001Slovakia_Book1_2_QD ke hoach dau thau 3 3" xfId="15015"/>
    <cellStyle name="Dziesiętny [0]_Invoices2001Slovakia_Book1_2_QD ke hoach dau thau 3 3" xfId="15016"/>
    <cellStyle name="Dziesietny [0]_Invoices2001Slovakia_Book1_2_QD ke hoach dau thau 3 4" xfId="23522"/>
    <cellStyle name="Dziesiętny [0]_Invoices2001Slovakia_Book1_2_QD ke hoach dau thau 3 4" xfId="23523"/>
    <cellStyle name="Dziesietny [0]_Invoices2001Slovakia_Book1_2_QD ke hoach dau thau 4" xfId="4715"/>
    <cellStyle name="Dziesiętny [0]_Invoices2001Slovakia_Book1_2_QD ke hoach dau thau 4" xfId="4716"/>
    <cellStyle name="Dziesietny [0]_Invoices2001Slovakia_Book1_2_QD ke hoach dau thau 4 2" xfId="23524"/>
    <cellStyle name="Dziesiętny [0]_Invoices2001Slovakia_Book1_2_QD ke hoach dau thau 4 2" xfId="23525"/>
    <cellStyle name="Dziesietny [0]_Invoices2001Slovakia_Book1_2_QD ke hoach dau thau 5" xfId="4717"/>
    <cellStyle name="Dziesiętny [0]_Invoices2001Slovakia_Book1_2_QD ke hoach dau thau 5" xfId="4718"/>
    <cellStyle name="Dziesietny [0]_Invoices2001Slovakia_Book1_2_QD ke hoach dau thau 5 2" xfId="23526"/>
    <cellStyle name="Dziesiętny [0]_Invoices2001Slovakia_Book1_2_QD ke hoach dau thau 5 2" xfId="23527"/>
    <cellStyle name="Dziesietny [0]_Invoices2001Slovakia_Book1_2_QD ke hoach dau thau 6" xfId="4719"/>
    <cellStyle name="Dziesiętny [0]_Invoices2001Slovakia_Book1_2_QD ke hoach dau thau 6" xfId="4720"/>
    <cellStyle name="Dziesietny [0]_Invoices2001Slovakia_Book1_2_QD ke hoach dau thau 6 2" xfId="23528"/>
    <cellStyle name="Dziesiętny [0]_Invoices2001Slovakia_Book1_2_QD ke hoach dau thau 6 2" xfId="23529"/>
    <cellStyle name="Dziesietny [0]_Invoices2001Slovakia_Book1_2_QD ke hoach dau thau 7" xfId="4721"/>
    <cellStyle name="Dziesiętny [0]_Invoices2001Slovakia_Book1_2_QD ke hoach dau thau 7" xfId="4722"/>
    <cellStyle name="Dziesietny [0]_Invoices2001Slovakia_Book1_2_QD ke hoach dau thau 7 2" xfId="23530"/>
    <cellStyle name="Dziesiętny [0]_Invoices2001Slovakia_Book1_2_QD ke hoach dau thau 7 2" xfId="23531"/>
    <cellStyle name="Dziesietny [0]_Invoices2001Slovakia_Book1_2_QD ke hoach dau thau 8" xfId="4723"/>
    <cellStyle name="Dziesiętny [0]_Invoices2001Slovakia_Book1_2_QD ke hoach dau thau 8" xfId="4724"/>
    <cellStyle name="Dziesietny [0]_Invoices2001Slovakia_Book1_2_QD ke hoach dau thau 8 2" xfId="23532"/>
    <cellStyle name="Dziesiętny [0]_Invoices2001Slovakia_Book1_2_QD ke hoach dau thau 8 2" xfId="23533"/>
    <cellStyle name="Dziesietny [0]_Invoices2001Slovakia_Book1_2_QD ke hoach dau thau 9" xfId="4725"/>
    <cellStyle name="Dziesiętny [0]_Invoices2001Slovakia_Book1_2_QD ke hoach dau thau 9" xfId="4726"/>
    <cellStyle name="Dziesietny [0]_Invoices2001Slovakia_Book1_2_QD ke hoach dau thau 9 2" xfId="23534"/>
    <cellStyle name="Dziesiętny [0]_Invoices2001Slovakia_Book1_2_QD ke hoach dau thau 9 2" xfId="23535"/>
    <cellStyle name="Dziesietny [0]_Invoices2001Slovakia_Book1_2_Ra soat KH von 2011 (Huy-11-11-11)" xfId="4727"/>
    <cellStyle name="Dziesiętny [0]_Invoices2001Slovakia_Book1_2_Ra soat KH von 2011 (Huy-11-11-11)" xfId="4728"/>
    <cellStyle name="Dziesietny [0]_Invoices2001Slovakia_Book1_2_Ra soat KH von 2011 (Huy-11-11-11) 10" xfId="4729"/>
    <cellStyle name="Dziesiętny [0]_Invoices2001Slovakia_Book1_2_Ra soat KH von 2011 (Huy-11-11-11) 10" xfId="4730"/>
    <cellStyle name="Dziesietny [0]_Invoices2001Slovakia_Book1_2_Ra soat KH von 2011 (Huy-11-11-11) 10 2" xfId="23538"/>
    <cellStyle name="Dziesiętny [0]_Invoices2001Slovakia_Book1_2_Ra soat KH von 2011 (Huy-11-11-11) 10 2" xfId="23539"/>
    <cellStyle name="Dziesietny [0]_Invoices2001Slovakia_Book1_2_Ra soat KH von 2011 (Huy-11-11-11) 11" xfId="4731"/>
    <cellStyle name="Dziesiętny [0]_Invoices2001Slovakia_Book1_2_Ra soat KH von 2011 (Huy-11-11-11) 11" xfId="4732"/>
    <cellStyle name="Dziesietny [0]_Invoices2001Slovakia_Book1_2_Ra soat KH von 2011 (Huy-11-11-11) 11 2" xfId="23540"/>
    <cellStyle name="Dziesiętny [0]_Invoices2001Slovakia_Book1_2_Ra soat KH von 2011 (Huy-11-11-11) 11 2" xfId="23541"/>
    <cellStyle name="Dziesietny [0]_Invoices2001Slovakia_Book1_2_Ra soat KH von 2011 (Huy-11-11-11) 12" xfId="4733"/>
    <cellStyle name="Dziesiętny [0]_Invoices2001Slovakia_Book1_2_Ra soat KH von 2011 (Huy-11-11-11) 12" xfId="4734"/>
    <cellStyle name="Dziesietny [0]_Invoices2001Slovakia_Book1_2_Ra soat KH von 2011 (Huy-11-11-11) 12 2" xfId="23542"/>
    <cellStyle name="Dziesiętny [0]_Invoices2001Slovakia_Book1_2_Ra soat KH von 2011 (Huy-11-11-11) 12 2" xfId="23543"/>
    <cellStyle name="Dziesietny [0]_Invoices2001Slovakia_Book1_2_Ra soat KH von 2011 (Huy-11-11-11) 13" xfId="4735"/>
    <cellStyle name="Dziesiętny [0]_Invoices2001Slovakia_Book1_2_Ra soat KH von 2011 (Huy-11-11-11) 13" xfId="4736"/>
    <cellStyle name="Dziesietny [0]_Invoices2001Slovakia_Book1_2_Ra soat KH von 2011 (Huy-11-11-11) 13 2" xfId="23544"/>
    <cellStyle name="Dziesiętny [0]_Invoices2001Slovakia_Book1_2_Ra soat KH von 2011 (Huy-11-11-11) 13 2" xfId="23545"/>
    <cellStyle name="Dziesietny [0]_Invoices2001Slovakia_Book1_2_Ra soat KH von 2011 (Huy-11-11-11) 14" xfId="4737"/>
    <cellStyle name="Dziesiętny [0]_Invoices2001Slovakia_Book1_2_Ra soat KH von 2011 (Huy-11-11-11) 14" xfId="4738"/>
    <cellStyle name="Dziesietny [0]_Invoices2001Slovakia_Book1_2_Ra soat KH von 2011 (Huy-11-11-11) 14 2" xfId="23546"/>
    <cellStyle name="Dziesiętny [0]_Invoices2001Slovakia_Book1_2_Ra soat KH von 2011 (Huy-11-11-11) 14 2" xfId="23547"/>
    <cellStyle name="Dziesietny [0]_Invoices2001Slovakia_Book1_2_Ra soat KH von 2011 (Huy-11-11-11) 15" xfId="4739"/>
    <cellStyle name="Dziesiętny [0]_Invoices2001Slovakia_Book1_2_Ra soat KH von 2011 (Huy-11-11-11) 15" xfId="4740"/>
    <cellStyle name="Dziesietny [0]_Invoices2001Slovakia_Book1_2_Ra soat KH von 2011 (Huy-11-11-11) 15 2" xfId="23548"/>
    <cellStyle name="Dziesiętny [0]_Invoices2001Slovakia_Book1_2_Ra soat KH von 2011 (Huy-11-11-11) 15 2" xfId="23549"/>
    <cellStyle name="Dziesietny [0]_Invoices2001Slovakia_Book1_2_Ra soat KH von 2011 (Huy-11-11-11) 16" xfId="4741"/>
    <cellStyle name="Dziesiętny [0]_Invoices2001Slovakia_Book1_2_Ra soat KH von 2011 (Huy-11-11-11) 16" xfId="4742"/>
    <cellStyle name="Dziesietny [0]_Invoices2001Slovakia_Book1_2_Ra soat KH von 2011 (Huy-11-11-11) 16 2" xfId="23550"/>
    <cellStyle name="Dziesiętny [0]_Invoices2001Slovakia_Book1_2_Ra soat KH von 2011 (Huy-11-11-11) 16 2" xfId="23551"/>
    <cellStyle name="Dziesietny [0]_Invoices2001Slovakia_Book1_2_Ra soat KH von 2011 (Huy-11-11-11) 17" xfId="4743"/>
    <cellStyle name="Dziesiętny [0]_Invoices2001Slovakia_Book1_2_Ra soat KH von 2011 (Huy-11-11-11) 17" xfId="4744"/>
    <cellStyle name="Dziesietny [0]_Invoices2001Slovakia_Book1_2_Ra soat KH von 2011 (Huy-11-11-11) 17 2" xfId="23552"/>
    <cellStyle name="Dziesiętny [0]_Invoices2001Slovakia_Book1_2_Ra soat KH von 2011 (Huy-11-11-11) 17 2" xfId="23553"/>
    <cellStyle name="Dziesietny [0]_Invoices2001Slovakia_Book1_2_Ra soat KH von 2011 (Huy-11-11-11) 18" xfId="4745"/>
    <cellStyle name="Dziesiętny [0]_Invoices2001Slovakia_Book1_2_Ra soat KH von 2011 (Huy-11-11-11) 18" xfId="4746"/>
    <cellStyle name="Dziesietny [0]_Invoices2001Slovakia_Book1_2_Ra soat KH von 2011 (Huy-11-11-11) 18 2" xfId="23554"/>
    <cellStyle name="Dziesiętny [0]_Invoices2001Slovakia_Book1_2_Ra soat KH von 2011 (Huy-11-11-11) 18 2" xfId="23555"/>
    <cellStyle name="Dziesietny [0]_Invoices2001Slovakia_Book1_2_Ra soat KH von 2011 (Huy-11-11-11) 19" xfId="4747"/>
    <cellStyle name="Dziesiętny [0]_Invoices2001Slovakia_Book1_2_Ra soat KH von 2011 (Huy-11-11-11) 19" xfId="4748"/>
    <cellStyle name="Dziesietny [0]_Invoices2001Slovakia_Book1_2_Ra soat KH von 2011 (Huy-11-11-11) 19 2" xfId="23556"/>
    <cellStyle name="Dziesiętny [0]_Invoices2001Slovakia_Book1_2_Ra soat KH von 2011 (Huy-11-11-11) 19 2" xfId="23557"/>
    <cellStyle name="Dziesietny [0]_Invoices2001Slovakia_Book1_2_Ra soat KH von 2011 (Huy-11-11-11) 2" xfId="4749"/>
    <cellStyle name="Dziesiętny [0]_Invoices2001Slovakia_Book1_2_Ra soat KH von 2011 (Huy-11-11-11) 2" xfId="4750"/>
    <cellStyle name="Dziesietny [0]_Invoices2001Slovakia_Book1_2_Ra soat KH von 2011 (Huy-11-11-11) 2 2" xfId="15023"/>
    <cellStyle name="Dziesiętny [0]_Invoices2001Slovakia_Book1_2_Ra soat KH von 2011 (Huy-11-11-11) 2 2" xfId="15024"/>
    <cellStyle name="Dziesietny [0]_Invoices2001Slovakia_Book1_2_Ra soat KH von 2011 (Huy-11-11-11) 2 3" xfId="15021"/>
    <cellStyle name="Dziesiętny [0]_Invoices2001Slovakia_Book1_2_Ra soat KH von 2011 (Huy-11-11-11) 2 3" xfId="15022"/>
    <cellStyle name="Dziesietny [0]_Invoices2001Slovakia_Book1_2_Ra soat KH von 2011 (Huy-11-11-11) 2 4" xfId="23558"/>
    <cellStyle name="Dziesiętny [0]_Invoices2001Slovakia_Book1_2_Ra soat KH von 2011 (Huy-11-11-11) 2 4" xfId="23559"/>
    <cellStyle name="Dziesietny [0]_Invoices2001Slovakia_Book1_2_Ra soat KH von 2011 (Huy-11-11-11) 20" xfId="4751"/>
    <cellStyle name="Dziesiętny [0]_Invoices2001Slovakia_Book1_2_Ra soat KH von 2011 (Huy-11-11-11) 20" xfId="4752"/>
    <cellStyle name="Dziesietny [0]_Invoices2001Slovakia_Book1_2_Ra soat KH von 2011 (Huy-11-11-11) 20 2" xfId="23560"/>
    <cellStyle name="Dziesiętny [0]_Invoices2001Slovakia_Book1_2_Ra soat KH von 2011 (Huy-11-11-11) 20 2" xfId="23561"/>
    <cellStyle name="Dziesietny [0]_Invoices2001Slovakia_Book1_2_Ra soat KH von 2011 (Huy-11-11-11) 21" xfId="4753"/>
    <cellStyle name="Dziesiętny [0]_Invoices2001Slovakia_Book1_2_Ra soat KH von 2011 (Huy-11-11-11) 21" xfId="4754"/>
    <cellStyle name="Dziesietny [0]_Invoices2001Slovakia_Book1_2_Ra soat KH von 2011 (Huy-11-11-11) 21 2" xfId="23562"/>
    <cellStyle name="Dziesiętny [0]_Invoices2001Slovakia_Book1_2_Ra soat KH von 2011 (Huy-11-11-11) 21 2" xfId="23563"/>
    <cellStyle name="Dziesietny [0]_Invoices2001Slovakia_Book1_2_Ra soat KH von 2011 (Huy-11-11-11) 22" xfId="4755"/>
    <cellStyle name="Dziesiętny [0]_Invoices2001Slovakia_Book1_2_Ra soat KH von 2011 (Huy-11-11-11) 22" xfId="4756"/>
    <cellStyle name="Dziesietny [0]_Invoices2001Slovakia_Book1_2_Ra soat KH von 2011 (Huy-11-11-11) 22 2" xfId="23564"/>
    <cellStyle name="Dziesiętny [0]_Invoices2001Slovakia_Book1_2_Ra soat KH von 2011 (Huy-11-11-11) 22 2" xfId="23565"/>
    <cellStyle name="Dziesietny [0]_Invoices2001Slovakia_Book1_2_Ra soat KH von 2011 (Huy-11-11-11) 23" xfId="4757"/>
    <cellStyle name="Dziesiętny [0]_Invoices2001Slovakia_Book1_2_Ra soat KH von 2011 (Huy-11-11-11) 23" xfId="4758"/>
    <cellStyle name="Dziesietny [0]_Invoices2001Slovakia_Book1_2_Ra soat KH von 2011 (Huy-11-11-11) 23 2" xfId="23566"/>
    <cellStyle name="Dziesiętny [0]_Invoices2001Slovakia_Book1_2_Ra soat KH von 2011 (Huy-11-11-11) 23 2" xfId="23567"/>
    <cellStyle name="Dziesietny [0]_Invoices2001Slovakia_Book1_2_Ra soat KH von 2011 (Huy-11-11-11) 24" xfId="4759"/>
    <cellStyle name="Dziesiętny [0]_Invoices2001Slovakia_Book1_2_Ra soat KH von 2011 (Huy-11-11-11) 24" xfId="4760"/>
    <cellStyle name="Dziesietny [0]_Invoices2001Slovakia_Book1_2_Ra soat KH von 2011 (Huy-11-11-11) 24 2" xfId="23568"/>
    <cellStyle name="Dziesiętny [0]_Invoices2001Slovakia_Book1_2_Ra soat KH von 2011 (Huy-11-11-11) 24 2" xfId="23569"/>
    <cellStyle name="Dziesietny [0]_Invoices2001Slovakia_Book1_2_Ra soat KH von 2011 (Huy-11-11-11) 25" xfId="4761"/>
    <cellStyle name="Dziesiętny [0]_Invoices2001Slovakia_Book1_2_Ra soat KH von 2011 (Huy-11-11-11) 25" xfId="4762"/>
    <cellStyle name="Dziesietny [0]_Invoices2001Slovakia_Book1_2_Ra soat KH von 2011 (Huy-11-11-11) 25 2" xfId="23570"/>
    <cellStyle name="Dziesiętny [0]_Invoices2001Slovakia_Book1_2_Ra soat KH von 2011 (Huy-11-11-11) 25 2" xfId="23571"/>
    <cellStyle name="Dziesietny [0]_Invoices2001Slovakia_Book1_2_Ra soat KH von 2011 (Huy-11-11-11) 26" xfId="4763"/>
    <cellStyle name="Dziesiętny [0]_Invoices2001Slovakia_Book1_2_Ra soat KH von 2011 (Huy-11-11-11) 26" xfId="4764"/>
    <cellStyle name="Dziesietny [0]_Invoices2001Slovakia_Book1_2_Ra soat KH von 2011 (Huy-11-11-11) 26 2" xfId="23572"/>
    <cellStyle name="Dziesiętny [0]_Invoices2001Slovakia_Book1_2_Ra soat KH von 2011 (Huy-11-11-11) 26 2" xfId="23573"/>
    <cellStyle name="Dziesietny [0]_Invoices2001Slovakia_Book1_2_Ra soat KH von 2011 (Huy-11-11-11) 27" xfId="15019"/>
    <cellStyle name="Dziesiętny [0]_Invoices2001Slovakia_Book1_2_Ra soat KH von 2011 (Huy-11-11-11) 27" xfId="15020"/>
    <cellStyle name="Dziesietny [0]_Invoices2001Slovakia_Book1_2_Ra soat KH von 2011 (Huy-11-11-11) 28" xfId="23536"/>
    <cellStyle name="Dziesiętny [0]_Invoices2001Slovakia_Book1_2_Ra soat KH von 2011 (Huy-11-11-11) 28" xfId="23537"/>
    <cellStyle name="Dziesietny [0]_Invoices2001Slovakia_Book1_2_Ra soat KH von 2011 (Huy-11-11-11) 3" xfId="4765"/>
    <cellStyle name="Dziesiętny [0]_Invoices2001Slovakia_Book1_2_Ra soat KH von 2011 (Huy-11-11-11) 3" xfId="4766"/>
    <cellStyle name="Dziesietny [0]_Invoices2001Slovakia_Book1_2_Ra soat KH von 2011 (Huy-11-11-11) 3 2" xfId="15027"/>
    <cellStyle name="Dziesiętny [0]_Invoices2001Slovakia_Book1_2_Ra soat KH von 2011 (Huy-11-11-11) 3 2" xfId="15028"/>
    <cellStyle name="Dziesietny [0]_Invoices2001Slovakia_Book1_2_Ra soat KH von 2011 (Huy-11-11-11) 3 3" xfId="15025"/>
    <cellStyle name="Dziesiętny [0]_Invoices2001Slovakia_Book1_2_Ra soat KH von 2011 (Huy-11-11-11) 3 3" xfId="15026"/>
    <cellStyle name="Dziesietny [0]_Invoices2001Slovakia_Book1_2_Ra soat KH von 2011 (Huy-11-11-11) 3 4" xfId="23574"/>
    <cellStyle name="Dziesiętny [0]_Invoices2001Slovakia_Book1_2_Ra soat KH von 2011 (Huy-11-11-11) 3 4" xfId="23575"/>
    <cellStyle name="Dziesietny [0]_Invoices2001Slovakia_Book1_2_Ra soat KH von 2011 (Huy-11-11-11) 4" xfId="4767"/>
    <cellStyle name="Dziesiętny [0]_Invoices2001Slovakia_Book1_2_Ra soat KH von 2011 (Huy-11-11-11) 4" xfId="4768"/>
    <cellStyle name="Dziesietny [0]_Invoices2001Slovakia_Book1_2_Ra soat KH von 2011 (Huy-11-11-11) 4 2" xfId="15029"/>
    <cellStyle name="Dziesiętny [0]_Invoices2001Slovakia_Book1_2_Ra soat KH von 2011 (Huy-11-11-11) 4 2" xfId="15030"/>
    <cellStyle name="Dziesietny [0]_Invoices2001Slovakia_Book1_2_Ra soat KH von 2011 (Huy-11-11-11) 4 3" xfId="23576"/>
    <cellStyle name="Dziesiętny [0]_Invoices2001Slovakia_Book1_2_Ra soat KH von 2011 (Huy-11-11-11) 4 3" xfId="23577"/>
    <cellStyle name="Dziesietny [0]_Invoices2001Slovakia_Book1_2_Ra soat KH von 2011 (Huy-11-11-11) 5" xfId="4769"/>
    <cellStyle name="Dziesiętny [0]_Invoices2001Slovakia_Book1_2_Ra soat KH von 2011 (Huy-11-11-11) 5" xfId="4770"/>
    <cellStyle name="Dziesietny [0]_Invoices2001Slovakia_Book1_2_Ra soat KH von 2011 (Huy-11-11-11) 5 2" xfId="23578"/>
    <cellStyle name="Dziesiętny [0]_Invoices2001Slovakia_Book1_2_Ra soat KH von 2011 (Huy-11-11-11) 5 2" xfId="23579"/>
    <cellStyle name="Dziesietny [0]_Invoices2001Slovakia_Book1_2_Ra soat KH von 2011 (Huy-11-11-11) 6" xfId="4771"/>
    <cellStyle name="Dziesiętny [0]_Invoices2001Slovakia_Book1_2_Ra soat KH von 2011 (Huy-11-11-11) 6" xfId="4772"/>
    <cellStyle name="Dziesietny [0]_Invoices2001Slovakia_Book1_2_Ra soat KH von 2011 (Huy-11-11-11) 6 2" xfId="23580"/>
    <cellStyle name="Dziesiętny [0]_Invoices2001Slovakia_Book1_2_Ra soat KH von 2011 (Huy-11-11-11) 6 2" xfId="23581"/>
    <cellStyle name="Dziesietny [0]_Invoices2001Slovakia_Book1_2_Ra soat KH von 2011 (Huy-11-11-11) 7" xfId="4773"/>
    <cellStyle name="Dziesiętny [0]_Invoices2001Slovakia_Book1_2_Ra soat KH von 2011 (Huy-11-11-11) 7" xfId="4774"/>
    <cellStyle name="Dziesietny [0]_Invoices2001Slovakia_Book1_2_Ra soat KH von 2011 (Huy-11-11-11) 7 2" xfId="23582"/>
    <cellStyle name="Dziesiętny [0]_Invoices2001Slovakia_Book1_2_Ra soat KH von 2011 (Huy-11-11-11) 7 2" xfId="23583"/>
    <cellStyle name="Dziesietny [0]_Invoices2001Slovakia_Book1_2_Ra soat KH von 2011 (Huy-11-11-11) 8" xfId="4775"/>
    <cellStyle name="Dziesiętny [0]_Invoices2001Slovakia_Book1_2_Ra soat KH von 2011 (Huy-11-11-11) 8" xfId="4776"/>
    <cellStyle name="Dziesietny [0]_Invoices2001Slovakia_Book1_2_Ra soat KH von 2011 (Huy-11-11-11) 8 2" xfId="23584"/>
    <cellStyle name="Dziesiętny [0]_Invoices2001Slovakia_Book1_2_Ra soat KH von 2011 (Huy-11-11-11) 8 2" xfId="23585"/>
    <cellStyle name="Dziesietny [0]_Invoices2001Slovakia_Book1_2_Ra soat KH von 2011 (Huy-11-11-11) 9" xfId="4777"/>
    <cellStyle name="Dziesiętny [0]_Invoices2001Slovakia_Book1_2_Ra soat KH von 2011 (Huy-11-11-11) 9" xfId="4778"/>
    <cellStyle name="Dziesietny [0]_Invoices2001Slovakia_Book1_2_Ra soat KH von 2011 (Huy-11-11-11) 9 2" xfId="23586"/>
    <cellStyle name="Dziesiętny [0]_Invoices2001Slovakia_Book1_2_Ra soat KH von 2011 (Huy-11-11-11) 9 2" xfId="23587"/>
    <cellStyle name="Dziesietny [0]_Invoices2001Slovakia_Book1_2_tinh toan hoang ha" xfId="4779"/>
    <cellStyle name="Dziesiętny [0]_Invoices2001Slovakia_Book1_2_tinh toan hoang ha" xfId="4780"/>
    <cellStyle name="Dziesietny [0]_Invoices2001Slovakia_Book1_2_tinh toan hoang ha 10" xfId="4781"/>
    <cellStyle name="Dziesiętny [0]_Invoices2001Slovakia_Book1_2_tinh toan hoang ha 10" xfId="4782"/>
    <cellStyle name="Dziesietny [0]_Invoices2001Slovakia_Book1_2_tinh toan hoang ha 10 2" xfId="23590"/>
    <cellStyle name="Dziesiętny [0]_Invoices2001Slovakia_Book1_2_tinh toan hoang ha 10 2" xfId="23591"/>
    <cellStyle name="Dziesietny [0]_Invoices2001Slovakia_Book1_2_tinh toan hoang ha 11" xfId="4783"/>
    <cellStyle name="Dziesiętny [0]_Invoices2001Slovakia_Book1_2_tinh toan hoang ha 11" xfId="4784"/>
    <cellStyle name="Dziesietny [0]_Invoices2001Slovakia_Book1_2_tinh toan hoang ha 11 2" xfId="23592"/>
    <cellStyle name="Dziesiętny [0]_Invoices2001Slovakia_Book1_2_tinh toan hoang ha 11 2" xfId="23593"/>
    <cellStyle name="Dziesietny [0]_Invoices2001Slovakia_Book1_2_tinh toan hoang ha 12" xfId="4785"/>
    <cellStyle name="Dziesiętny [0]_Invoices2001Slovakia_Book1_2_tinh toan hoang ha 12" xfId="4786"/>
    <cellStyle name="Dziesietny [0]_Invoices2001Slovakia_Book1_2_tinh toan hoang ha 12 2" xfId="23594"/>
    <cellStyle name="Dziesiętny [0]_Invoices2001Slovakia_Book1_2_tinh toan hoang ha 12 2" xfId="23595"/>
    <cellStyle name="Dziesietny [0]_Invoices2001Slovakia_Book1_2_tinh toan hoang ha 13" xfId="4787"/>
    <cellStyle name="Dziesiętny [0]_Invoices2001Slovakia_Book1_2_tinh toan hoang ha 13" xfId="4788"/>
    <cellStyle name="Dziesietny [0]_Invoices2001Slovakia_Book1_2_tinh toan hoang ha 13 2" xfId="23596"/>
    <cellStyle name="Dziesiętny [0]_Invoices2001Slovakia_Book1_2_tinh toan hoang ha 13 2" xfId="23597"/>
    <cellStyle name="Dziesietny [0]_Invoices2001Slovakia_Book1_2_tinh toan hoang ha 14" xfId="4789"/>
    <cellStyle name="Dziesiętny [0]_Invoices2001Slovakia_Book1_2_tinh toan hoang ha 14" xfId="4790"/>
    <cellStyle name="Dziesietny [0]_Invoices2001Slovakia_Book1_2_tinh toan hoang ha 14 2" xfId="23598"/>
    <cellStyle name="Dziesiętny [0]_Invoices2001Slovakia_Book1_2_tinh toan hoang ha 14 2" xfId="23599"/>
    <cellStyle name="Dziesietny [0]_Invoices2001Slovakia_Book1_2_tinh toan hoang ha 15" xfId="4791"/>
    <cellStyle name="Dziesiętny [0]_Invoices2001Slovakia_Book1_2_tinh toan hoang ha 15" xfId="4792"/>
    <cellStyle name="Dziesietny [0]_Invoices2001Slovakia_Book1_2_tinh toan hoang ha 15 2" xfId="23600"/>
    <cellStyle name="Dziesiętny [0]_Invoices2001Slovakia_Book1_2_tinh toan hoang ha 15 2" xfId="23601"/>
    <cellStyle name="Dziesietny [0]_Invoices2001Slovakia_Book1_2_tinh toan hoang ha 16" xfId="4793"/>
    <cellStyle name="Dziesiętny [0]_Invoices2001Slovakia_Book1_2_tinh toan hoang ha 16" xfId="4794"/>
    <cellStyle name="Dziesietny [0]_Invoices2001Slovakia_Book1_2_tinh toan hoang ha 16 2" xfId="23602"/>
    <cellStyle name="Dziesiętny [0]_Invoices2001Slovakia_Book1_2_tinh toan hoang ha 16 2" xfId="23603"/>
    <cellStyle name="Dziesietny [0]_Invoices2001Slovakia_Book1_2_tinh toan hoang ha 17" xfId="4795"/>
    <cellStyle name="Dziesiętny [0]_Invoices2001Slovakia_Book1_2_tinh toan hoang ha 17" xfId="4796"/>
    <cellStyle name="Dziesietny [0]_Invoices2001Slovakia_Book1_2_tinh toan hoang ha 17 2" xfId="23604"/>
    <cellStyle name="Dziesiętny [0]_Invoices2001Slovakia_Book1_2_tinh toan hoang ha 17 2" xfId="23605"/>
    <cellStyle name="Dziesietny [0]_Invoices2001Slovakia_Book1_2_tinh toan hoang ha 18" xfId="4797"/>
    <cellStyle name="Dziesiętny [0]_Invoices2001Slovakia_Book1_2_tinh toan hoang ha 18" xfId="4798"/>
    <cellStyle name="Dziesietny [0]_Invoices2001Slovakia_Book1_2_tinh toan hoang ha 18 2" xfId="23606"/>
    <cellStyle name="Dziesiętny [0]_Invoices2001Slovakia_Book1_2_tinh toan hoang ha 18 2" xfId="23607"/>
    <cellStyle name="Dziesietny [0]_Invoices2001Slovakia_Book1_2_tinh toan hoang ha 19" xfId="4799"/>
    <cellStyle name="Dziesiętny [0]_Invoices2001Slovakia_Book1_2_tinh toan hoang ha 19" xfId="4800"/>
    <cellStyle name="Dziesietny [0]_Invoices2001Slovakia_Book1_2_tinh toan hoang ha 19 2" xfId="23608"/>
    <cellStyle name="Dziesiętny [0]_Invoices2001Slovakia_Book1_2_tinh toan hoang ha 19 2" xfId="23609"/>
    <cellStyle name="Dziesietny [0]_Invoices2001Slovakia_Book1_2_tinh toan hoang ha 2" xfId="4801"/>
    <cellStyle name="Dziesiętny [0]_Invoices2001Slovakia_Book1_2_tinh toan hoang ha 2" xfId="4802"/>
    <cellStyle name="Dziesietny [0]_Invoices2001Slovakia_Book1_2_tinh toan hoang ha 2 2" xfId="15035"/>
    <cellStyle name="Dziesiętny [0]_Invoices2001Slovakia_Book1_2_tinh toan hoang ha 2 2" xfId="15036"/>
    <cellStyle name="Dziesietny [0]_Invoices2001Slovakia_Book1_2_tinh toan hoang ha 2 3" xfId="15033"/>
    <cellStyle name="Dziesiętny [0]_Invoices2001Slovakia_Book1_2_tinh toan hoang ha 2 3" xfId="15034"/>
    <cellStyle name="Dziesietny [0]_Invoices2001Slovakia_Book1_2_tinh toan hoang ha 2 4" xfId="23610"/>
    <cellStyle name="Dziesiętny [0]_Invoices2001Slovakia_Book1_2_tinh toan hoang ha 2 4" xfId="23611"/>
    <cellStyle name="Dziesietny [0]_Invoices2001Slovakia_Book1_2_tinh toan hoang ha 20" xfId="4803"/>
    <cellStyle name="Dziesiętny [0]_Invoices2001Slovakia_Book1_2_tinh toan hoang ha 20" xfId="4804"/>
    <cellStyle name="Dziesietny [0]_Invoices2001Slovakia_Book1_2_tinh toan hoang ha 20 2" xfId="23612"/>
    <cellStyle name="Dziesiętny [0]_Invoices2001Slovakia_Book1_2_tinh toan hoang ha 20 2" xfId="23613"/>
    <cellStyle name="Dziesietny [0]_Invoices2001Slovakia_Book1_2_tinh toan hoang ha 21" xfId="4805"/>
    <cellStyle name="Dziesiętny [0]_Invoices2001Slovakia_Book1_2_tinh toan hoang ha 21" xfId="4806"/>
    <cellStyle name="Dziesietny [0]_Invoices2001Slovakia_Book1_2_tinh toan hoang ha 21 2" xfId="23614"/>
    <cellStyle name="Dziesiętny [0]_Invoices2001Slovakia_Book1_2_tinh toan hoang ha 21 2" xfId="23615"/>
    <cellStyle name="Dziesietny [0]_Invoices2001Slovakia_Book1_2_tinh toan hoang ha 22" xfId="4807"/>
    <cellStyle name="Dziesiętny [0]_Invoices2001Slovakia_Book1_2_tinh toan hoang ha 22" xfId="4808"/>
    <cellStyle name="Dziesietny [0]_Invoices2001Slovakia_Book1_2_tinh toan hoang ha 22 2" xfId="23616"/>
    <cellStyle name="Dziesiętny [0]_Invoices2001Slovakia_Book1_2_tinh toan hoang ha 22 2" xfId="23617"/>
    <cellStyle name="Dziesietny [0]_Invoices2001Slovakia_Book1_2_tinh toan hoang ha 23" xfId="4809"/>
    <cellStyle name="Dziesiętny [0]_Invoices2001Slovakia_Book1_2_tinh toan hoang ha 23" xfId="4810"/>
    <cellStyle name="Dziesietny [0]_Invoices2001Slovakia_Book1_2_tinh toan hoang ha 23 2" xfId="23618"/>
    <cellStyle name="Dziesiętny [0]_Invoices2001Slovakia_Book1_2_tinh toan hoang ha 23 2" xfId="23619"/>
    <cellStyle name="Dziesietny [0]_Invoices2001Slovakia_Book1_2_tinh toan hoang ha 24" xfId="4811"/>
    <cellStyle name="Dziesiętny [0]_Invoices2001Slovakia_Book1_2_tinh toan hoang ha 24" xfId="4812"/>
    <cellStyle name="Dziesietny [0]_Invoices2001Slovakia_Book1_2_tinh toan hoang ha 24 2" xfId="23620"/>
    <cellStyle name="Dziesiętny [0]_Invoices2001Slovakia_Book1_2_tinh toan hoang ha 24 2" xfId="23621"/>
    <cellStyle name="Dziesietny [0]_Invoices2001Slovakia_Book1_2_tinh toan hoang ha 25" xfId="4813"/>
    <cellStyle name="Dziesiętny [0]_Invoices2001Slovakia_Book1_2_tinh toan hoang ha 25" xfId="4814"/>
    <cellStyle name="Dziesietny [0]_Invoices2001Slovakia_Book1_2_tinh toan hoang ha 25 2" xfId="23622"/>
    <cellStyle name="Dziesiętny [0]_Invoices2001Slovakia_Book1_2_tinh toan hoang ha 25 2" xfId="23623"/>
    <cellStyle name="Dziesietny [0]_Invoices2001Slovakia_Book1_2_tinh toan hoang ha 26" xfId="4815"/>
    <cellStyle name="Dziesiętny [0]_Invoices2001Slovakia_Book1_2_tinh toan hoang ha 26" xfId="4816"/>
    <cellStyle name="Dziesietny [0]_Invoices2001Slovakia_Book1_2_tinh toan hoang ha 26 2" xfId="23624"/>
    <cellStyle name="Dziesiętny [0]_Invoices2001Slovakia_Book1_2_tinh toan hoang ha 26 2" xfId="23625"/>
    <cellStyle name="Dziesietny [0]_Invoices2001Slovakia_Book1_2_tinh toan hoang ha 27" xfId="15031"/>
    <cellStyle name="Dziesiętny [0]_Invoices2001Slovakia_Book1_2_tinh toan hoang ha 27" xfId="15032"/>
    <cellStyle name="Dziesietny [0]_Invoices2001Slovakia_Book1_2_tinh toan hoang ha 28" xfId="23588"/>
    <cellStyle name="Dziesiętny [0]_Invoices2001Slovakia_Book1_2_tinh toan hoang ha 28" xfId="23589"/>
    <cellStyle name="Dziesietny [0]_Invoices2001Slovakia_Book1_2_tinh toan hoang ha 3" xfId="4817"/>
    <cellStyle name="Dziesiętny [0]_Invoices2001Slovakia_Book1_2_tinh toan hoang ha 3" xfId="4818"/>
    <cellStyle name="Dziesietny [0]_Invoices2001Slovakia_Book1_2_tinh toan hoang ha 3 2" xfId="15039"/>
    <cellStyle name="Dziesiętny [0]_Invoices2001Slovakia_Book1_2_tinh toan hoang ha 3 2" xfId="15040"/>
    <cellStyle name="Dziesietny [0]_Invoices2001Slovakia_Book1_2_tinh toan hoang ha 3 3" xfId="15037"/>
    <cellStyle name="Dziesiętny [0]_Invoices2001Slovakia_Book1_2_tinh toan hoang ha 3 3" xfId="15038"/>
    <cellStyle name="Dziesietny [0]_Invoices2001Slovakia_Book1_2_tinh toan hoang ha 3 4" xfId="23626"/>
    <cellStyle name="Dziesiętny [0]_Invoices2001Slovakia_Book1_2_tinh toan hoang ha 3 4" xfId="23627"/>
    <cellStyle name="Dziesietny [0]_Invoices2001Slovakia_Book1_2_tinh toan hoang ha 4" xfId="4819"/>
    <cellStyle name="Dziesiętny [0]_Invoices2001Slovakia_Book1_2_tinh toan hoang ha 4" xfId="4820"/>
    <cellStyle name="Dziesietny [0]_Invoices2001Slovakia_Book1_2_tinh toan hoang ha 4 2" xfId="23628"/>
    <cellStyle name="Dziesiętny [0]_Invoices2001Slovakia_Book1_2_tinh toan hoang ha 4 2" xfId="23629"/>
    <cellStyle name="Dziesietny [0]_Invoices2001Slovakia_Book1_2_tinh toan hoang ha 5" xfId="4821"/>
    <cellStyle name="Dziesiętny [0]_Invoices2001Slovakia_Book1_2_tinh toan hoang ha 5" xfId="4822"/>
    <cellStyle name="Dziesietny [0]_Invoices2001Slovakia_Book1_2_tinh toan hoang ha 5 2" xfId="23630"/>
    <cellStyle name="Dziesiętny [0]_Invoices2001Slovakia_Book1_2_tinh toan hoang ha 5 2" xfId="23631"/>
    <cellStyle name="Dziesietny [0]_Invoices2001Slovakia_Book1_2_tinh toan hoang ha 6" xfId="4823"/>
    <cellStyle name="Dziesiętny [0]_Invoices2001Slovakia_Book1_2_tinh toan hoang ha 6" xfId="4824"/>
    <cellStyle name="Dziesietny [0]_Invoices2001Slovakia_Book1_2_tinh toan hoang ha 6 2" xfId="23632"/>
    <cellStyle name="Dziesiętny [0]_Invoices2001Slovakia_Book1_2_tinh toan hoang ha 6 2" xfId="23633"/>
    <cellStyle name="Dziesietny [0]_Invoices2001Slovakia_Book1_2_tinh toan hoang ha 7" xfId="4825"/>
    <cellStyle name="Dziesiętny [0]_Invoices2001Slovakia_Book1_2_tinh toan hoang ha 7" xfId="4826"/>
    <cellStyle name="Dziesietny [0]_Invoices2001Slovakia_Book1_2_tinh toan hoang ha 7 2" xfId="23634"/>
    <cellStyle name="Dziesiętny [0]_Invoices2001Slovakia_Book1_2_tinh toan hoang ha 7 2" xfId="23635"/>
    <cellStyle name="Dziesietny [0]_Invoices2001Slovakia_Book1_2_tinh toan hoang ha 8" xfId="4827"/>
    <cellStyle name="Dziesiętny [0]_Invoices2001Slovakia_Book1_2_tinh toan hoang ha 8" xfId="4828"/>
    <cellStyle name="Dziesietny [0]_Invoices2001Slovakia_Book1_2_tinh toan hoang ha 8 2" xfId="23636"/>
    <cellStyle name="Dziesiętny [0]_Invoices2001Slovakia_Book1_2_tinh toan hoang ha 8 2" xfId="23637"/>
    <cellStyle name="Dziesietny [0]_Invoices2001Slovakia_Book1_2_tinh toan hoang ha 9" xfId="4829"/>
    <cellStyle name="Dziesiętny [0]_Invoices2001Slovakia_Book1_2_tinh toan hoang ha 9" xfId="4830"/>
    <cellStyle name="Dziesietny [0]_Invoices2001Slovakia_Book1_2_tinh toan hoang ha 9 2" xfId="23638"/>
    <cellStyle name="Dziesiętny [0]_Invoices2001Slovakia_Book1_2_tinh toan hoang ha 9 2" xfId="23639"/>
    <cellStyle name="Dziesietny [0]_Invoices2001Slovakia_Book1_2_Tong von ĐTPT" xfId="4831"/>
    <cellStyle name="Dziesiętny [0]_Invoices2001Slovakia_Book1_2_Tong von ĐTPT" xfId="4832"/>
    <cellStyle name="Dziesietny [0]_Invoices2001Slovakia_Book1_2_Tong von ĐTPT 10" xfId="4833"/>
    <cellStyle name="Dziesiętny [0]_Invoices2001Slovakia_Book1_2_Tong von ĐTPT 10" xfId="4834"/>
    <cellStyle name="Dziesietny [0]_Invoices2001Slovakia_Book1_2_Tong von ĐTPT 10 2" xfId="23642"/>
    <cellStyle name="Dziesiętny [0]_Invoices2001Slovakia_Book1_2_Tong von ĐTPT 10 2" xfId="23643"/>
    <cellStyle name="Dziesietny [0]_Invoices2001Slovakia_Book1_2_Tong von ĐTPT 11" xfId="4835"/>
    <cellStyle name="Dziesiętny [0]_Invoices2001Slovakia_Book1_2_Tong von ĐTPT 11" xfId="4836"/>
    <cellStyle name="Dziesietny [0]_Invoices2001Slovakia_Book1_2_Tong von ĐTPT 11 2" xfId="23644"/>
    <cellStyle name="Dziesiętny [0]_Invoices2001Slovakia_Book1_2_Tong von ĐTPT 11 2" xfId="23645"/>
    <cellStyle name="Dziesietny [0]_Invoices2001Slovakia_Book1_2_Tong von ĐTPT 12" xfId="4837"/>
    <cellStyle name="Dziesiętny [0]_Invoices2001Slovakia_Book1_2_Tong von ĐTPT 12" xfId="4838"/>
    <cellStyle name="Dziesietny [0]_Invoices2001Slovakia_Book1_2_Tong von ĐTPT 12 2" xfId="23646"/>
    <cellStyle name="Dziesiętny [0]_Invoices2001Slovakia_Book1_2_Tong von ĐTPT 12 2" xfId="23647"/>
    <cellStyle name="Dziesietny [0]_Invoices2001Slovakia_Book1_2_Tong von ĐTPT 13" xfId="4839"/>
    <cellStyle name="Dziesiętny [0]_Invoices2001Slovakia_Book1_2_Tong von ĐTPT 13" xfId="4840"/>
    <cellStyle name="Dziesietny [0]_Invoices2001Slovakia_Book1_2_Tong von ĐTPT 13 2" xfId="23648"/>
    <cellStyle name="Dziesiętny [0]_Invoices2001Slovakia_Book1_2_Tong von ĐTPT 13 2" xfId="23649"/>
    <cellStyle name="Dziesietny [0]_Invoices2001Slovakia_Book1_2_Tong von ĐTPT 14" xfId="4841"/>
    <cellStyle name="Dziesiętny [0]_Invoices2001Slovakia_Book1_2_Tong von ĐTPT 14" xfId="4842"/>
    <cellStyle name="Dziesietny [0]_Invoices2001Slovakia_Book1_2_Tong von ĐTPT 14 2" xfId="23650"/>
    <cellStyle name="Dziesiętny [0]_Invoices2001Slovakia_Book1_2_Tong von ĐTPT 14 2" xfId="23651"/>
    <cellStyle name="Dziesietny [0]_Invoices2001Slovakia_Book1_2_Tong von ĐTPT 15" xfId="4843"/>
    <cellStyle name="Dziesiętny [0]_Invoices2001Slovakia_Book1_2_Tong von ĐTPT 15" xfId="4844"/>
    <cellStyle name="Dziesietny [0]_Invoices2001Slovakia_Book1_2_Tong von ĐTPT 15 2" xfId="23652"/>
    <cellStyle name="Dziesiętny [0]_Invoices2001Slovakia_Book1_2_Tong von ĐTPT 15 2" xfId="23653"/>
    <cellStyle name="Dziesietny [0]_Invoices2001Slovakia_Book1_2_Tong von ĐTPT 16" xfId="4845"/>
    <cellStyle name="Dziesiętny [0]_Invoices2001Slovakia_Book1_2_Tong von ĐTPT 16" xfId="4846"/>
    <cellStyle name="Dziesietny [0]_Invoices2001Slovakia_Book1_2_Tong von ĐTPT 16 2" xfId="23654"/>
    <cellStyle name="Dziesiętny [0]_Invoices2001Slovakia_Book1_2_Tong von ĐTPT 16 2" xfId="23655"/>
    <cellStyle name="Dziesietny [0]_Invoices2001Slovakia_Book1_2_Tong von ĐTPT 17" xfId="4847"/>
    <cellStyle name="Dziesiętny [0]_Invoices2001Slovakia_Book1_2_Tong von ĐTPT 17" xfId="4848"/>
    <cellStyle name="Dziesietny [0]_Invoices2001Slovakia_Book1_2_Tong von ĐTPT 17 2" xfId="23656"/>
    <cellStyle name="Dziesiętny [0]_Invoices2001Slovakia_Book1_2_Tong von ĐTPT 17 2" xfId="23657"/>
    <cellStyle name="Dziesietny [0]_Invoices2001Slovakia_Book1_2_Tong von ĐTPT 18" xfId="4849"/>
    <cellStyle name="Dziesiętny [0]_Invoices2001Slovakia_Book1_2_Tong von ĐTPT 18" xfId="4850"/>
    <cellStyle name="Dziesietny [0]_Invoices2001Slovakia_Book1_2_Tong von ĐTPT 18 2" xfId="23658"/>
    <cellStyle name="Dziesiętny [0]_Invoices2001Slovakia_Book1_2_Tong von ĐTPT 18 2" xfId="23659"/>
    <cellStyle name="Dziesietny [0]_Invoices2001Slovakia_Book1_2_Tong von ĐTPT 19" xfId="4851"/>
    <cellStyle name="Dziesiętny [0]_Invoices2001Slovakia_Book1_2_Tong von ĐTPT 19" xfId="4852"/>
    <cellStyle name="Dziesietny [0]_Invoices2001Slovakia_Book1_2_Tong von ĐTPT 19 2" xfId="23660"/>
    <cellStyle name="Dziesiętny [0]_Invoices2001Slovakia_Book1_2_Tong von ĐTPT 19 2" xfId="23661"/>
    <cellStyle name="Dziesietny [0]_Invoices2001Slovakia_Book1_2_Tong von ĐTPT 2" xfId="4853"/>
    <cellStyle name="Dziesiętny [0]_Invoices2001Slovakia_Book1_2_Tong von ĐTPT 2" xfId="4854"/>
    <cellStyle name="Dziesietny [0]_Invoices2001Slovakia_Book1_2_Tong von ĐTPT 2 2" xfId="15045"/>
    <cellStyle name="Dziesiętny [0]_Invoices2001Slovakia_Book1_2_Tong von ĐTPT 2 2" xfId="15046"/>
    <cellStyle name="Dziesietny [0]_Invoices2001Slovakia_Book1_2_Tong von ĐTPT 2 3" xfId="15043"/>
    <cellStyle name="Dziesiętny [0]_Invoices2001Slovakia_Book1_2_Tong von ĐTPT 2 3" xfId="15044"/>
    <cellStyle name="Dziesietny [0]_Invoices2001Slovakia_Book1_2_Tong von ĐTPT 2 4" xfId="23662"/>
    <cellStyle name="Dziesiętny [0]_Invoices2001Slovakia_Book1_2_Tong von ĐTPT 2 4" xfId="23663"/>
    <cellStyle name="Dziesietny [0]_Invoices2001Slovakia_Book1_2_Tong von ĐTPT 20" xfId="4855"/>
    <cellStyle name="Dziesiętny [0]_Invoices2001Slovakia_Book1_2_Tong von ĐTPT 20" xfId="4856"/>
    <cellStyle name="Dziesietny [0]_Invoices2001Slovakia_Book1_2_Tong von ĐTPT 20 2" xfId="23664"/>
    <cellStyle name="Dziesiętny [0]_Invoices2001Slovakia_Book1_2_Tong von ĐTPT 20 2" xfId="23665"/>
    <cellStyle name="Dziesietny [0]_Invoices2001Slovakia_Book1_2_Tong von ĐTPT 21" xfId="4857"/>
    <cellStyle name="Dziesiętny [0]_Invoices2001Slovakia_Book1_2_Tong von ĐTPT 21" xfId="4858"/>
    <cellStyle name="Dziesietny [0]_Invoices2001Slovakia_Book1_2_Tong von ĐTPT 21 2" xfId="23666"/>
    <cellStyle name="Dziesiętny [0]_Invoices2001Slovakia_Book1_2_Tong von ĐTPT 21 2" xfId="23667"/>
    <cellStyle name="Dziesietny [0]_Invoices2001Slovakia_Book1_2_Tong von ĐTPT 22" xfId="4859"/>
    <cellStyle name="Dziesiętny [0]_Invoices2001Slovakia_Book1_2_Tong von ĐTPT 22" xfId="4860"/>
    <cellStyle name="Dziesietny [0]_Invoices2001Slovakia_Book1_2_Tong von ĐTPT 22 2" xfId="23668"/>
    <cellStyle name="Dziesiętny [0]_Invoices2001Slovakia_Book1_2_Tong von ĐTPT 22 2" xfId="23669"/>
    <cellStyle name="Dziesietny [0]_Invoices2001Slovakia_Book1_2_Tong von ĐTPT 23" xfId="4861"/>
    <cellStyle name="Dziesiętny [0]_Invoices2001Slovakia_Book1_2_Tong von ĐTPT 23" xfId="4862"/>
    <cellStyle name="Dziesietny [0]_Invoices2001Slovakia_Book1_2_Tong von ĐTPT 23 2" xfId="23670"/>
    <cellStyle name="Dziesiętny [0]_Invoices2001Slovakia_Book1_2_Tong von ĐTPT 23 2" xfId="23671"/>
    <cellStyle name="Dziesietny [0]_Invoices2001Slovakia_Book1_2_Tong von ĐTPT 24" xfId="4863"/>
    <cellStyle name="Dziesiętny [0]_Invoices2001Slovakia_Book1_2_Tong von ĐTPT 24" xfId="4864"/>
    <cellStyle name="Dziesietny [0]_Invoices2001Slovakia_Book1_2_Tong von ĐTPT 24 2" xfId="23672"/>
    <cellStyle name="Dziesiętny [0]_Invoices2001Slovakia_Book1_2_Tong von ĐTPT 24 2" xfId="23673"/>
    <cellStyle name="Dziesietny [0]_Invoices2001Slovakia_Book1_2_Tong von ĐTPT 25" xfId="4865"/>
    <cellStyle name="Dziesiętny [0]_Invoices2001Slovakia_Book1_2_Tong von ĐTPT 25" xfId="4866"/>
    <cellStyle name="Dziesietny [0]_Invoices2001Slovakia_Book1_2_Tong von ĐTPT 25 2" xfId="23674"/>
    <cellStyle name="Dziesiętny [0]_Invoices2001Slovakia_Book1_2_Tong von ĐTPT 25 2" xfId="23675"/>
    <cellStyle name="Dziesietny [0]_Invoices2001Slovakia_Book1_2_Tong von ĐTPT 26" xfId="4867"/>
    <cellStyle name="Dziesiętny [0]_Invoices2001Slovakia_Book1_2_Tong von ĐTPT 26" xfId="4868"/>
    <cellStyle name="Dziesietny [0]_Invoices2001Slovakia_Book1_2_Tong von ĐTPT 26 2" xfId="23676"/>
    <cellStyle name="Dziesiętny [0]_Invoices2001Slovakia_Book1_2_Tong von ĐTPT 26 2" xfId="23677"/>
    <cellStyle name="Dziesietny [0]_Invoices2001Slovakia_Book1_2_Tong von ĐTPT 27" xfId="15041"/>
    <cellStyle name="Dziesiętny [0]_Invoices2001Slovakia_Book1_2_Tong von ĐTPT 27" xfId="15042"/>
    <cellStyle name="Dziesietny [0]_Invoices2001Slovakia_Book1_2_Tong von ĐTPT 28" xfId="23640"/>
    <cellStyle name="Dziesiętny [0]_Invoices2001Slovakia_Book1_2_Tong von ĐTPT 28" xfId="23641"/>
    <cellStyle name="Dziesietny [0]_Invoices2001Slovakia_Book1_2_Tong von ĐTPT 3" xfId="4869"/>
    <cellStyle name="Dziesiętny [0]_Invoices2001Slovakia_Book1_2_Tong von ĐTPT 3" xfId="4870"/>
    <cellStyle name="Dziesietny [0]_Invoices2001Slovakia_Book1_2_Tong von ĐTPT 3 2" xfId="15049"/>
    <cellStyle name="Dziesiętny [0]_Invoices2001Slovakia_Book1_2_Tong von ĐTPT 3 2" xfId="15050"/>
    <cellStyle name="Dziesietny [0]_Invoices2001Slovakia_Book1_2_Tong von ĐTPT 3 3" xfId="15047"/>
    <cellStyle name="Dziesiętny [0]_Invoices2001Slovakia_Book1_2_Tong von ĐTPT 3 3" xfId="15048"/>
    <cellStyle name="Dziesietny [0]_Invoices2001Slovakia_Book1_2_Tong von ĐTPT 3 4" xfId="23678"/>
    <cellStyle name="Dziesiętny [0]_Invoices2001Slovakia_Book1_2_Tong von ĐTPT 3 4" xfId="23679"/>
    <cellStyle name="Dziesietny [0]_Invoices2001Slovakia_Book1_2_Tong von ĐTPT 4" xfId="4871"/>
    <cellStyle name="Dziesiętny [0]_Invoices2001Slovakia_Book1_2_Tong von ĐTPT 4" xfId="4872"/>
    <cellStyle name="Dziesietny [0]_Invoices2001Slovakia_Book1_2_Tong von ĐTPT 4 2" xfId="23680"/>
    <cellStyle name="Dziesiętny [0]_Invoices2001Slovakia_Book1_2_Tong von ĐTPT 4 2" xfId="23681"/>
    <cellStyle name="Dziesietny [0]_Invoices2001Slovakia_Book1_2_Tong von ĐTPT 5" xfId="4873"/>
    <cellStyle name="Dziesiętny [0]_Invoices2001Slovakia_Book1_2_Tong von ĐTPT 5" xfId="4874"/>
    <cellStyle name="Dziesietny [0]_Invoices2001Slovakia_Book1_2_Tong von ĐTPT 5 2" xfId="23682"/>
    <cellStyle name="Dziesiętny [0]_Invoices2001Slovakia_Book1_2_Tong von ĐTPT 5 2" xfId="23683"/>
    <cellStyle name="Dziesietny [0]_Invoices2001Slovakia_Book1_2_Tong von ĐTPT 6" xfId="4875"/>
    <cellStyle name="Dziesiętny [0]_Invoices2001Slovakia_Book1_2_Tong von ĐTPT 6" xfId="4876"/>
    <cellStyle name="Dziesietny [0]_Invoices2001Slovakia_Book1_2_Tong von ĐTPT 6 2" xfId="23684"/>
    <cellStyle name="Dziesiętny [0]_Invoices2001Slovakia_Book1_2_Tong von ĐTPT 6 2" xfId="23685"/>
    <cellStyle name="Dziesietny [0]_Invoices2001Slovakia_Book1_2_Tong von ĐTPT 7" xfId="4877"/>
    <cellStyle name="Dziesiętny [0]_Invoices2001Slovakia_Book1_2_Tong von ĐTPT 7" xfId="4878"/>
    <cellStyle name="Dziesietny [0]_Invoices2001Slovakia_Book1_2_Tong von ĐTPT 7 2" xfId="23686"/>
    <cellStyle name="Dziesiętny [0]_Invoices2001Slovakia_Book1_2_Tong von ĐTPT 7 2" xfId="23687"/>
    <cellStyle name="Dziesietny [0]_Invoices2001Slovakia_Book1_2_Tong von ĐTPT 8" xfId="4879"/>
    <cellStyle name="Dziesiętny [0]_Invoices2001Slovakia_Book1_2_Tong von ĐTPT 8" xfId="4880"/>
    <cellStyle name="Dziesietny [0]_Invoices2001Slovakia_Book1_2_Tong von ĐTPT 8 2" xfId="23688"/>
    <cellStyle name="Dziesiętny [0]_Invoices2001Slovakia_Book1_2_Tong von ĐTPT 8 2" xfId="23689"/>
    <cellStyle name="Dziesietny [0]_Invoices2001Slovakia_Book1_2_Tong von ĐTPT 9" xfId="4881"/>
    <cellStyle name="Dziesiętny [0]_Invoices2001Slovakia_Book1_2_Tong von ĐTPT 9" xfId="4882"/>
    <cellStyle name="Dziesietny [0]_Invoices2001Slovakia_Book1_2_Tong von ĐTPT 9 2" xfId="23690"/>
    <cellStyle name="Dziesiętny [0]_Invoices2001Slovakia_Book1_2_Tong von ĐTPT 9 2" xfId="23691"/>
    <cellStyle name="Dziesietny [0]_Invoices2001Slovakia_Book1_2_Viec Huy dang lam" xfId="15051"/>
    <cellStyle name="Dziesiętny [0]_Invoices2001Slovakia_Book1_2_Viec Huy dang lam" xfId="15052"/>
    <cellStyle name="Dziesietny [0]_Invoices2001Slovakia_Book1_3" xfId="4883"/>
    <cellStyle name="Dziesiętny [0]_Invoices2001Slovakia_Book1_3" xfId="4884"/>
    <cellStyle name="Dziesietny [0]_Invoices2001Slovakia_Book1_3 10" xfId="4885"/>
    <cellStyle name="Dziesiętny [0]_Invoices2001Slovakia_Book1_3 10" xfId="4886"/>
    <cellStyle name="Dziesietny [0]_Invoices2001Slovakia_Book1_3 10 2" xfId="23694"/>
    <cellStyle name="Dziesiętny [0]_Invoices2001Slovakia_Book1_3 10 2" xfId="23695"/>
    <cellStyle name="Dziesietny [0]_Invoices2001Slovakia_Book1_3 11" xfId="4887"/>
    <cellStyle name="Dziesiętny [0]_Invoices2001Slovakia_Book1_3 11" xfId="4888"/>
    <cellStyle name="Dziesietny [0]_Invoices2001Slovakia_Book1_3 11 2" xfId="23696"/>
    <cellStyle name="Dziesiętny [0]_Invoices2001Slovakia_Book1_3 11 2" xfId="23697"/>
    <cellStyle name="Dziesietny [0]_Invoices2001Slovakia_Book1_3 12" xfId="4889"/>
    <cellStyle name="Dziesiętny [0]_Invoices2001Slovakia_Book1_3 12" xfId="4890"/>
    <cellStyle name="Dziesietny [0]_Invoices2001Slovakia_Book1_3 12 2" xfId="23698"/>
    <cellStyle name="Dziesiętny [0]_Invoices2001Slovakia_Book1_3 12 2" xfId="23699"/>
    <cellStyle name="Dziesietny [0]_Invoices2001Slovakia_Book1_3 13" xfId="4891"/>
    <cellStyle name="Dziesiętny [0]_Invoices2001Slovakia_Book1_3 13" xfId="4892"/>
    <cellStyle name="Dziesietny [0]_Invoices2001Slovakia_Book1_3 13 2" xfId="23700"/>
    <cellStyle name="Dziesiętny [0]_Invoices2001Slovakia_Book1_3 13 2" xfId="23701"/>
    <cellStyle name="Dziesietny [0]_Invoices2001Slovakia_Book1_3 14" xfId="4893"/>
    <cellStyle name="Dziesiętny [0]_Invoices2001Slovakia_Book1_3 14" xfId="4894"/>
    <cellStyle name="Dziesietny [0]_Invoices2001Slovakia_Book1_3 14 2" xfId="23702"/>
    <cellStyle name="Dziesiętny [0]_Invoices2001Slovakia_Book1_3 14 2" xfId="23703"/>
    <cellStyle name="Dziesietny [0]_Invoices2001Slovakia_Book1_3 15" xfId="4895"/>
    <cellStyle name="Dziesiętny [0]_Invoices2001Slovakia_Book1_3 15" xfId="4896"/>
    <cellStyle name="Dziesietny [0]_Invoices2001Slovakia_Book1_3 15 2" xfId="23704"/>
    <cellStyle name="Dziesiętny [0]_Invoices2001Slovakia_Book1_3 15 2" xfId="23705"/>
    <cellStyle name="Dziesietny [0]_Invoices2001Slovakia_Book1_3 16" xfId="4897"/>
    <cellStyle name="Dziesiętny [0]_Invoices2001Slovakia_Book1_3 16" xfId="4898"/>
    <cellStyle name="Dziesietny [0]_Invoices2001Slovakia_Book1_3 16 2" xfId="23706"/>
    <cellStyle name="Dziesiętny [0]_Invoices2001Slovakia_Book1_3 16 2" xfId="23707"/>
    <cellStyle name="Dziesietny [0]_Invoices2001Slovakia_Book1_3 17" xfId="4899"/>
    <cellStyle name="Dziesiętny [0]_Invoices2001Slovakia_Book1_3 17" xfId="4900"/>
    <cellStyle name="Dziesietny [0]_Invoices2001Slovakia_Book1_3 17 2" xfId="23708"/>
    <cellStyle name="Dziesiętny [0]_Invoices2001Slovakia_Book1_3 17 2" xfId="23709"/>
    <cellStyle name="Dziesietny [0]_Invoices2001Slovakia_Book1_3 18" xfId="4901"/>
    <cellStyle name="Dziesiętny [0]_Invoices2001Slovakia_Book1_3 18" xfId="4902"/>
    <cellStyle name="Dziesietny [0]_Invoices2001Slovakia_Book1_3 18 2" xfId="23710"/>
    <cellStyle name="Dziesiętny [0]_Invoices2001Slovakia_Book1_3 18 2" xfId="23711"/>
    <cellStyle name="Dziesietny [0]_Invoices2001Slovakia_Book1_3 19" xfId="4903"/>
    <cellStyle name="Dziesiętny [0]_Invoices2001Slovakia_Book1_3 19" xfId="4904"/>
    <cellStyle name="Dziesietny [0]_Invoices2001Slovakia_Book1_3 19 2" xfId="23712"/>
    <cellStyle name="Dziesiętny [0]_Invoices2001Slovakia_Book1_3 19 2" xfId="23713"/>
    <cellStyle name="Dziesietny [0]_Invoices2001Slovakia_Book1_3 2" xfId="4905"/>
    <cellStyle name="Dziesiętny [0]_Invoices2001Slovakia_Book1_3 2" xfId="4906"/>
    <cellStyle name="Dziesietny [0]_Invoices2001Slovakia_Book1_3 2 2" xfId="15057"/>
    <cellStyle name="Dziesiętny [0]_Invoices2001Slovakia_Book1_3 2 2" xfId="15058"/>
    <cellStyle name="Dziesietny [0]_Invoices2001Slovakia_Book1_3 2 3" xfId="15055"/>
    <cellStyle name="Dziesiętny [0]_Invoices2001Slovakia_Book1_3 2 3" xfId="15056"/>
    <cellStyle name="Dziesietny [0]_Invoices2001Slovakia_Book1_3 2 4" xfId="23714"/>
    <cellStyle name="Dziesiętny [0]_Invoices2001Slovakia_Book1_3 2 4" xfId="23715"/>
    <cellStyle name="Dziesietny [0]_Invoices2001Slovakia_Book1_3 20" xfId="4907"/>
    <cellStyle name="Dziesiętny [0]_Invoices2001Slovakia_Book1_3 20" xfId="4908"/>
    <cellStyle name="Dziesietny [0]_Invoices2001Slovakia_Book1_3 20 2" xfId="23716"/>
    <cellStyle name="Dziesiętny [0]_Invoices2001Slovakia_Book1_3 20 2" xfId="23717"/>
    <cellStyle name="Dziesietny [0]_Invoices2001Slovakia_Book1_3 21" xfId="4909"/>
    <cellStyle name="Dziesiętny [0]_Invoices2001Slovakia_Book1_3 21" xfId="4910"/>
    <cellStyle name="Dziesietny [0]_Invoices2001Slovakia_Book1_3 21 2" xfId="23718"/>
    <cellStyle name="Dziesiętny [0]_Invoices2001Slovakia_Book1_3 21 2" xfId="23719"/>
    <cellStyle name="Dziesietny [0]_Invoices2001Slovakia_Book1_3 22" xfId="4911"/>
    <cellStyle name="Dziesiętny [0]_Invoices2001Slovakia_Book1_3 22" xfId="4912"/>
    <cellStyle name="Dziesietny [0]_Invoices2001Slovakia_Book1_3 22 2" xfId="23720"/>
    <cellStyle name="Dziesiętny [0]_Invoices2001Slovakia_Book1_3 22 2" xfId="23721"/>
    <cellStyle name="Dziesietny [0]_Invoices2001Slovakia_Book1_3 23" xfId="4913"/>
    <cellStyle name="Dziesiętny [0]_Invoices2001Slovakia_Book1_3 23" xfId="4914"/>
    <cellStyle name="Dziesietny [0]_Invoices2001Slovakia_Book1_3 23 2" xfId="23722"/>
    <cellStyle name="Dziesiętny [0]_Invoices2001Slovakia_Book1_3 23 2" xfId="23723"/>
    <cellStyle name="Dziesietny [0]_Invoices2001Slovakia_Book1_3 24" xfId="4915"/>
    <cellStyle name="Dziesiętny [0]_Invoices2001Slovakia_Book1_3 24" xfId="4916"/>
    <cellStyle name="Dziesietny [0]_Invoices2001Slovakia_Book1_3 24 2" xfId="23724"/>
    <cellStyle name="Dziesiętny [0]_Invoices2001Slovakia_Book1_3 24 2" xfId="23725"/>
    <cellStyle name="Dziesietny [0]_Invoices2001Slovakia_Book1_3 25" xfId="4917"/>
    <cellStyle name="Dziesiętny [0]_Invoices2001Slovakia_Book1_3 25" xfId="4918"/>
    <cellStyle name="Dziesietny [0]_Invoices2001Slovakia_Book1_3 25 2" xfId="23726"/>
    <cellStyle name="Dziesiętny [0]_Invoices2001Slovakia_Book1_3 25 2" xfId="23727"/>
    <cellStyle name="Dziesietny [0]_Invoices2001Slovakia_Book1_3 26" xfId="4919"/>
    <cellStyle name="Dziesiętny [0]_Invoices2001Slovakia_Book1_3 26" xfId="4920"/>
    <cellStyle name="Dziesietny [0]_Invoices2001Slovakia_Book1_3 26 2" xfId="23728"/>
    <cellStyle name="Dziesiętny [0]_Invoices2001Slovakia_Book1_3 26 2" xfId="23729"/>
    <cellStyle name="Dziesietny [0]_Invoices2001Slovakia_Book1_3 27" xfId="15053"/>
    <cellStyle name="Dziesiętny [0]_Invoices2001Slovakia_Book1_3 27" xfId="15054"/>
    <cellStyle name="Dziesietny [0]_Invoices2001Slovakia_Book1_3 28" xfId="23692"/>
    <cellStyle name="Dziesiętny [0]_Invoices2001Slovakia_Book1_3 28" xfId="23693"/>
    <cellStyle name="Dziesietny [0]_Invoices2001Slovakia_Book1_3 3" xfId="4921"/>
    <cellStyle name="Dziesiętny [0]_Invoices2001Slovakia_Book1_3 3" xfId="4922"/>
    <cellStyle name="Dziesietny [0]_Invoices2001Slovakia_Book1_3 3 2" xfId="15061"/>
    <cellStyle name="Dziesiętny [0]_Invoices2001Slovakia_Book1_3 3 2" xfId="15062"/>
    <cellStyle name="Dziesietny [0]_Invoices2001Slovakia_Book1_3 3 3" xfId="15059"/>
    <cellStyle name="Dziesiętny [0]_Invoices2001Slovakia_Book1_3 3 3" xfId="15060"/>
    <cellStyle name="Dziesietny [0]_Invoices2001Slovakia_Book1_3 3 4" xfId="23730"/>
    <cellStyle name="Dziesiętny [0]_Invoices2001Slovakia_Book1_3 3 4" xfId="23731"/>
    <cellStyle name="Dziesietny [0]_Invoices2001Slovakia_Book1_3 4" xfId="4923"/>
    <cellStyle name="Dziesiętny [0]_Invoices2001Slovakia_Book1_3 4" xfId="4924"/>
    <cellStyle name="Dziesietny [0]_Invoices2001Slovakia_Book1_3 4 2" xfId="23732"/>
    <cellStyle name="Dziesiętny [0]_Invoices2001Slovakia_Book1_3 4 2" xfId="23733"/>
    <cellStyle name="Dziesietny [0]_Invoices2001Slovakia_Book1_3 5" xfId="4925"/>
    <cellStyle name="Dziesiętny [0]_Invoices2001Slovakia_Book1_3 5" xfId="4926"/>
    <cellStyle name="Dziesietny [0]_Invoices2001Slovakia_Book1_3 5 2" xfId="23734"/>
    <cellStyle name="Dziesiętny [0]_Invoices2001Slovakia_Book1_3 5 2" xfId="23735"/>
    <cellStyle name="Dziesietny [0]_Invoices2001Slovakia_Book1_3 6" xfId="4927"/>
    <cellStyle name="Dziesiętny [0]_Invoices2001Slovakia_Book1_3 6" xfId="4928"/>
    <cellStyle name="Dziesietny [0]_Invoices2001Slovakia_Book1_3 6 2" xfId="23736"/>
    <cellStyle name="Dziesiętny [0]_Invoices2001Slovakia_Book1_3 6 2" xfId="23737"/>
    <cellStyle name="Dziesietny [0]_Invoices2001Slovakia_Book1_3 7" xfId="4929"/>
    <cellStyle name="Dziesiętny [0]_Invoices2001Slovakia_Book1_3 7" xfId="4930"/>
    <cellStyle name="Dziesietny [0]_Invoices2001Slovakia_Book1_3 7 2" xfId="23738"/>
    <cellStyle name="Dziesiętny [0]_Invoices2001Slovakia_Book1_3 7 2" xfId="23739"/>
    <cellStyle name="Dziesietny [0]_Invoices2001Slovakia_Book1_3 8" xfId="4931"/>
    <cellStyle name="Dziesiętny [0]_Invoices2001Slovakia_Book1_3 8" xfId="4932"/>
    <cellStyle name="Dziesietny [0]_Invoices2001Slovakia_Book1_3 8 2" xfId="23740"/>
    <cellStyle name="Dziesiętny [0]_Invoices2001Slovakia_Book1_3 8 2" xfId="23741"/>
    <cellStyle name="Dziesietny [0]_Invoices2001Slovakia_Book1_3 9" xfId="4933"/>
    <cellStyle name="Dziesiętny [0]_Invoices2001Slovakia_Book1_3 9" xfId="4934"/>
    <cellStyle name="Dziesietny [0]_Invoices2001Slovakia_Book1_3 9 2" xfId="23742"/>
    <cellStyle name="Dziesiętny [0]_Invoices2001Slovakia_Book1_3 9 2" xfId="23743"/>
    <cellStyle name="Dziesietny [0]_Invoices2001Slovakia_Book1_Bao cao 9 thang  XDCB" xfId="15063"/>
    <cellStyle name="Dziesiętny [0]_Invoices2001Slovakia_Book1_Book1" xfId="15064"/>
    <cellStyle name="Dziesietny [0]_Invoices2001Slovakia_Book1_dự toán 30a 2013" xfId="15065"/>
    <cellStyle name="Dziesiętny [0]_Invoices2001Slovakia_Book1_Nhu cau von ung truoc 2011 Tha h Hoa + Nge An gui TW" xfId="4935"/>
    <cellStyle name="Dziesietny [0]_Invoices2001Slovakia_Book1_Nhu cau von ung truoc 2011 Tha h Hoa + Nge An gui TW_Bang bieu" xfId="4936"/>
    <cellStyle name="Dziesiętny [0]_Invoices2001Slovakia_Book1_Nhu cau von ung truoc 2011 Tha h Hoa + Nge An gui TW_Bang bieu" xfId="4937"/>
    <cellStyle name="Dziesietny [0]_Invoices2001Slovakia_Book1_Nhu cau von ung truoc 2011 Tha h Hoa + Nge An gui TW_Bang bieu 2" xfId="23744"/>
    <cellStyle name="Dziesiętny [0]_Invoices2001Slovakia_Book1_Nhu cau von ung truoc 2011 Tha h Hoa + Nge An gui TW_Bang bieu 2" xfId="23745"/>
    <cellStyle name="Dziesietny [0]_Invoices2001Slovakia_Book1_Nhu cau von ung truoc 2011 Tha h Hoa + Nge An gui TW_Book1" xfId="4938"/>
    <cellStyle name="Dziesiętny [0]_Invoices2001Slovakia_Book1_Nhu cau von ung truoc 2011 Tha h Hoa + Nge An gui TW_Book1" xfId="4939"/>
    <cellStyle name="Dziesietny [0]_Invoices2001Slovakia_Book1_Nhu cau von ung truoc 2011 Tha h Hoa + Nge An gui TW_Book1 2" xfId="23746"/>
    <cellStyle name="Dziesiętny [0]_Invoices2001Slovakia_Book1_Nhu cau von ung truoc 2011 Tha h Hoa + Nge An gui TW_Book1 2" xfId="23747"/>
    <cellStyle name="Dziesietny [0]_Invoices2001Slovakia_Book1_Tong hop Cac tuyen(9-1-06)" xfId="4940"/>
    <cellStyle name="Dziesiętny [0]_Invoices2001Slovakia_Book1_Tong hop Cac tuyen(9-1-06)" xfId="4941"/>
    <cellStyle name="Dziesietny [0]_Invoices2001Slovakia_Book1_Tong hop Cac tuyen(9-1-06) 2" xfId="15066"/>
    <cellStyle name="Dziesiętny [0]_Invoices2001Slovakia_Book1_Tong hop Cac tuyen(9-1-06) 2" xfId="15067"/>
    <cellStyle name="Dziesietny [0]_Invoices2001Slovakia_Book1_Tong hop Cac tuyen(9-1-06) 2 2" xfId="31830"/>
    <cellStyle name="Dziesiętny [0]_Invoices2001Slovakia_Book1_Tong hop Cac tuyen(9-1-06) 2 2" xfId="31831"/>
    <cellStyle name="Dziesietny [0]_Invoices2001Slovakia_Book1_Tong hop Cac tuyen(9-1-06) 3" xfId="23748"/>
    <cellStyle name="Dziesiętny [0]_Invoices2001Slovakia_Book1_Tong hop Cac tuyen(9-1-06) 3" xfId="23749"/>
    <cellStyle name="Dziesietny [0]_Invoices2001Slovakia_Book1_Tong hop Cac tuyen(9-1-06)_Bang bieu" xfId="4942"/>
    <cellStyle name="Dziesiętny [0]_Invoices2001Slovakia_Book1_Tong hop Cac tuyen(9-1-06)_Bang bieu" xfId="4943"/>
    <cellStyle name="Dziesietny [0]_Invoices2001Slovakia_Book1_Tong hop Cac tuyen(9-1-06)_Bang bieu 2" xfId="23750"/>
    <cellStyle name="Dziesiętny [0]_Invoices2001Slovakia_Book1_Tong hop Cac tuyen(9-1-06)_Bang bieu 2" xfId="23751"/>
    <cellStyle name="Dziesietny [0]_Invoices2001Slovakia_Book1_Tong hop Cac tuyen(9-1-06)_bieu tong hop lai kh von 2011 gui phong TH-KTDN" xfId="4944"/>
    <cellStyle name="Dziesiętny [0]_Invoices2001Slovakia_Book1_Tong hop Cac tuyen(9-1-06)_bieu tong hop lai kh von 2011 gui phong TH-KTDN" xfId="4945"/>
    <cellStyle name="Dziesietny [0]_Invoices2001Slovakia_Book1_Tong hop Cac tuyen(9-1-06)_bieu tong hop lai kh von 2011 gui phong TH-KTDN 2" xfId="15068"/>
    <cellStyle name="Dziesiętny [0]_Invoices2001Slovakia_Book1_Tong hop Cac tuyen(9-1-06)_bieu tong hop lai kh von 2011 gui phong TH-KTDN 2" xfId="15069"/>
    <cellStyle name="Dziesietny [0]_Invoices2001Slovakia_Book1_Tong hop Cac tuyen(9-1-06)_bieu tong hop lai kh von 2011 gui phong TH-KTDN 2 2" xfId="31832"/>
    <cellStyle name="Dziesiętny [0]_Invoices2001Slovakia_Book1_Tong hop Cac tuyen(9-1-06)_bieu tong hop lai kh von 2011 gui phong TH-KTDN 2 2" xfId="31833"/>
    <cellStyle name="Dziesietny [0]_Invoices2001Slovakia_Book1_Tong hop Cac tuyen(9-1-06)_bieu tong hop lai kh von 2011 gui phong TH-KTDN 3" xfId="23752"/>
    <cellStyle name="Dziesiętny [0]_Invoices2001Slovakia_Book1_Tong hop Cac tuyen(9-1-06)_bieu tong hop lai kh von 2011 gui phong TH-KTDN 3" xfId="23753"/>
    <cellStyle name="Dziesietny [0]_Invoices2001Slovakia_Book1_Tong hop Cac tuyen(9-1-06)_Book1" xfId="4946"/>
    <cellStyle name="Dziesiętny [0]_Invoices2001Slovakia_Book1_Tong hop Cac tuyen(9-1-06)_Book1" xfId="4947"/>
    <cellStyle name="Dziesietny [0]_Invoices2001Slovakia_Book1_Tong hop Cac tuyen(9-1-06)_Book1 2" xfId="23754"/>
    <cellStyle name="Dziesiętny [0]_Invoices2001Slovakia_Book1_Tong hop Cac tuyen(9-1-06)_Book1 2" xfId="23755"/>
    <cellStyle name="Dziesietny [0]_Invoices2001Slovakia_Book1_Tong hop Cac tuyen(9-1-06)_Copy of KH PHAN BO VON ĐỐI ỨNG NAM 2011 (30 TY phuong án gop WB)" xfId="4948"/>
    <cellStyle name="Dziesiętny [0]_Invoices2001Slovakia_Book1_Tong hop Cac tuyen(9-1-06)_Copy of KH PHAN BO VON ĐỐI ỨNG NAM 2011 (30 TY phuong án gop WB)" xfId="4949"/>
    <cellStyle name="Dziesietny [0]_Invoices2001Slovakia_Book1_Tong hop Cac tuyen(9-1-06)_Copy of KH PHAN BO VON ĐỐI ỨNG NAM 2011 (30 TY phuong án gop WB) 2" xfId="15070"/>
    <cellStyle name="Dziesiętny [0]_Invoices2001Slovakia_Book1_Tong hop Cac tuyen(9-1-06)_Copy of KH PHAN BO VON ĐỐI ỨNG NAM 2011 (30 TY phuong án gop WB) 2" xfId="15071"/>
    <cellStyle name="Dziesietny [0]_Invoices2001Slovakia_Book1_Tong hop Cac tuyen(9-1-06)_Copy of KH PHAN BO VON ĐỐI ỨNG NAM 2011 (30 TY phuong án gop WB) 2 2" xfId="31834"/>
    <cellStyle name="Dziesiętny [0]_Invoices2001Slovakia_Book1_Tong hop Cac tuyen(9-1-06)_Copy of KH PHAN BO VON ĐỐI ỨNG NAM 2011 (30 TY phuong án gop WB) 2 2" xfId="31835"/>
    <cellStyle name="Dziesietny [0]_Invoices2001Slovakia_Book1_Tong hop Cac tuyen(9-1-06)_Copy of KH PHAN BO VON ĐỐI ỨNG NAM 2011 (30 TY phuong án gop WB) 3" xfId="23756"/>
    <cellStyle name="Dziesiętny [0]_Invoices2001Slovakia_Book1_Tong hop Cac tuyen(9-1-06)_Copy of KH PHAN BO VON ĐỐI ỨNG NAM 2011 (30 TY phuong án gop WB) 3" xfId="23757"/>
    <cellStyle name="Dziesietny [0]_Invoices2001Slovakia_Book1_Tong hop Cac tuyen(9-1-06)_Ke hoach 2010 (theo doi 11-8-2010)" xfId="4950"/>
    <cellStyle name="Dziesiętny [0]_Invoices2001Slovakia_Book1_Tong hop Cac tuyen(9-1-06)_Ke hoach 2010 (theo doi 11-8-2010)" xfId="4951"/>
    <cellStyle name="Dziesietny [0]_Invoices2001Slovakia_Book1_Tong hop Cac tuyen(9-1-06)_Ke hoach 2010 (theo doi 11-8-2010) 2" xfId="15072"/>
    <cellStyle name="Dziesiętny [0]_Invoices2001Slovakia_Book1_Tong hop Cac tuyen(9-1-06)_Ke hoach 2010 (theo doi 11-8-2010) 2" xfId="15073"/>
    <cellStyle name="Dziesietny [0]_Invoices2001Slovakia_Book1_Tong hop Cac tuyen(9-1-06)_Ke hoach 2010 (theo doi 11-8-2010) 2 2" xfId="31836"/>
    <cellStyle name="Dziesiętny [0]_Invoices2001Slovakia_Book1_Tong hop Cac tuyen(9-1-06)_Ke hoach 2010 (theo doi 11-8-2010) 2 2" xfId="31837"/>
    <cellStyle name="Dziesietny [0]_Invoices2001Slovakia_Book1_Tong hop Cac tuyen(9-1-06)_Ke hoach 2010 (theo doi 11-8-2010) 3" xfId="23758"/>
    <cellStyle name="Dziesiętny [0]_Invoices2001Slovakia_Book1_Tong hop Cac tuyen(9-1-06)_Ke hoach 2010 (theo doi 11-8-2010) 3" xfId="23759"/>
    <cellStyle name="Dziesietny [0]_Invoices2001Slovakia_Book1_Tong hop Cac tuyen(9-1-06)_Ke hoach 2010 (theo doi 11-8-2010)_Bang bieu" xfId="4952"/>
    <cellStyle name="Dziesiętny [0]_Invoices2001Slovakia_Book1_Tong hop Cac tuyen(9-1-06)_Ke hoach 2010 (theo doi 11-8-2010)_Bang bieu" xfId="4953"/>
    <cellStyle name="Dziesietny [0]_Invoices2001Slovakia_Book1_Tong hop Cac tuyen(9-1-06)_Ke hoach 2010 (theo doi 11-8-2010)_Bang bieu 2" xfId="23760"/>
    <cellStyle name="Dziesiętny [0]_Invoices2001Slovakia_Book1_Tong hop Cac tuyen(9-1-06)_Ke hoach 2010 (theo doi 11-8-2010)_Bang bieu 2" xfId="23761"/>
    <cellStyle name="Dziesietny [0]_Invoices2001Slovakia_Book1_Tong hop Cac tuyen(9-1-06)_Ke hoach 2010 (theo doi 11-8-2010)_Book1" xfId="4954"/>
    <cellStyle name="Dziesiętny [0]_Invoices2001Slovakia_Book1_Tong hop Cac tuyen(9-1-06)_Ke hoach 2010 (theo doi 11-8-2010)_Book1" xfId="4955"/>
    <cellStyle name="Dziesietny [0]_Invoices2001Slovakia_Book1_Tong hop Cac tuyen(9-1-06)_Ke hoach 2010 (theo doi 11-8-2010)_Book1 2" xfId="23762"/>
    <cellStyle name="Dziesiętny [0]_Invoices2001Slovakia_Book1_Tong hop Cac tuyen(9-1-06)_Ke hoach 2010 (theo doi 11-8-2010)_Book1 2" xfId="23763"/>
    <cellStyle name="Dziesietny [0]_Invoices2001Slovakia_Book1_Tong hop Cac tuyen(9-1-06)_KH Von 2012 gui BKH 1" xfId="4956"/>
    <cellStyle name="Dziesiętny [0]_Invoices2001Slovakia_Book1_Tong hop Cac tuyen(9-1-06)_KH Von 2012 gui BKH 1" xfId="4957"/>
    <cellStyle name="Dziesietny [0]_Invoices2001Slovakia_Book1_Tong hop Cac tuyen(9-1-06)_KH Von 2012 gui BKH 1 2" xfId="15074"/>
    <cellStyle name="Dziesiętny [0]_Invoices2001Slovakia_Book1_Tong hop Cac tuyen(9-1-06)_KH Von 2012 gui BKH 1 2" xfId="15075"/>
    <cellStyle name="Dziesietny [0]_Invoices2001Slovakia_Book1_Tong hop Cac tuyen(9-1-06)_KH Von 2012 gui BKH 1 2 2" xfId="31838"/>
    <cellStyle name="Dziesiętny [0]_Invoices2001Slovakia_Book1_Tong hop Cac tuyen(9-1-06)_KH Von 2012 gui BKH 1 2 2" xfId="31839"/>
    <cellStyle name="Dziesietny [0]_Invoices2001Slovakia_Book1_Tong hop Cac tuyen(9-1-06)_KH Von 2012 gui BKH 1 3" xfId="23764"/>
    <cellStyle name="Dziesiętny [0]_Invoices2001Slovakia_Book1_Tong hop Cac tuyen(9-1-06)_KH Von 2012 gui BKH 1 3" xfId="23765"/>
    <cellStyle name="Dziesietny [0]_Invoices2001Slovakia_Book1_Tong hop Cac tuyen(9-1-06)_QD ke hoach dau thau" xfId="4958"/>
    <cellStyle name="Dziesiętny [0]_Invoices2001Slovakia_Book1_Tong hop Cac tuyen(9-1-06)_QD ke hoach dau thau" xfId="4959"/>
    <cellStyle name="Dziesietny [0]_Invoices2001Slovakia_Book1_Tong hop Cac tuyen(9-1-06)_QD ke hoach dau thau 2" xfId="15076"/>
    <cellStyle name="Dziesiętny [0]_Invoices2001Slovakia_Book1_Tong hop Cac tuyen(9-1-06)_QD ke hoach dau thau 2" xfId="15077"/>
    <cellStyle name="Dziesietny [0]_Invoices2001Slovakia_Book1_Tong hop Cac tuyen(9-1-06)_QD ke hoach dau thau 2 2" xfId="31840"/>
    <cellStyle name="Dziesiętny [0]_Invoices2001Slovakia_Book1_Tong hop Cac tuyen(9-1-06)_QD ke hoach dau thau 2 2" xfId="31841"/>
    <cellStyle name="Dziesietny [0]_Invoices2001Slovakia_Book1_Tong hop Cac tuyen(9-1-06)_QD ke hoach dau thau 3" xfId="23766"/>
    <cellStyle name="Dziesiętny [0]_Invoices2001Slovakia_Book1_Tong hop Cac tuyen(9-1-06)_QD ke hoach dau thau 3" xfId="23767"/>
    <cellStyle name="Dziesietny [0]_Invoices2001Slovakia_Book1_Tong hop Cac tuyen(9-1-06)_QD ke hoach dau thau_Bang bieu" xfId="4960"/>
    <cellStyle name="Dziesiętny [0]_Invoices2001Slovakia_Book1_Tong hop Cac tuyen(9-1-06)_QD ke hoach dau thau_Bang bieu" xfId="4961"/>
    <cellStyle name="Dziesietny [0]_Invoices2001Slovakia_Book1_Tong hop Cac tuyen(9-1-06)_QD ke hoach dau thau_Bang bieu 2" xfId="23768"/>
    <cellStyle name="Dziesiętny [0]_Invoices2001Slovakia_Book1_Tong hop Cac tuyen(9-1-06)_QD ke hoach dau thau_Bang bieu 2" xfId="23769"/>
    <cellStyle name="Dziesietny [0]_Invoices2001Slovakia_Book1_Tong hop Cac tuyen(9-1-06)_QD ke hoach dau thau_Book1" xfId="4962"/>
    <cellStyle name="Dziesiętny [0]_Invoices2001Slovakia_Book1_Tong hop Cac tuyen(9-1-06)_QD ke hoach dau thau_Book1" xfId="4963"/>
    <cellStyle name="Dziesietny [0]_Invoices2001Slovakia_Book1_Tong hop Cac tuyen(9-1-06)_QD ke hoach dau thau_Book1 2" xfId="23770"/>
    <cellStyle name="Dziesiętny [0]_Invoices2001Slovakia_Book1_Tong hop Cac tuyen(9-1-06)_QD ke hoach dau thau_Book1 2" xfId="23771"/>
    <cellStyle name="Dziesietny [0]_Invoices2001Slovakia_Book1_Tong hop Cac tuyen(9-1-06)_Tong von ĐTPT" xfId="4964"/>
    <cellStyle name="Dziesiętny [0]_Invoices2001Slovakia_Book1_Tong hop Cac tuyen(9-1-06)_Tong von ĐTPT" xfId="4965"/>
    <cellStyle name="Dziesietny [0]_Invoices2001Slovakia_Book1_Tong hop Cac tuyen(9-1-06)_Tong von ĐTPT 2" xfId="15078"/>
    <cellStyle name="Dziesiętny [0]_Invoices2001Slovakia_Book1_Tong hop Cac tuyen(9-1-06)_Tong von ĐTPT 2" xfId="15079"/>
    <cellStyle name="Dziesietny [0]_Invoices2001Slovakia_Book1_Tong hop Cac tuyen(9-1-06)_Tong von ĐTPT 2 2" xfId="31842"/>
    <cellStyle name="Dziesiętny [0]_Invoices2001Slovakia_Book1_Tong hop Cac tuyen(9-1-06)_Tong von ĐTPT 2 2" xfId="31843"/>
    <cellStyle name="Dziesietny [0]_Invoices2001Slovakia_Book1_Tong hop Cac tuyen(9-1-06)_Tong von ĐTPT 3" xfId="23772"/>
    <cellStyle name="Dziesiętny [0]_Invoices2001Slovakia_Book1_Tong hop Cac tuyen(9-1-06)_Tong von ĐTPT 3" xfId="23773"/>
    <cellStyle name="Dziesietny [0]_Invoices2001Slovakia_Book1_Tong hop Cac tuyen(9-1-06)_Tong von ĐTPT_Bang bieu" xfId="4966"/>
    <cellStyle name="Dziesiętny [0]_Invoices2001Slovakia_Book1_Tong hop Cac tuyen(9-1-06)_Tong von ĐTPT_Bang bieu" xfId="4967"/>
    <cellStyle name="Dziesietny [0]_Invoices2001Slovakia_Book1_Tong hop Cac tuyen(9-1-06)_Tong von ĐTPT_Bang bieu 2" xfId="23774"/>
    <cellStyle name="Dziesiętny [0]_Invoices2001Slovakia_Book1_Tong hop Cac tuyen(9-1-06)_Tong von ĐTPT_Bang bieu 2" xfId="23775"/>
    <cellStyle name="Dziesietny [0]_Invoices2001Slovakia_Book1_Tong hop Cac tuyen(9-1-06)_Tong von ĐTPT_Book1" xfId="4968"/>
    <cellStyle name="Dziesiętny [0]_Invoices2001Slovakia_Book1_Tong hop Cac tuyen(9-1-06)_Tong von ĐTPT_Book1" xfId="4969"/>
    <cellStyle name="Dziesietny [0]_Invoices2001Slovakia_Book1_Tong hop Cac tuyen(9-1-06)_Tong von ĐTPT_Book1 2" xfId="23776"/>
    <cellStyle name="Dziesiętny [0]_Invoices2001Slovakia_Book1_Tong hop Cac tuyen(9-1-06)_Tong von ĐTPT_Book1 2" xfId="23777"/>
    <cellStyle name="Dziesietny [0]_Invoices2001Slovakia_Book1_ung truoc 2011 NSTW Thanh Hoa + Nge An gui Thu 12-5" xfId="4970"/>
    <cellStyle name="Dziesiętny [0]_Invoices2001Slovakia_Book1_ung truoc 2011 NSTW Thanh Hoa + Nge An gui Thu 12-5" xfId="4971"/>
    <cellStyle name="Dziesietny [0]_Invoices2001Slovakia_Book1_ung truoc 2011 NSTW Thanh Hoa + Nge An gui Thu 12-5 2" xfId="15080"/>
    <cellStyle name="Dziesiętny [0]_Invoices2001Slovakia_Book1_ung truoc 2011 NSTW Thanh Hoa + Nge An gui Thu 12-5 2" xfId="15081"/>
    <cellStyle name="Dziesietny [0]_Invoices2001Slovakia_Book1_ung truoc 2011 NSTW Thanh Hoa + Nge An gui Thu 12-5 2 2" xfId="31844"/>
    <cellStyle name="Dziesiętny [0]_Invoices2001Slovakia_Book1_ung truoc 2011 NSTW Thanh Hoa + Nge An gui Thu 12-5 2 2" xfId="31845"/>
    <cellStyle name="Dziesietny [0]_Invoices2001Slovakia_Book1_ung truoc 2011 NSTW Thanh Hoa + Nge An gui Thu 12-5 3" xfId="23778"/>
    <cellStyle name="Dziesiętny [0]_Invoices2001Slovakia_Book1_ung truoc 2011 NSTW Thanh Hoa + Nge An gui Thu 12-5 3" xfId="23779"/>
    <cellStyle name="Dziesietny [0]_Invoices2001Slovakia_Book1_ung truoc 2011 NSTW Thanh Hoa + Nge An gui Thu 12-5_Bang bieu" xfId="4972"/>
    <cellStyle name="Dziesiętny [0]_Invoices2001Slovakia_Book1_ung truoc 2011 NSTW Thanh Hoa + Nge An gui Thu 12-5_Bang bieu" xfId="4973"/>
    <cellStyle name="Dziesietny [0]_Invoices2001Slovakia_Book1_ung truoc 2011 NSTW Thanh Hoa + Nge An gui Thu 12-5_Bang bieu 2" xfId="23780"/>
    <cellStyle name="Dziesiętny [0]_Invoices2001Slovakia_Book1_ung truoc 2011 NSTW Thanh Hoa + Nge An gui Thu 12-5_Bang bieu 2" xfId="23781"/>
    <cellStyle name="Dziesietny [0]_Invoices2001Slovakia_Book1_ung truoc 2011 NSTW Thanh Hoa + Nge An gui Thu 12-5_Book1" xfId="4974"/>
    <cellStyle name="Dziesiętny [0]_Invoices2001Slovakia_Book1_ung truoc 2011 NSTW Thanh Hoa + Nge An gui Thu 12-5_Book1" xfId="4975"/>
    <cellStyle name="Dziesietny [0]_Invoices2001Slovakia_Book1_ung truoc 2011 NSTW Thanh Hoa + Nge An gui Thu 12-5_Book1 2" xfId="23782"/>
    <cellStyle name="Dziesiętny [0]_Invoices2001Slovakia_Book1_ung truoc 2011 NSTW Thanh Hoa + Nge An gui Thu 12-5_Book1 2" xfId="23783"/>
    <cellStyle name="Dziesietny [0]_Invoices2001Slovakia_Chi tieu KH nam 2009" xfId="4976"/>
    <cellStyle name="Dziesiętny [0]_Invoices2001Slovakia_Chi tieu KH nam 2009" xfId="4977"/>
    <cellStyle name="Dziesietny [0]_Invoices2001Slovakia_Chi tieu KH nam 2009 2" xfId="15094"/>
    <cellStyle name="Dziesiętny [0]_Invoices2001Slovakia_Chi tieu KH nam 2009 2" xfId="15095"/>
    <cellStyle name="Dziesietny [0]_Invoices2001Slovakia_Chi tieu KH nam 2009 3" xfId="23784"/>
    <cellStyle name="Dziesiętny [0]_Invoices2001Slovakia_Chi tieu KH nam 2009 3" xfId="23785"/>
    <cellStyle name="Dziesietny [0]_Invoices2001Slovakia_Copy of KH PHAN BO VON ĐỐI ỨNG NAM 2011 (30 TY phuong án gop WB)" xfId="4978"/>
    <cellStyle name="Dziesiętny [0]_Invoices2001Slovakia_Copy of KH PHAN BO VON ĐỐI ỨNG NAM 2011 (30 TY phuong án gop WB)" xfId="4979"/>
    <cellStyle name="Dziesietny [0]_Invoices2001Slovakia_Copy of KH PHAN BO VON ĐỐI ỨNG NAM 2011 (30 TY phuong án gop WB) 10" xfId="4980"/>
    <cellStyle name="Dziesiętny [0]_Invoices2001Slovakia_Copy of KH PHAN BO VON ĐỐI ỨNG NAM 2011 (30 TY phuong án gop WB) 10" xfId="4981"/>
    <cellStyle name="Dziesietny [0]_Invoices2001Slovakia_Copy of KH PHAN BO VON ĐỐI ỨNG NAM 2011 (30 TY phuong án gop WB) 10 2" xfId="23788"/>
    <cellStyle name="Dziesiętny [0]_Invoices2001Slovakia_Copy of KH PHAN BO VON ĐỐI ỨNG NAM 2011 (30 TY phuong án gop WB) 10 2" xfId="23789"/>
    <cellStyle name="Dziesietny [0]_Invoices2001Slovakia_Copy of KH PHAN BO VON ĐỐI ỨNG NAM 2011 (30 TY phuong án gop WB) 11" xfId="4982"/>
    <cellStyle name="Dziesiętny [0]_Invoices2001Slovakia_Copy of KH PHAN BO VON ĐỐI ỨNG NAM 2011 (30 TY phuong án gop WB) 11" xfId="4983"/>
    <cellStyle name="Dziesietny [0]_Invoices2001Slovakia_Copy of KH PHAN BO VON ĐỐI ỨNG NAM 2011 (30 TY phuong án gop WB) 11 2" xfId="23790"/>
    <cellStyle name="Dziesiętny [0]_Invoices2001Slovakia_Copy of KH PHAN BO VON ĐỐI ỨNG NAM 2011 (30 TY phuong án gop WB) 11 2" xfId="23791"/>
    <cellStyle name="Dziesietny [0]_Invoices2001Slovakia_Copy of KH PHAN BO VON ĐỐI ỨNG NAM 2011 (30 TY phuong án gop WB) 12" xfId="4984"/>
    <cellStyle name="Dziesiętny [0]_Invoices2001Slovakia_Copy of KH PHAN BO VON ĐỐI ỨNG NAM 2011 (30 TY phuong án gop WB) 12" xfId="4985"/>
    <cellStyle name="Dziesietny [0]_Invoices2001Slovakia_Copy of KH PHAN BO VON ĐỐI ỨNG NAM 2011 (30 TY phuong án gop WB) 12 2" xfId="23792"/>
    <cellStyle name="Dziesiętny [0]_Invoices2001Slovakia_Copy of KH PHAN BO VON ĐỐI ỨNG NAM 2011 (30 TY phuong án gop WB) 12 2" xfId="23793"/>
    <cellStyle name="Dziesietny [0]_Invoices2001Slovakia_Copy of KH PHAN BO VON ĐỐI ỨNG NAM 2011 (30 TY phuong án gop WB) 13" xfId="4986"/>
    <cellStyle name="Dziesiętny [0]_Invoices2001Slovakia_Copy of KH PHAN BO VON ĐỐI ỨNG NAM 2011 (30 TY phuong án gop WB) 13" xfId="4987"/>
    <cellStyle name="Dziesietny [0]_Invoices2001Slovakia_Copy of KH PHAN BO VON ĐỐI ỨNG NAM 2011 (30 TY phuong án gop WB) 13 2" xfId="23794"/>
    <cellStyle name="Dziesiętny [0]_Invoices2001Slovakia_Copy of KH PHAN BO VON ĐỐI ỨNG NAM 2011 (30 TY phuong án gop WB) 13 2" xfId="23795"/>
    <cellStyle name="Dziesietny [0]_Invoices2001Slovakia_Copy of KH PHAN BO VON ĐỐI ỨNG NAM 2011 (30 TY phuong án gop WB) 14" xfId="4988"/>
    <cellStyle name="Dziesiętny [0]_Invoices2001Slovakia_Copy of KH PHAN BO VON ĐỐI ỨNG NAM 2011 (30 TY phuong án gop WB) 14" xfId="4989"/>
    <cellStyle name="Dziesietny [0]_Invoices2001Slovakia_Copy of KH PHAN BO VON ĐỐI ỨNG NAM 2011 (30 TY phuong án gop WB) 14 2" xfId="23796"/>
    <cellStyle name="Dziesiętny [0]_Invoices2001Slovakia_Copy of KH PHAN BO VON ĐỐI ỨNG NAM 2011 (30 TY phuong án gop WB) 14 2" xfId="23797"/>
    <cellStyle name="Dziesietny [0]_Invoices2001Slovakia_Copy of KH PHAN BO VON ĐỐI ỨNG NAM 2011 (30 TY phuong án gop WB) 15" xfId="4990"/>
    <cellStyle name="Dziesiętny [0]_Invoices2001Slovakia_Copy of KH PHAN BO VON ĐỐI ỨNG NAM 2011 (30 TY phuong án gop WB) 15" xfId="4991"/>
    <cellStyle name="Dziesietny [0]_Invoices2001Slovakia_Copy of KH PHAN BO VON ĐỐI ỨNG NAM 2011 (30 TY phuong án gop WB) 15 2" xfId="23798"/>
    <cellStyle name="Dziesiętny [0]_Invoices2001Slovakia_Copy of KH PHAN BO VON ĐỐI ỨNG NAM 2011 (30 TY phuong án gop WB) 15 2" xfId="23799"/>
    <cellStyle name="Dziesietny [0]_Invoices2001Slovakia_Copy of KH PHAN BO VON ĐỐI ỨNG NAM 2011 (30 TY phuong án gop WB) 16" xfId="4992"/>
    <cellStyle name="Dziesiętny [0]_Invoices2001Slovakia_Copy of KH PHAN BO VON ĐỐI ỨNG NAM 2011 (30 TY phuong án gop WB) 16" xfId="4993"/>
    <cellStyle name="Dziesietny [0]_Invoices2001Slovakia_Copy of KH PHAN BO VON ĐỐI ỨNG NAM 2011 (30 TY phuong án gop WB) 16 2" xfId="23800"/>
    <cellStyle name="Dziesiętny [0]_Invoices2001Slovakia_Copy of KH PHAN BO VON ĐỐI ỨNG NAM 2011 (30 TY phuong án gop WB) 16 2" xfId="23801"/>
    <cellStyle name="Dziesietny [0]_Invoices2001Slovakia_Copy of KH PHAN BO VON ĐỐI ỨNG NAM 2011 (30 TY phuong án gop WB) 17" xfId="4994"/>
    <cellStyle name="Dziesiętny [0]_Invoices2001Slovakia_Copy of KH PHAN BO VON ĐỐI ỨNG NAM 2011 (30 TY phuong án gop WB) 17" xfId="4995"/>
    <cellStyle name="Dziesietny [0]_Invoices2001Slovakia_Copy of KH PHAN BO VON ĐỐI ỨNG NAM 2011 (30 TY phuong án gop WB) 17 2" xfId="23802"/>
    <cellStyle name="Dziesiętny [0]_Invoices2001Slovakia_Copy of KH PHAN BO VON ĐỐI ỨNG NAM 2011 (30 TY phuong án gop WB) 17 2" xfId="23803"/>
    <cellStyle name="Dziesietny [0]_Invoices2001Slovakia_Copy of KH PHAN BO VON ĐỐI ỨNG NAM 2011 (30 TY phuong án gop WB) 18" xfId="4996"/>
    <cellStyle name="Dziesiętny [0]_Invoices2001Slovakia_Copy of KH PHAN BO VON ĐỐI ỨNG NAM 2011 (30 TY phuong án gop WB) 18" xfId="4997"/>
    <cellStyle name="Dziesietny [0]_Invoices2001Slovakia_Copy of KH PHAN BO VON ĐỐI ỨNG NAM 2011 (30 TY phuong án gop WB) 18 2" xfId="23804"/>
    <cellStyle name="Dziesiętny [0]_Invoices2001Slovakia_Copy of KH PHAN BO VON ĐỐI ỨNG NAM 2011 (30 TY phuong án gop WB) 18 2" xfId="23805"/>
    <cellStyle name="Dziesietny [0]_Invoices2001Slovakia_Copy of KH PHAN BO VON ĐỐI ỨNG NAM 2011 (30 TY phuong án gop WB) 19" xfId="4998"/>
    <cellStyle name="Dziesiętny [0]_Invoices2001Slovakia_Copy of KH PHAN BO VON ĐỐI ỨNG NAM 2011 (30 TY phuong án gop WB) 19" xfId="4999"/>
    <cellStyle name="Dziesietny [0]_Invoices2001Slovakia_Copy of KH PHAN BO VON ĐỐI ỨNG NAM 2011 (30 TY phuong án gop WB) 19 2" xfId="23806"/>
    <cellStyle name="Dziesiętny [0]_Invoices2001Slovakia_Copy of KH PHAN BO VON ĐỐI ỨNG NAM 2011 (30 TY phuong án gop WB) 19 2" xfId="23807"/>
    <cellStyle name="Dziesietny [0]_Invoices2001Slovakia_Copy of KH PHAN BO VON ĐỐI ỨNG NAM 2011 (30 TY phuong án gop WB) 2" xfId="5000"/>
    <cellStyle name="Dziesiętny [0]_Invoices2001Slovakia_Copy of KH PHAN BO VON ĐỐI ỨNG NAM 2011 (30 TY phuong án gop WB) 2" xfId="5001"/>
    <cellStyle name="Dziesietny [0]_Invoices2001Slovakia_Copy of KH PHAN BO VON ĐỐI ỨNG NAM 2011 (30 TY phuong án gop WB) 2 2" xfId="15086"/>
    <cellStyle name="Dziesiętny [0]_Invoices2001Slovakia_Copy of KH PHAN BO VON ĐỐI ỨNG NAM 2011 (30 TY phuong án gop WB) 2 2" xfId="15087"/>
    <cellStyle name="Dziesietny [0]_Invoices2001Slovakia_Copy of KH PHAN BO VON ĐỐI ỨNG NAM 2011 (30 TY phuong án gop WB) 2 3" xfId="15084"/>
    <cellStyle name="Dziesiętny [0]_Invoices2001Slovakia_Copy of KH PHAN BO VON ĐỐI ỨNG NAM 2011 (30 TY phuong án gop WB) 2 3" xfId="15085"/>
    <cellStyle name="Dziesietny [0]_Invoices2001Slovakia_Copy of KH PHAN BO VON ĐỐI ỨNG NAM 2011 (30 TY phuong án gop WB) 2 4" xfId="23808"/>
    <cellStyle name="Dziesiętny [0]_Invoices2001Slovakia_Copy of KH PHAN BO VON ĐỐI ỨNG NAM 2011 (30 TY phuong án gop WB) 2 4" xfId="23809"/>
    <cellStyle name="Dziesietny [0]_Invoices2001Slovakia_Copy of KH PHAN BO VON ĐỐI ỨNG NAM 2011 (30 TY phuong án gop WB) 20" xfId="5002"/>
    <cellStyle name="Dziesiętny [0]_Invoices2001Slovakia_Copy of KH PHAN BO VON ĐỐI ỨNG NAM 2011 (30 TY phuong án gop WB) 20" xfId="5003"/>
    <cellStyle name="Dziesietny [0]_Invoices2001Slovakia_Copy of KH PHAN BO VON ĐỐI ỨNG NAM 2011 (30 TY phuong án gop WB) 20 2" xfId="23810"/>
    <cellStyle name="Dziesiętny [0]_Invoices2001Slovakia_Copy of KH PHAN BO VON ĐỐI ỨNG NAM 2011 (30 TY phuong án gop WB) 20 2" xfId="23811"/>
    <cellStyle name="Dziesietny [0]_Invoices2001Slovakia_Copy of KH PHAN BO VON ĐỐI ỨNG NAM 2011 (30 TY phuong án gop WB) 21" xfId="5004"/>
    <cellStyle name="Dziesiętny [0]_Invoices2001Slovakia_Copy of KH PHAN BO VON ĐỐI ỨNG NAM 2011 (30 TY phuong án gop WB) 21" xfId="5005"/>
    <cellStyle name="Dziesietny [0]_Invoices2001Slovakia_Copy of KH PHAN BO VON ĐỐI ỨNG NAM 2011 (30 TY phuong án gop WB) 21 2" xfId="23812"/>
    <cellStyle name="Dziesiętny [0]_Invoices2001Slovakia_Copy of KH PHAN BO VON ĐỐI ỨNG NAM 2011 (30 TY phuong án gop WB) 21 2" xfId="23813"/>
    <cellStyle name="Dziesietny [0]_Invoices2001Slovakia_Copy of KH PHAN BO VON ĐỐI ỨNG NAM 2011 (30 TY phuong án gop WB) 22" xfId="5006"/>
    <cellStyle name="Dziesiętny [0]_Invoices2001Slovakia_Copy of KH PHAN BO VON ĐỐI ỨNG NAM 2011 (30 TY phuong án gop WB) 22" xfId="5007"/>
    <cellStyle name="Dziesietny [0]_Invoices2001Slovakia_Copy of KH PHAN BO VON ĐỐI ỨNG NAM 2011 (30 TY phuong án gop WB) 22 2" xfId="23814"/>
    <cellStyle name="Dziesiętny [0]_Invoices2001Slovakia_Copy of KH PHAN BO VON ĐỐI ỨNG NAM 2011 (30 TY phuong án gop WB) 22 2" xfId="23815"/>
    <cellStyle name="Dziesietny [0]_Invoices2001Slovakia_Copy of KH PHAN BO VON ĐỐI ỨNG NAM 2011 (30 TY phuong án gop WB) 23" xfId="5008"/>
    <cellStyle name="Dziesiętny [0]_Invoices2001Slovakia_Copy of KH PHAN BO VON ĐỐI ỨNG NAM 2011 (30 TY phuong án gop WB) 23" xfId="5009"/>
    <cellStyle name="Dziesietny [0]_Invoices2001Slovakia_Copy of KH PHAN BO VON ĐỐI ỨNG NAM 2011 (30 TY phuong án gop WB) 23 2" xfId="23816"/>
    <cellStyle name="Dziesiętny [0]_Invoices2001Slovakia_Copy of KH PHAN BO VON ĐỐI ỨNG NAM 2011 (30 TY phuong án gop WB) 23 2" xfId="23817"/>
    <cellStyle name="Dziesietny [0]_Invoices2001Slovakia_Copy of KH PHAN BO VON ĐỐI ỨNG NAM 2011 (30 TY phuong án gop WB) 24" xfId="5010"/>
    <cellStyle name="Dziesiętny [0]_Invoices2001Slovakia_Copy of KH PHAN BO VON ĐỐI ỨNG NAM 2011 (30 TY phuong án gop WB) 24" xfId="5011"/>
    <cellStyle name="Dziesietny [0]_Invoices2001Slovakia_Copy of KH PHAN BO VON ĐỐI ỨNG NAM 2011 (30 TY phuong án gop WB) 24 2" xfId="23818"/>
    <cellStyle name="Dziesiętny [0]_Invoices2001Slovakia_Copy of KH PHAN BO VON ĐỐI ỨNG NAM 2011 (30 TY phuong án gop WB) 24 2" xfId="23819"/>
    <cellStyle name="Dziesietny [0]_Invoices2001Slovakia_Copy of KH PHAN BO VON ĐỐI ỨNG NAM 2011 (30 TY phuong án gop WB) 25" xfId="5012"/>
    <cellStyle name="Dziesiętny [0]_Invoices2001Slovakia_Copy of KH PHAN BO VON ĐỐI ỨNG NAM 2011 (30 TY phuong án gop WB) 25" xfId="5013"/>
    <cellStyle name="Dziesietny [0]_Invoices2001Slovakia_Copy of KH PHAN BO VON ĐỐI ỨNG NAM 2011 (30 TY phuong án gop WB) 25 2" xfId="23820"/>
    <cellStyle name="Dziesiętny [0]_Invoices2001Slovakia_Copy of KH PHAN BO VON ĐỐI ỨNG NAM 2011 (30 TY phuong án gop WB) 25 2" xfId="23821"/>
    <cellStyle name="Dziesietny [0]_Invoices2001Slovakia_Copy of KH PHAN BO VON ĐỐI ỨNG NAM 2011 (30 TY phuong án gop WB) 26" xfId="5014"/>
    <cellStyle name="Dziesiętny [0]_Invoices2001Slovakia_Copy of KH PHAN BO VON ĐỐI ỨNG NAM 2011 (30 TY phuong án gop WB) 26" xfId="5015"/>
    <cellStyle name="Dziesietny [0]_Invoices2001Slovakia_Copy of KH PHAN BO VON ĐỐI ỨNG NAM 2011 (30 TY phuong án gop WB) 26 2" xfId="23822"/>
    <cellStyle name="Dziesiętny [0]_Invoices2001Slovakia_Copy of KH PHAN BO VON ĐỐI ỨNG NAM 2011 (30 TY phuong án gop WB) 26 2" xfId="23823"/>
    <cellStyle name="Dziesietny [0]_Invoices2001Slovakia_Copy of KH PHAN BO VON ĐỐI ỨNG NAM 2011 (30 TY phuong án gop WB) 27" xfId="15082"/>
    <cellStyle name="Dziesiętny [0]_Invoices2001Slovakia_Copy of KH PHAN BO VON ĐỐI ỨNG NAM 2011 (30 TY phuong án gop WB) 27" xfId="15083"/>
    <cellStyle name="Dziesietny [0]_Invoices2001Slovakia_Copy of KH PHAN BO VON ĐỐI ỨNG NAM 2011 (30 TY phuong án gop WB) 28" xfId="23786"/>
    <cellStyle name="Dziesiętny [0]_Invoices2001Slovakia_Copy of KH PHAN BO VON ĐỐI ỨNG NAM 2011 (30 TY phuong án gop WB) 28" xfId="23787"/>
    <cellStyle name="Dziesietny [0]_Invoices2001Slovakia_Copy of KH PHAN BO VON ĐỐI ỨNG NAM 2011 (30 TY phuong án gop WB) 3" xfId="5016"/>
    <cellStyle name="Dziesiętny [0]_Invoices2001Slovakia_Copy of KH PHAN BO VON ĐỐI ỨNG NAM 2011 (30 TY phuong án gop WB) 3" xfId="5017"/>
    <cellStyle name="Dziesietny [0]_Invoices2001Slovakia_Copy of KH PHAN BO VON ĐỐI ỨNG NAM 2011 (30 TY phuong án gop WB) 3 2" xfId="15090"/>
    <cellStyle name="Dziesiętny [0]_Invoices2001Slovakia_Copy of KH PHAN BO VON ĐỐI ỨNG NAM 2011 (30 TY phuong án gop WB) 3 2" xfId="15091"/>
    <cellStyle name="Dziesietny [0]_Invoices2001Slovakia_Copy of KH PHAN BO VON ĐỐI ỨNG NAM 2011 (30 TY phuong án gop WB) 3 3" xfId="15088"/>
    <cellStyle name="Dziesiętny [0]_Invoices2001Slovakia_Copy of KH PHAN BO VON ĐỐI ỨNG NAM 2011 (30 TY phuong án gop WB) 3 3" xfId="15089"/>
    <cellStyle name="Dziesietny [0]_Invoices2001Slovakia_Copy of KH PHAN BO VON ĐỐI ỨNG NAM 2011 (30 TY phuong án gop WB) 3 4" xfId="23824"/>
    <cellStyle name="Dziesiętny [0]_Invoices2001Slovakia_Copy of KH PHAN BO VON ĐỐI ỨNG NAM 2011 (30 TY phuong án gop WB) 3 4" xfId="23825"/>
    <cellStyle name="Dziesietny [0]_Invoices2001Slovakia_Copy of KH PHAN BO VON ĐỐI ỨNG NAM 2011 (30 TY phuong án gop WB) 4" xfId="5018"/>
    <cellStyle name="Dziesiętny [0]_Invoices2001Slovakia_Copy of KH PHAN BO VON ĐỐI ỨNG NAM 2011 (30 TY phuong án gop WB) 4" xfId="5019"/>
    <cellStyle name="Dziesietny [0]_Invoices2001Slovakia_Copy of KH PHAN BO VON ĐỐI ỨNG NAM 2011 (30 TY phuong án gop WB) 4 2" xfId="23826"/>
    <cellStyle name="Dziesiętny [0]_Invoices2001Slovakia_Copy of KH PHAN BO VON ĐỐI ỨNG NAM 2011 (30 TY phuong án gop WB) 4 2" xfId="23827"/>
    <cellStyle name="Dziesietny [0]_Invoices2001Slovakia_Copy of KH PHAN BO VON ĐỐI ỨNG NAM 2011 (30 TY phuong án gop WB) 5" xfId="5020"/>
    <cellStyle name="Dziesiętny [0]_Invoices2001Slovakia_Copy of KH PHAN BO VON ĐỐI ỨNG NAM 2011 (30 TY phuong án gop WB) 5" xfId="5021"/>
    <cellStyle name="Dziesietny [0]_Invoices2001Slovakia_Copy of KH PHAN BO VON ĐỐI ỨNG NAM 2011 (30 TY phuong án gop WB) 5 2" xfId="23828"/>
    <cellStyle name="Dziesiętny [0]_Invoices2001Slovakia_Copy of KH PHAN BO VON ĐỐI ỨNG NAM 2011 (30 TY phuong án gop WB) 5 2" xfId="23829"/>
    <cellStyle name="Dziesietny [0]_Invoices2001Slovakia_Copy of KH PHAN BO VON ĐỐI ỨNG NAM 2011 (30 TY phuong án gop WB) 6" xfId="5022"/>
    <cellStyle name="Dziesiętny [0]_Invoices2001Slovakia_Copy of KH PHAN BO VON ĐỐI ỨNG NAM 2011 (30 TY phuong án gop WB) 6" xfId="5023"/>
    <cellStyle name="Dziesietny [0]_Invoices2001Slovakia_Copy of KH PHAN BO VON ĐỐI ỨNG NAM 2011 (30 TY phuong án gop WB) 6 2" xfId="23830"/>
    <cellStyle name="Dziesiętny [0]_Invoices2001Slovakia_Copy of KH PHAN BO VON ĐỐI ỨNG NAM 2011 (30 TY phuong án gop WB) 6 2" xfId="23831"/>
    <cellStyle name="Dziesietny [0]_Invoices2001Slovakia_Copy of KH PHAN BO VON ĐỐI ỨNG NAM 2011 (30 TY phuong án gop WB) 7" xfId="5024"/>
    <cellStyle name="Dziesiętny [0]_Invoices2001Slovakia_Copy of KH PHAN BO VON ĐỐI ỨNG NAM 2011 (30 TY phuong án gop WB) 7" xfId="5025"/>
    <cellStyle name="Dziesietny [0]_Invoices2001Slovakia_Copy of KH PHAN BO VON ĐỐI ỨNG NAM 2011 (30 TY phuong án gop WB) 7 2" xfId="23832"/>
    <cellStyle name="Dziesiętny [0]_Invoices2001Slovakia_Copy of KH PHAN BO VON ĐỐI ỨNG NAM 2011 (30 TY phuong án gop WB) 7 2" xfId="23833"/>
    <cellStyle name="Dziesietny [0]_Invoices2001Slovakia_Copy of KH PHAN BO VON ĐỐI ỨNG NAM 2011 (30 TY phuong án gop WB) 8" xfId="5026"/>
    <cellStyle name="Dziesiętny [0]_Invoices2001Slovakia_Copy of KH PHAN BO VON ĐỐI ỨNG NAM 2011 (30 TY phuong án gop WB) 8" xfId="5027"/>
    <cellStyle name="Dziesietny [0]_Invoices2001Slovakia_Copy of KH PHAN BO VON ĐỐI ỨNG NAM 2011 (30 TY phuong án gop WB) 8 2" xfId="23834"/>
    <cellStyle name="Dziesiętny [0]_Invoices2001Slovakia_Copy of KH PHAN BO VON ĐỐI ỨNG NAM 2011 (30 TY phuong án gop WB) 8 2" xfId="23835"/>
    <cellStyle name="Dziesietny [0]_Invoices2001Slovakia_Copy of KH PHAN BO VON ĐỐI ỨNG NAM 2011 (30 TY phuong án gop WB) 9" xfId="5028"/>
    <cellStyle name="Dziesiętny [0]_Invoices2001Slovakia_Copy of KH PHAN BO VON ĐỐI ỨNG NAM 2011 (30 TY phuong án gop WB) 9" xfId="5029"/>
    <cellStyle name="Dziesietny [0]_Invoices2001Slovakia_Copy of KH PHAN BO VON ĐỐI ỨNG NAM 2011 (30 TY phuong án gop WB) 9 2" xfId="23836"/>
    <cellStyle name="Dziesiętny [0]_Invoices2001Slovakia_Copy of KH PHAN BO VON ĐỐI ỨNG NAM 2011 (30 TY phuong án gop WB) 9 2" xfId="23837"/>
    <cellStyle name="Dziesietny [0]_Invoices2001Slovakia_Copy of KH PHAN BO VON ĐỐI ỨNG NAM 2011 (30 TY phuong án gop WB)_BIEU KE HOACH  2015 (KTN 6.11 sua)" xfId="15092"/>
    <cellStyle name="Dziesiętny [0]_Invoices2001Slovakia_Copy of KH PHAN BO VON ĐỐI ỨNG NAM 2011 (30 TY phuong án gop WB)_BIEU KE HOACH  2015 (KTN 6.11 sua)" xfId="15093"/>
    <cellStyle name="Dziesietny [0]_Invoices2001Slovakia_Danh Mục KCM trinh BKH 2011 (BS 30A)" xfId="15096"/>
    <cellStyle name="Dziesiętny [0]_Invoices2001Slovakia_Danh Mục KCM trinh BKH 2011 (BS 30A)" xfId="15097"/>
    <cellStyle name="Dziesietny [0]_Invoices2001Slovakia_DT 1751 Muong Khoa" xfId="5030"/>
    <cellStyle name="Dziesiętny [0]_Invoices2001Slovakia_DT 1751 Muong Khoa" xfId="5031"/>
    <cellStyle name="Dziesietny [0]_Invoices2001Slovakia_DT 1751 Muong Khoa 2" xfId="15098"/>
    <cellStyle name="Dziesiętny [0]_Invoices2001Slovakia_DT 1751 Muong Khoa 2" xfId="15099"/>
    <cellStyle name="Dziesietny [0]_Invoices2001Slovakia_DT 1751 Muong Khoa 2 2" xfId="31846"/>
    <cellStyle name="Dziesiętny [0]_Invoices2001Slovakia_DT 1751 Muong Khoa 2 2" xfId="31847"/>
    <cellStyle name="Dziesietny [0]_Invoices2001Slovakia_DT 1751 Muong Khoa 3" xfId="23838"/>
    <cellStyle name="Dziesiętny [0]_Invoices2001Slovakia_DT 1751 Muong Khoa 3" xfId="23839"/>
    <cellStyle name="Dziesietny [0]_Invoices2001Slovakia_DT Nam vai" xfId="5032"/>
    <cellStyle name="Dziesiętny [0]_Invoices2001Slovakia_DT tieu hoc diem TDC ban Cho 28-02-09" xfId="5033"/>
    <cellStyle name="Dziesietny [0]_Invoices2001Slovakia_DT truong THPT  quyet thang tinh 04-3-09" xfId="15100"/>
    <cellStyle name="Dziesiętny [0]_Invoices2001Slovakia_DT truong THPT  quyet thang tinh 04-3-09" xfId="15101"/>
    <cellStyle name="Dziesietny [0]_Invoices2001Slovakia_DTTD chieng chan Tham lai 29-9-2009" xfId="5034"/>
    <cellStyle name="Dziesiętny [0]_Invoices2001Slovakia_DTTD chieng chan Tham lai 29-9-2009" xfId="5035"/>
    <cellStyle name="Dziesietny [0]_Invoices2001Slovakia_DTTD chieng chan Tham lai 29-9-2009 10" xfId="5036"/>
    <cellStyle name="Dziesiętny [0]_Invoices2001Slovakia_DTTD chieng chan Tham lai 29-9-2009 10" xfId="5037"/>
    <cellStyle name="Dziesietny [0]_Invoices2001Slovakia_DTTD chieng chan Tham lai 29-9-2009 10 2" xfId="23842"/>
    <cellStyle name="Dziesiętny [0]_Invoices2001Slovakia_DTTD chieng chan Tham lai 29-9-2009 10 2" xfId="23843"/>
    <cellStyle name="Dziesietny [0]_Invoices2001Slovakia_DTTD chieng chan Tham lai 29-9-2009 11" xfId="5038"/>
    <cellStyle name="Dziesiętny [0]_Invoices2001Slovakia_DTTD chieng chan Tham lai 29-9-2009 11" xfId="5039"/>
    <cellStyle name="Dziesietny [0]_Invoices2001Slovakia_DTTD chieng chan Tham lai 29-9-2009 11 2" xfId="23844"/>
    <cellStyle name="Dziesiętny [0]_Invoices2001Slovakia_DTTD chieng chan Tham lai 29-9-2009 11 2" xfId="23845"/>
    <cellStyle name="Dziesietny [0]_Invoices2001Slovakia_DTTD chieng chan Tham lai 29-9-2009 12" xfId="5040"/>
    <cellStyle name="Dziesiętny [0]_Invoices2001Slovakia_DTTD chieng chan Tham lai 29-9-2009 12" xfId="5041"/>
    <cellStyle name="Dziesietny [0]_Invoices2001Slovakia_DTTD chieng chan Tham lai 29-9-2009 12 2" xfId="23846"/>
    <cellStyle name="Dziesiętny [0]_Invoices2001Slovakia_DTTD chieng chan Tham lai 29-9-2009 12 2" xfId="23847"/>
    <cellStyle name="Dziesietny [0]_Invoices2001Slovakia_DTTD chieng chan Tham lai 29-9-2009 13" xfId="5042"/>
    <cellStyle name="Dziesiętny [0]_Invoices2001Slovakia_DTTD chieng chan Tham lai 29-9-2009 13" xfId="5043"/>
    <cellStyle name="Dziesietny [0]_Invoices2001Slovakia_DTTD chieng chan Tham lai 29-9-2009 13 2" xfId="23848"/>
    <cellStyle name="Dziesiętny [0]_Invoices2001Slovakia_DTTD chieng chan Tham lai 29-9-2009 13 2" xfId="23849"/>
    <cellStyle name="Dziesietny [0]_Invoices2001Slovakia_DTTD chieng chan Tham lai 29-9-2009 14" xfId="5044"/>
    <cellStyle name="Dziesiętny [0]_Invoices2001Slovakia_DTTD chieng chan Tham lai 29-9-2009 14" xfId="5045"/>
    <cellStyle name="Dziesietny [0]_Invoices2001Slovakia_DTTD chieng chan Tham lai 29-9-2009 14 2" xfId="23850"/>
    <cellStyle name="Dziesiętny [0]_Invoices2001Slovakia_DTTD chieng chan Tham lai 29-9-2009 14 2" xfId="23851"/>
    <cellStyle name="Dziesietny [0]_Invoices2001Slovakia_DTTD chieng chan Tham lai 29-9-2009 15" xfId="5046"/>
    <cellStyle name="Dziesiętny [0]_Invoices2001Slovakia_DTTD chieng chan Tham lai 29-9-2009 15" xfId="5047"/>
    <cellStyle name="Dziesietny [0]_Invoices2001Slovakia_DTTD chieng chan Tham lai 29-9-2009 15 2" xfId="23852"/>
    <cellStyle name="Dziesiętny [0]_Invoices2001Slovakia_DTTD chieng chan Tham lai 29-9-2009 15 2" xfId="23853"/>
    <cellStyle name="Dziesietny [0]_Invoices2001Slovakia_DTTD chieng chan Tham lai 29-9-2009 16" xfId="5048"/>
    <cellStyle name="Dziesiętny [0]_Invoices2001Slovakia_DTTD chieng chan Tham lai 29-9-2009 16" xfId="5049"/>
    <cellStyle name="Dziesietny [0]_Invoices2001Slovakia_DTTD chieng chan Tham lai 29-9-2009 16 2" xfId="23854"/>
    <cellStyle name="Dziesiętny [0]_Invoices2001Slovakia_DTTD chieng chan Tham lai 29-9-2009 16 2" xfId="23855"/>
    <cellStyle name="Dziesietny [0]_Invoices2001Slovakia_DTTD chieng chan Tham lai 29-9-2009 17" xfId="5050"/>
    <cellStyle name="Dziesiętny [0]_Invoices2001Slovakia_DTTD chieng chan Tham lai 29-9-2009 17" xfId="5051"/>
    <cellStyle name="Dziesietny [0]_Invoices2001Slovakia_DTTD chieng chan Tham lai 29-9-2009 17 2" xfId="23856"/>
    <cellStyle name="Dziesiętny [0]_Invoices2001Slovakia_DTTD chieng chan Tham lai 29-9-2009 17 2" xfId="23857"/>
    <cellStyle name="Dziesietny [0]_Invoices2001Slovakia_DTTD chieng chan Tham lai 29-9-2009 18" xfId="5052"/>
    <cellStyle name="Dziesiętny [0]_Invoices2001Slovakia_DTTD chieng chan Tham lai 29-9-2009 18" xfId="5053"/>
    <cellStyle name="Dziesietny [0]_Invoices2001Slovakia_DTTD chieng chan Tham lai 29-9-2009 18 2" xfId="23858"/>
    <cellStyle name="Dziesiętny [0]_Invoices2001Slovakia_DTTD chieng chan Tham lai 29-9-2009 18 2" xfId="23859"/>
    <cellStyle name="Dziesietny [0]_Invoices2001Slovakia_DTTD chieng chan Tham lai 29-9-2009 19" xfId="5054"/>
    <cellStyle name="Dziesiętny [0]_Invoices2001Slovakia_DTTD chieng chan Tham lai 29-9-2009 19" xfId="5055"/>
    <cellStyle name="Dziesietny [0]_Invoices2001Slovakia_DTTD chieng chan Tham lai 29-9-2009 19 2" xfId="23860"/>
    <cellStyle name="Dziesiętny [0]_Invoices2001Slovakia_DTTD chieng chan Tham lai 29-9-2009 19 2" xfId="23861"/>
    <cellStyle name="Dziesietny [0]_Invoices2001Slovakia_DTTD chieng chan Tham lai 29-9-2009 2" xfId="5056"/>
    <cellStyle name="Dziesiętny [0]_Invoices2001Slovakia_DTTD chieng chan Tham lai 29-9-2009 2" xfId="5057"/>
    <cellStyle name="Dziesietny [0]_Invoices2001Slovakia_DTTD chieng chan Tham lai 29-9-2009 2 2" xfId="15106"/>
    <cellStyle name="Dziesiętny [0]_Invoices2001Slovakia_DTTD chieng chan Tham lai 29-9-2009 2 2" xfId="15107"/>
    <cellStyle name="Dziesietny [0]_Invoices2001Slovakia_DTTD chieng chan Tham lai 29-9-2009 2 3" xfId="15104"/>
    <cellStyle name="Dziesiętny [0]_Invoices2001Slovakia_DTTD chieng chan Tham lai 29-9-2009 2 3" xfId="15105"/>
    <cellStyle name="Dziesietny [0]_Invoices2001Slovakia_DTTD chieng chan Tham lai 29-9-2009 2 4" xfId="23862"/>
    <cellStyle name="Dziesiętny [0]_Invoices2001Slovakia_DTTD chieng chan Tham lai 29-9-2009 2 4" xfId="23863"/>
    <cellStyle name="Dziesietny [0]_Invoices2001Slovakia_DTTD chieng chan Tham lai 29-9-2009 20" xfId="5058"/>
    <cellStyle name="Dziesiętny [0]_Invoices2001Slovakia_DTTD chieng chan Tham lai 29-9-2009 20" xfId="5059"/>
    <cellStyle name="Dziesietny [0]_Invoices2001Slovakia_DTTD chieng chan Tham lai 29-9-2009 20 2" xfId="23864"/>
    <cellStyle name="Dziesiętny [0]_Invoices2001Slovakia_DTTD chieng chan Tham lai 29-9-2009 20 2" xfId="23865"/>
    <cellStyle name="Dziesietny [0]_Invoices2001Slovakia_DTTD chieng chan Tham lai 29-9-2009 21" xfId="5060"/>
    <cellStyle name="Dziesiętny [0]_Invoices2001Slovakia_DTTD chieng chan Tham lai 29-9-2009 21" xfId="5061"/>
    <cellStyle name="Dziesietny [0]_Invoices2001Slovakia_DTTD chieng chan Tham lai 29-9-2009 21 2" xfId="23866"/>
    <cellStyle name="Dziesiętny [0]_Invoices2001Slovakia_DTTD chieng chan Tham lai 29-9-2009 21 2" xfId="23867"/>
    <cellStyle name="Dziesietny [0]_Invoices2001Slovakia_DTTD chieng chan Tham lai 29-9-2009 22" xfId="5062"/>
    <cellStyle name="Dziesiętny [0]_Invoices2001Slovakia_DTTD chieng chan Tham lai 29-9-2009 22" xfId="5063"/>
    <cellStyle name="Dziesietny [0]_Invoices2001Slovakia_DTTD chieng chan Tham lai 29-9-2009 22 2" xfId="23868"/>
    <cellStyle name="Dziesiętny [0]_Invoices2001Slovakia_DTTD chieng chan Tham lai 29-9-2009 22 2" xfId="23869"/>
    <cellStyle name="Dziesietny [0]_Invoices2001Slovakia_DTTD chieng chan Tham lai 29-9-2009 23" xfId="5064"/>
    <cellStyle name="Dziesiętny [0]_Invoices2001Slovakia_DTTD chieng chan Tham lai 29-9-2009 23" xfId="5065"/>
    <cellStyle name="Dziesietny [0]_Invoices2001Slovakia_DTTD chieng chan Tham lai 29-9-2009 23 2" xfId="23870"/>
    <cellStyle name="Dziesiętny [0]_Invoices2001Slovakia_DTTD chieng chan Tham lai 29-9-2009 23 2" xfId="23871"/>
    <cellStyle name="Dziesietny [0]_Invoices2001Slovakia_DTTD chieng chan Tham lai 29-9-2009 24" xfId="5066"/>
    <cellStyle name="Dziesiętny [0]_Invoices2001Slovakia_DTTD chieng chan Tham lai 29-9-2009 24" xfId="5067"/>
    <cellStyle name="Dziesietny [0]_Invoices2001Slovakia_DTTD chieng chan Tham lai 29-9-2009 24 2" xfId="23872"/>
    <cellStyle name="Dziesiętny [0]_Invoices2001Slovakia_DTTD chieng chan Tham lai 29-9-2009 24 2" xfId="23873"/>
    <cellStyle name="Dziesietny [0]_Invoices2001Slovakia_DTTD chieng chan Tham lai 29-9-2009 25" xfId="5068"/>
    <cellStyle name="Dziesiętny [0]_Invoices2001Slovakia_DTTD chieng chan Tham lai 29-9-2009 25" xfId="5069"/>
    <cellStyle name="Dziesietny [0]_Invoices2001Slovakia_DTTD chieng chan Tham lai 29-9-2009 25 2" xfId="23874"/>
    <cellStyle name="Dziesiętny [0]_Invoices2001Slovakia_DTTD chieng chan Tham lai 29-9-2009 25 2" xfId="23875"/>
    <cellStyle name="Dziesietny [0]_Invoices2001Slovakia_DTTD chieng chan Tham lai 29-9-2009 26" xfId="5070"/>
    <cellStyle name="Dziesiętny [0]_Invoices2001Slovakia_DTTD chieng chan Tham lai 29-9-2009 26" xfId="5071"/>
    <cellStyle name="Dziesietny [0]_Invoices2001Slovakia_DTTD chieng chan Tham lai 29-9-2009 26 2" xfId="23876"/>
    <cellStyle name="Dziesiętny [0]_Invoices2001Slovakia_DTTD chieng chan Tham lai 29-9-2009 26 2" xfId="23877"/>
    <cellStyle name="Dziesietny [0]_Invoices2001Slovakia_DTTD chieng chan Tham lai 29-9-2009 27" xfId="15102"/>
    <cellStyle name="Dziesiętny [0]_Invoices2001Slovakia_DTTD chieng chan Tham lai 29-9-2009 27" xfId="15103"/>
    <cellStyle name="Dziesietny [0]_Invoices2001Slovakia_DTTD chieng chan Tham lai 29-9-2009 28" xfId="23840"/>
    <cellStyle name="Dziesiętny [0]_Invoices2001Slovakia_DTTD chieng chan Tham lai 29-9-2009 28" xfId="23841"/>
    <cellStyle name="Dziesietny [0]_Invoices2001Slovakia_DTTD chieng chan Tham lai 29-9-2009 3" xfId="5072"/>
    <cellStyle name="Dziesiętny [0]_Invoices2001Slovakia_DTTD chieng chan Tham lai 29-9-2009 3" xfId="5073"/>
    <cellStyle name="Dziesietny [0]_Invoices2001Slovakia_DTTD chieng chan Tham lai 29-9-2009 3 2" xfId="15110"/>
    <cellStyle name="Dziesiętny [0]_Invoices2001Slovakia_DTTD chieng chan Tham lai 29-9-2009 3 2" xfId="15111"/>
    <cellStyle name="Dziesietny [0]_Invoices2001Slovakia_DTTD chieng chan Tham lai 29-9-2009 3 3" xfId="15108"/>
    <cellStyle name="Dziesiętny [0]_Invoices2001Slovakia_DTTD chieng chan Tham lai 29-9-2009 3 3" xfId="15109"/>
    <cellStyle name="Dziesietny [0]_Invoices2001Slovakia_DTTD chieng chan Tham lai 29-9-2009 3 4" xfId="23878"/>
    <cellStyle name="Dziesiętny [0]_Invoices2001Slovakia_DTTD chieng chan Tham lai 29-9-2009 3 4" xfId="23879"/>
    <cellStyle name="Dziesietny [0]_Invoices2001Slovakia_DTTD chieng chan Tham lai 29-9-2009 4" xfId="5074"/>
    <cellStyle name="Dziesiętny [0]_Invoices2001Slovakia_DTTD chieng chan Tham lai 29-9-2009 4" xfId="5075"/>
    <cellStyle name="Dziesietny [0]_Invoices2001Slovakia_DTTD chieng chan Tham lai 29-9-2009 4 2" xfId="23880"/>
    <cellStyle name="Dziesiętny [0]_Invoices2001Slovakia_DTTD chieng chan Tham lai 29-9-2009 4 2" xfId="23881"/>
    <cellStyle name="Dziesietny [0]_Invoices2001Slovakia_DTTD chieng chan Tham lai 29-9-2009 5" xfId="5076"/>
    <cellStyle name="Dziesiętny [0]_Invoices2001Slovakia_DTTD chieng chan Tham lai 29-9-2009 5" xfId="5077"/>
    <cellStyle name="Dziesietny [0]_Invoices2001Slovakia_DTTD chieng chan Tham lai 29-9-2009 5 2" xfId="23882"/>
    <cellStyle name="Dziesiętny [0]_Invoices2001Slovakia_DTTD chieng chan Tham lai 29-9-2009 5 2" xfId="23883"/>
    <cellStyle name="Dziesietny [0]_Invoices2001Slovakia_DTTD chieng chan Tham lai 29-9-2009 6" xfId="5078"/>
    <cellStyle name="Dziesiętny [0]_Invoices2001Slovakia_DTTD chieng chan Tham lai 29-9-2009 6" xfId="5079"/>
    <cellStyle name="Dziesietny [0]_Invoices2001Slovakia_DTTD chieng chan Tham lai 29-9-2009 6 2" xfId="23884"/>
    <cellStyle name="Dziesiętny [0]_Invoices2001Slovakia_DTTD chieng chan Tham lai 29-9-2009 6 2" xfId="23885"/>
    <cellStyle name="Dziesietny [0]_Invoices2001Slovakia_DTTD chieng chan Tham lai 29-9-2009 7" xfId="5080"/>
    <cellStyle name="Dziesiętny [0]_Invoices2001Slovakia_DTTD chieng chan Tham lai 29-9-2009 7" xfId="5081"/>
    <cellStyle name="Dziesietny [0]_Invoices2001Slovakia_DTTD chieng chan Tham lai 29-9-2009 7 2" xfId="23886"/>
    <cellStyle name="Dziesiętny [0]_Invoices2001Slovakia_DTTD chieng chan Tham lai 29-9-2009 7 2" xfId="23887"/>
    <cellStyle name="Dziesietny [0]_Invoices2001Slovakia_DTTD chieng chan Tham lai 29-9-2009 8" xfId="5082"/>
    <cellStyle name="Dziesiętny [0]_Invoices2001Slovakia_DTTD chieng chan Tham lai 29-9-2009 8" xfId="5083"/>
    <cellStyle name="Dziesietny [0]_Invoices2001Slovakia_DTTD chieng chan Tham lai 29-9-2009 8 2" xfId="23888"/>
    <cellStyle name="Dziesiętny [0]_Invoices2001Slovakia_DTTD chieng chan Tham lai 29-9-2009 8 2" xfId="23889"/>
    <cellStyle name="Dziesietny [0]_Invoices2001Slovakia_DTTD chieng chan Tham lai 29-9-2009 9" xfId="5084"/>
    <cellStyle name="Dziesiętny [0]_Invoices2001Slovakia_DTTD chieng chan Tham lai 29-9-2009 9" xfId="5085"/>
    <cellStyle name="Dziesietny [0]_Invoices2001Slovakia_DTTD chieng chan Tham lai 29-9-2009 9 2" xfId="23890"/>
    <cellStyle name="Dziesiętny [0]_Invoices2001Slovakia_DTTD chieng chan Tham lai 29-9-2009 9 2" xfId="23891"/>
    <cellStyle name="Dziesietny [0]_Invoices2001Slovakia_DTTD chieng chan Tham lai 29-9-2009_BIEU KE HOACH  2015 (KTN 6.11 sua)" xfId="15112"/>
    <cellStyle name="Dziesiętny [0]_Invoices2001Slovakia_DTTD chieng chan Tham lai 29-9-2009_BIEU KE HOACH  2015 (KTN 6.11 sua)" xfId="15113"/>
    <cellStyle name="Dziesietny [0]_Invoices2001Slovakia_d-uong+TDT" xfId="5086"/>
    <cellStyle name="Dziesiętny [0]_Invoices2001Slovakia_GVL" xfId="5087"/>
    <cellStyle name="Dziesietny [0]_Invoices2001Slovakia_Ke hoach 2010 (theo doi 11-8-2010)" xfId="5088"/>
    <cellStyle name="Dziesiętny [0]_Invoices2001Slovakia_Ke hoach 2010 (theo doi 11-8-2010)" xfId="5089"/>
    <cellStyle name="Dziesietny [0]_Invoices2001Slovakia_Ke hoach 2010 (theo doi 11-8-2010) 2" xfId="15114"/>
    <cellStyle name="Dziesiętny [0]_Invoices2001Slovakia_Ke hoach 2010 (theo doi 11-8-2010) 2" xfId="15115"/>
    <cellStyle name="Dziesietny [0]_Invoices2001Slovakia_Ke hoach 2010 (theo doi 11-8-2010) 3" xfId="23892"/>
    <cellStyle name="Dziesiętny [0]_Invoices2001Slovakia_Ke hoach 2010 (theo doi 11-8-2010) 3" xfId="23893"/>
    <cellStyle name="Dziesietny [0]_Invoices2001Slovakia_ke hoach dau thau 30-6-2010" xfId="5090"/>
    <cellStyle name="Dziesiętny [0]_Invoices2001Slovakia_ke hoach dau thau 30-6-2010" xfId="5091"/>
    <cellStyle name="Dziesietny [0]_Invoices2001Slovakia_ke hoach dau thau 30-6-2010 2" xfId="15116"/>
    <cellStyle name="Dziesiętny [0]_Invoices2001Slovakia_ke hoach dau thau 30-6-2010 2" xfId="15117"/>
    <cellStyle name="Dziesietny [0]_Invoices2001Slovakia_ke hoach dau thau 30-6-2010 3" xfId="23894"/>
    <cellStyle name="Dziesiętny [0]_Invoices2001Slovakia_ke hoach dau thau 30-6-2010 3" xfId="23895"/>
    <cellStyle name="Dziesietny [0]_Invoices2001Slovakia_KL K.C mat duong" xfId="5092"/>
    <cellStyle name="Dziesiętny [0]_Invoices2001Slovakia_Nhalamviec VTC(25-1-05) 2" xfId="15118"/>
    <cellStyle name="Dziesietny [0]_Invoices2001Slovakia_Nhalamviec VTC(25-1-05) 2 2" xfId="31848"/>
    <cellStyle name="Dziesiętny [0]_Invoices2001Slovakia_Nhalamviec VTC(25-1-05) 3" xfId="23896"/>
    <cellStyle name="Dziesietny [0]_Invoices2001Slovakia_Nhalamviec VTC(25-1-05)_Bang bieu" xfId="5093"/>
    <cellStyle name="Dziesiętny [0]_Invoices2001Slovakia_Nhalamviec VTC(25-1-05)_Bang bieu" xfId="5094"/>
    <cellStyle name="Dziesietny [0]_Invoices2001Slovakia_Nhalamviec VTC(25-1-05)_Bang bieu 2" xfId="23897"/>
    <cellStyle name="Dziesiętny [0]_Invoices2001Slovakia_Nhalamviec VTC(25-1-05)_Bang bieu 2" xfId="23898"/>
    <cellStyle name="Dziesietny [0]_Invoices2001Slovakia_Nhalamviec VTC(25-1-05)_Book1" xfId="5095"/>
    <cellStyle name="Dziesiętny [0]_Invoices2001Slovakia_Nhalamviec VTC(25-1-05)_Book1" xfId="5096"/>
    <cellStyle name="Dziesietny [0]_Invoices2001Slovakia_Nhalamviec VTC(25-1-05)_Book1 2" xfId="23899"/>
    <cellStyle name="Dziesiętny [0]_Invoices2001Slovakia_Nhalamviec VTC(25-1-05)_Book1 2" xfId="23900"/>
    <cellStyle name="Dziesietny [0]_Invoices2001Slovakia_Nhu cau von ung truoc 2011 Tha h Hoa + Nge An gui TW" xfId="5097"/>
    <cellStyle name="Dziesiętny [0]_Invoices2001Slovakia_Phan pha do" xfId="15119"/>
    <cellStyle name="Dziesietny [0]_Invoices2001Slovakia_Ra soat KH von 2011 (Huy-11-11-11)" xfId="5098"/>
    <cellStyle name="Dziesiętny [0]_Invoices2001Slovakia_Ra soat KH von 2011 (Huy-11-11-11)" xfId="5099"/>
    <cellStyle name="Dziesietny [0]_Invoices2001Slovakia_Ra soat KH von 2011 (Huy-11-11-11) 2" xfId="15120"/>
    <cellStyle name="Dziesiętny [0]_Invoices2001Slovakia_Ra soat KH von 2011 (Huy-11-11-11) 2" xfId="15121"/>
    <cellStyle name="Dziesietny [0]_Invoices2001Slovakia_Ra soat KH von 2011 (Huy-11-11-11) 3" xfId="23901"/>
    <cellStyle name="Dziesiętny [0]_Invoices2001Slovakia_Ra soat KH von 2011 (Huy-11-11-11) 3" xfId="23902"/>
    <cellStyle name="Dziesietny [0]_Invoices2001Slovakia_Sheet2" xfId="5100"/>
    <cellStyle name="Dziesiętny [0]_Invoices2001Slovakia_Sheet2" xfId="5101"/>
    <cellStyle name="Dziesietny [0]_Invoices2001Slovakia_Sheet2 2" xfId="15122"/>
    <cellStyle name="Dziesiętny [0]_Invoices2001Slovakia_Sheet2 2" xfId="15123"/>
    <cellStyle name="Dziesietny [0]_Invoices2001Slovakia_Sheet2 2 2" xfId="31849"/>
    <cellStyle name="Dziesiętny [0]_Invoices2001Slovakia_Sheet2 2 2" xfId="31850"/>
    <cellStyle name="Dziesietny [0]_Invoices2001Slovakia_Sheet2 3" xfId="23903"/>
    <cellStyle name="Dziesiętny [0]_Invoices2001Slovakia_Sheet2 3" xfId="23904"/>
    <cellStyle name="Dziesietny [0]_Invoices2001Slovakia_TDT KHANH HOA" xfId="5102"/>
    <cellStyle name="Dziesiętny [0]_Invoices2001Slovakia_TDT KHANH HOA" xfId="5103"/>
    <cellStyle name="Dziesietny [0]_Invoices2001Slovakia_TDT KHANH HOA 2" xfId="15126"/>
    <cellStyle name="Dziesiętny [0]_Invoices2001Slovakia_TDT KHANH HOA 2" xfId="15127"/>
    <cellStyle name="Dziesietny [0]_Invoices2001Slovakia_TDT KHANH HOA 3" xfId="15128"/>
    <cellStyle name="Dziesiętny [0]_Invoices2001Slovakia_TDT KHANH HOA 3" xfId="15129"/>
    <cellStyle name="Dziesietny [0]_Invoices2001Slovakia_TDT KHANH HOA 4" xfId="15130"/>
    <cellStyle name="Dziesiętny [0]_Invoices2001Slovakia_TDT KHANH HOA 4" xfId="15131"/>
    <cellStyle name="Dziesietny [0]_Invoices2001Slovakia_TDT KHANH HOA 5" xfId="15124"/>
    <cellStyle name="Dziesiętny [0]_Invoices2001Slovakia_TDT KHANH HOA 5" xfId="15125"/>
    <cellStyle name="Dziesietny [0]_Invoices2001Slovakia_TDT KHANH HOA 5 2" xfId="31851"/>
    <cellStyle name="Dziesiętny [0]_Invoices2001Slovakia_TDT KHANH HOA 5 2" xfId="31852"/>
    <cellStyle name="Dziesietny [0]_Invoices2001Slovakia_TDT KHANH HOA 6" xfId="23905"/>
    <cellStyle name="Dziesiętny [0]_Invoices2001Slovakia_TDT KHANH HOA 6" xfId="23906"/>
    <cellStyle name="Dziesietny [0]_Invoices2001Slovakia_TDT KHANH HOA_Bang bieu" xfId="5104"/>
    <cellStyle name="Dziesiętny [0]_Invoices2001Slovakia_TDT KHANH HOA_Bang bieu" xfId="5105"/>
    <cellStyle name="Dziesietny [0]_Invoices2001Slovakia_TDT KHANH HOA_Bang bieu 2" xfId="23907"/>
    <cellStyle name="Dziesiętny [0]_Invoices2001Slovakia_TDT KHANH HOA_Bang bieu 2" xfId="23908"/>
    <cellStyle name="Dziesietny [0]_Invoices2001Slovakia_TDT KHANH HOA_bao_cao_TH_th_cong_tac_dau_thau_-_ngay251209" xfId="15132"/>
    <cellStyle name="Dziesiętny [0]_Invoices2001Slovakia_TDT KHANH HOA_bao_cao_TH_th_cong_tac_dau_thau_-_ngay251209" xfId="15133"/>
    <cellStyle name="Dziesietny [0]_Invoices2001Slovakia_TDT KHANH HOA_Bieu chi tieu KH 2014 (Huy-04-11)" xfId="15134"/>
    <cellStyle name="Dziesiętny [0]_Invoices2001Slovakia_TDT KHANH HOA_Bieu chi tieu KH 2014 (Huy-04-11)" xfId="15135"/>
    <cellStyle name="Dziesietny [0]_Invoices2001Slovakia_TDT KHANH HOA_Bieu chi tieu KH 2014 (Huy-04-11) 2" xfId="31853"/>
    <cellStyle name="Dziesiętny [0]_Invoices2001Slovakia_TDT KHANH HOA_Bieu chi tieu KH 2014 (Huy-04-11) 2" xfId="31854"/>
    <cellStyle name="Dziesietny [0]_Invoices2001Slovakia_TDT KHANH HOA_bieu ke hoach dau thau" xfId="5106"/>
    <cellStyle name="Dziesiętny [0]_Invoices2001Slovakia_TDT KHANH HOA_bieu ke hoach dau thau" xfId="5107"/>
    <cellStyle name="Dziesietny [0]_Invoices2001Slovakia_TDT KHANH HOA_bieu ke hoach dau thau 2" xfId="15136"/>
    <cellStyle name="Dziesiętny [0]_Invoices2001Slovakia_TDT KHANH HOA_bieu ke hoach dau thau 2" xfId="15137"/>
    <cellStyle name="Dziesietny [0]_Invoices2001Slovakia_TDT KHANH HOA_bieu ke hoach dau thau 2 2" xfId="31855"/>
    <cellStyle name="Dziesiętny [0]_Invoices2001Slovakia_TDT KHANH HOA_bieu ke hoach dau thau 2 2" xfId="31856"/>
    <cellStyle name="Dziesietny [0]_Invoices2001Slovakia_TDT KHANH HOA_bieu ke hoach dau thau 3" xfId="23909"/>
    <cellStyle name="Dziesiętny [0]_Invoices2001Slovakia_TDT KHANH HOA_bieu ke hoach dau thau 3" xfId="23910"/>
    <cellStyle name="Dziesietny [0]_Invoices2001Slovakia_TDT KHANH HOA_bieu ke hoach dau thau truong mam non SKH" xfId="5108"/>
    <cellStyle name="Dziesiętny [0]_Invoices2001Slovakia_TDT KHANH HOA_bieu ke hoach dau thau truong mam non SKH" xfId="5109"/>
    <cellStyle name="Dziesietny [0]_Invoices2001Slovakia_TDT KHANH HOA_bieu ke hoach dau thau truong mam non SKH 2" xfId="15138"/>
    <cellStyle name="Dziesiętny [0]_Invoices2001Slovakia_TDT KHANH HOA_bieu ke hoach dau thau truong mam non SKH 2" xfId="15139"/>
    <cellStyle name="Dziesietny [0]_Invoices2001Slovakia_TDT KHANH HOA_bieu ke hoach dau thau truong mam non SKH 2 2" xfId="31857"/>
    <cellStyle name="Dziesiętny [0]_Invoices2001Slovakia_TDT KHANH HOA_bieu ke hoach dau thau truong mam non SKH 2 2" xfId="31858"/>
    <cellStyle name="Dziesietny [0]_Invoices2001Slovakia_TDT KHANH HOA_bieu ke hoach dau thau truong mam non SKH 3" xfId="23911"/>
    <cellStyle name="Dziesiętny [0]_Invoices2001Slovakia_TDT KHANH HOA_bieu ke hoach dau thau truong mam non SKH 3" xfId="23912"/>
    <cellStyle name="Dziesietny [0]_Invoices2001Slovakia_TDT KHANH HOA_bieu ke hoach dau thau_Bang bieu" xfId="5110"/>
    <cellStyle name="Dziesiętny [0]_Invoices2001Slovakia_TDT KHANH HOA_bieu ke hoach dau thau_Bang bieu" xfId="5111"/>
    <cellStyle name="Dziesietny [0]_Invoices2001Slovakia_TDT KHANH HOA_bieu ke hoach dau thau_Bang bieu 2" xfId="23913"/>
    <cellStyle name="Dziesiętny [0]_Invoices2001Slovakia_TDT KHANH HOA_bieu ke hoach dau thau_Bang bieu 2" xfId="23914"/>
    <cellStyle name="Dziesietny [0]_Invoices2001Slovakia_TDT KHANH HOA_bieu ke hoach dau thau_Book1" xfId="5112"/>
    <cellStyle name="Dziesiętny [0]_Invoices2001Slovakia_TDT KHANH HOA_bieu ke hoach dau thau_Book1" xfId="5113"/>
    <cellStyle name="Dziesietny [0]_Invoices2001Slovakia_TDT KHANH HOA_bieu ke hoach dau thau_Book1 2" xfId="23915"/>
    <cellStyle name="Dziesiętny [0]_Invoices2001Slovakia_TDT KHANH HOA_bieu ke hoach dau thau_Book1 2" xfId="23916"/>
    <cellStyle name="Dziesietny [0]_Invoices2001Slovakia_TDT KHANH HOA_bieu tong hop lai kh von 2011 gui phong TH-KTDN" xfId="5114"/>
    <cellStyle name="Dziesiętny [0]_Invoices2001Slovakia_TDT KHANH HOA_bieu tong hop lai kh von 2011 gui phong TH-KTDN" xfId="5115"/>
    <cellStyle name="Dziesietny [0]_Invoices2001Slovakia_TDT KHANH HOA_bieu tong hop lai kh von 2011 gui phong TH-KTDN 10" xfId="5116"/>
    <cellStyle name="Dziesiętny [0]_Invoices2001Slovakia_TDT KHANH HOA_bieu tong hop lai kh von 2011 gui phong TH-KTDN 10" xfId="5117"/>
    <cellStyle name="Dziesietny [0]_Invoices2001Slovakia_TDT KHANH HOA_bieu tong hop lai kh von 2011 gui phong TH-KTDN 10 2" xfId="23919"/>
    <cellStyle name="Dziesiętny [0]_Invoices2001Slovakia_TDT KHANH HOA_bieu tong hop lai kh von 2011 gui phong TH-KTDN 10 2" xfId="23920"/>
    <cellStyle name="Dziesietny [0]_Invoices2001Slovakia_TDT KHANH HOA_bieu tong hop lai kh von 2011 gui phong TH-KTDN 11" xfId="5118"/>
    <cellStyle name="Dziesiętny [0]_Invoices2001Slovakia_TDT KHANH HOA_bieu tong hop lai kh von 2011 gui phong TH-KTDN 11" xfId="5119"/>
    <cellStyle name="Dziesietny [0]_Invoices2001Slovakia_TDT KHANH HOA_bieu tong hop lai kh von 2011 gui phong TH-KTDN 11 2" xfId="23921"/>
    <cellStyle name="Dziesiętny [0]_Invoices2001Slovakia_TDT KHANH HOA_bieu tong hop lai kh von 2011 gui phong TH-KTDN 11 2" xfId="23922"/>
    <cellStyle name="Dziesietny [0]_Invoices2001Slovakia_TDT KHANH HOA_bieu tong hop lai kh von 2011 gui phong TH-KTDN 12" xfId="5120"/>
    <cellStyle name="Dziesiętny [0]_Invoices2001Slovakia_TDT KHANH HOA_bieu tong hop lai kh von 2011 gui phong TH-KTDN 12" xfId="5121"/>
    <cellStyle name="Dziesietny [0]_Invoices2001Slovakia_TDT KHANH HOA_bieu tong hop lai kh von 2011 gui phong TH-KTDN 12 2" xfId="23923"/>
    <cellStyle name="Dziesiętny [0]_Invoices2001Slovakia_TDT KHANH HOA_bieu tong hop lai kh von 2011 gui phong TH-KTDN 12 2" xfId="23924"/>
    <cellStyle name="Dziesietny [0]_Invoices2001Slovakia_TDT KHANH HOA_bieu tong hop lai kh von 2011 gui phong TH-KTDN 13" xfId="5122"/>
    <cellStyle name="Dziesiętny [0]_Invoices2001Slovakia_TDT KHANH HOA_bieu tong hop lai kh von 2011 gui phong TH-KTDN 13" xfId="5123"/>
    <cellStyle name="Dziesietny [0]_Invoices2001Slovakia_TDT KHANH HOA_bieu tong hop lai kh von 2011 gui phong TH-KTDN 13 2" xfId="23925"/>
    <cellStyle name="Dziesiętny [0]_Invoices2001Slovakia_TDT KHANH HOA_bieu tong hop lai kh von 2011 gui phong TH-KTDN 13 2" xfId="23926"/>
    <cellStyle name="Dziesietny [0]_Invoices2001Slovakia_TDT KHANH HOA_bieu tong hop lai kh von 2011 gui phong TH-KTDN 14" xfId="5124"/>
    <cellStyle name="Dziesiętny [0]_Invoices2001Slovakia_TDT KHANH HOA_bieu tong hop lai kh von 2011 gui phong TH-KTDN 14" xfId="5125"/>
    <cellStyle name="Dziesietny [0]_Invoices2001Slovakia_TDT KHANH HOA_bieu tong hop lai kh von 2011 gui phong TH-KTDN 14 2" xfId="23927"/>
    <cellStyle name="Dziesiętny [0]_Invoices2001Slovakia_TDT KHANH HOA_bieu tong hop lai kh von 2011 gui phong TH-KTDN 14 2" xfId="23928"/>
    <cellStyle name="Dziesietny [0]_Invoices2001Slovakia_TDT KHANH HOA_bieu tong hop lai kh von 2011 gui phong TH-KTDN 15" xfId="5126"/>
    <cellStyle name="Dziesiętny [0]_Invoices2001Slovakia_TDT KHANH HOA_bieu tong hop lai kh von 2011 gui phong TH-KTDN 15" xfId="5127"/>
    <cellStyle name="Dziesietny [0]_Invoices2001Slovakia_TDT KHANH HOA_bieu tong hop lai kh von 2011 gui phong TH-KTDN 15 2" xfId="23929"/>
    <cellStyle name="Dziesiętny [0]_Invoices2001Slovakia_TDT KHANH HOA_bieu tong hop lai kh von 2011 gui phong TH-KTDN 15 2" xfId="23930"/>
    <cellStyle name="Dziesietny [0]_Invoices2001Slovakia_TDT KHANH HOA_bieu tong hop lai kh von 2011 gui phong TH-KTDN 16" xfId="5128"/>
    <cellStyle name="Dziesiętny [0]_Invoices2001Slovakia_TDT KHANH HOA_bieu tong hop lai kh von 2011 gui phong TH-KTDN 16" xfId="5129"/>
    <cellStyle name="Dziesietny [0]_Invoices2001Slovakia_TDT KHANH HOA_bieu tong hop lai kh von 2011 gui phong TH-KTDN 16 2" xfId="23931"/>
    <cellStyle name="Dziesiętny [0]_Invoices2001Slovakia_TDT KHANH HOA_bieu tong hop lai kh von 2011 gui phong TH-KTDN 16 2" xfId="23932"/>
    <cellStyle name="Dziesietny [0]_Invoices2001Slovakia_TDT KHANH HOA_bieu tong hop lai kh von 2011 gui phong TH-KTDN 17" xfId="5130"/>
    <cellStyle name="Dziesiętny [0]_Invoices2001Slovakia_TDT KHANH HOA_bieu tong hop lai kh von 2011 gui phong TH-KTDN 17" xfId="5131"/>
    <cellStyle name="Dziesietny [0]_Invoices2001Slovakia_TDT KHANH HOA_bieu tong hop lai kh von 2011 gui phong TH-KTDN 17 2" xfId="23933"/>
    <cellStyle name="Dziesiętny [0]_Invoices2001Slovakia_TDT KHANH HOA_bieu tong hop lai kh von 2011 gui phong TH-KTDN 17 2" xfId="23934"/>
    <cellStyle name="Dziesietny [0]_Invoices2001Slovakia_TDT KHANH HOA_bieu tong hop lai kh von 2011 gui phong TH-KTDN 18" xfId="5132"/>
    <cellStyle name="Dziesiętny [0]_Invoices2001Slovakia_TDT KHANH HOA_bieu tong hop lai kh von 2011 gui phong TH-KTDN 18" xfId="5133"/>
    <cellStyle name="Dziesietny [0]_Invoices2001Slovakia_TDT KHANH HOA_bieu tong hop lai kh von 2011 gui phong TH-KTDN 18 2" xfId="23935"/>
    <cellStyle name="Dziesiętny [0]_Invoices2001Slovakia_TDT KHANH HOA_bieu tong hop lai kh von 2011 gui phong TH-KTDN 18 2" xfId="23936"/>
    <cellStyle name="Dziesietny [0]_Invoices2001Slovakia_TDT KHANH HOA_bieu tong hop lai kh von 2011 gui phong TH-KTDN 19" xfId="5134"/>
    <cellStyle name="Dziesiętny [0]_Invoices2001Slovakia_TDT KHANH HOA_bieu tong hop lai kh von 2011 gui phong TH-KTDN 19" xfId="5135"/>
    <cellStyle name="Dziesietny [0]_Invoices2001Slovakia_TDT KHANH HOA_bieu tong hop lai kh von 2011 gui phong TH-KTDN 19 2" xfId="23937"/>
    <cellStyle name="Dziesiętny [0]_Invoices2001Slovakia_TDT KHANH HOA_bieu tong hop lai kh von 2011 gui phong TH-KTDN 19 2" xfId="23938"/>
    <cellStyle name="Dziesietny [0]_Invoices2001Slovakia_TDT KHANH HOA_bieu tong hop lai kh von 2011 gui phong TH-KTDN 2" xfId="5136"/>
    <cellStyle name="Dziesiętny [0]_Invoices2001Slovakia_TDT KHANH HOA_bieu tong hop lai kh von 2011 gui phong TH-KTDN 2" xfId="5137"/>
    <cellStyle name="Dziesietny [0]_Invoices2001Slovakia_TDT KHANH HOA_bieu tong hop lai kh von 2011 gui phong TH-KTDN 2 2" xfId="15144"/>
    <cellStyle name="Dziesiętny [0]_Invoices2001Slovakia_TDT KHANH HOA_bieu tong hop lai kh von 2011 gui phong TH-KTDN 2 2" xfId="15145"/>
    <cellStyle name="Dziesietny [0]_Invoices2001Slovakia_TDT KHANH HOA_bieu tong hop lai kh von 2011 gui phong TH-KTDN 2 3" xfId="15142"/>
    <cellStyle name="Dziesiętny [0]_Invoices2001Slovakia_TDT KHANH HOA_bieu tong hop lai kh von 2011 gui phong TH-KTDN 2 3" xfId="15143"/>
    <cellStyle name="Dziesietny [0]_Invoices2001Slovakia_TDT KHANH HOA_bieu tong hop lai kh von 2011 gui phong TH-KTDN 2 4" xfId="23939"/>
    <cellStyle name="Dziesiętny [0]_Invoices2001Slovakia_TDT KHANH HOA_bieu tong hop lai kh von 2011 gui phong TH-KTDN 2 4" xfId="23940"/>
    <cellStyle name="Dziesietny [0]_Invoices2001Slovakia_TDT KHANH HOA_bieu tong hop lai kh von 2011 gui phong TH-KTDN 20" xfId="5138"/>
    <cellStyle name="Dziesiętny [0]_Invoices2001Slovakia_TDT KHANH HOA_bieu tong hop lai kh von 2011 gui phong TH-KTDN 20" xfId="5139"/>
    <cellStyle name="Dziesietny [0]_Invoices2001Slovakia_TDT KHANH HOA_bieu tong hop lai kh von 2011 gui phong TH-KTDN 20 2" xfId="23941"/>
    <cellStyle name="Dziesiętny [0]_Invoices2001Slovakia_TDT KHANH HOA_bieu tong hop lai kh von 2011 gui phong TH-KTDN 20 2" xfId="23942"/>
    <cellStyle name="Dziesietny [0]_Invoices2001Slovakia_TDT KHANH HOA_bieu tong hop lai kh von 2011 gui phong TH-KTDN 21" xfId="5140"/>
    <cellStyle name="Dziesiętny [0]_Invoices2001Slovakia_TDT KHANH HOA_bieu tong hop lai kh von 2011 gui phong TH-KTDN 21" xfId="5141"/>
    <cellStyle name="Dziesietny [0]_Invoices2001Slovakia_TDT KHANH HOA_bieu tong hop lai kh von 2011 gui phong TH-KTDN 21 2" xfId="23943"/>
    <cellStyle name="Dziesiętny [0]_Invoices2001Slovakia_TDT KHANH HOA_bieu tong hop lai kh von 2011 gui phong TH-KTDN 21 2" xfId="23944"/>
    <cellStyle name="Dziesietny [0]_Invoices2001Slovakia_TDT KHANH HOA_bieu tong hop lai kh von 2011 gui phong TH-KTDN 22" xfId="5142"/>
    <cellStyle name="Dziesiętny [0]_Invoices2001Slovakia_TDT KHANH HOA_bieu tong hop lai kh von 2011 gui phong TH-KTDN 22" xfId="5143"/>
    <cellStyle name="Dziesietny [0]_Invoices2001Slovakia_TDT KHANH HOA_bieu tong hop lai kh von 2011 gui phong TH-KTDN 22 2" xfId="23945"/>
    <cellStyle name="Dziesiętny [0]_Invoices2001Slovakia_TDT KHANH HOA_bieu tong hop lai kh von 2011 gui phong TH-KTDN 22 2" xfId="23946"/>
    <cellStyle name="Dziesietny [0]_Invoices2001Slovakia_TDT KHANH HOA_bieu tong hop lai kh von 2011 gui phong TH-KTDN 23" xfId="5144"/>
    <cellStyle name="Dziesiętny [0]_Invoices2001Slovakia_TDT KHANH HOA_bieu tong hop lai kh von 2011 gui phong TH-KTDN 23" xfId="5145"/>
    <cellStyle name="Dziesietny [0]_Invoices2001Slovakia_TDT KHANH HOA_bieu tong hop lai kh von 2011 gui phong TH-KTDN 23 2" xfId="23947"/>
    <cellStyle name="Dziesiętny [0]_Invoices2001Slovakia_TDT KHANH HOA_bieu tong hop lai kh von 2011 gui phong TH-KTDN 23 2" xfId="23948"/>
    <cellStyle name="Dziesietny [0]_Invoices2001Slovakia_TDT KHANH HOA_bieu tong hop lai kh von 2011 gui phong TH-KTDN 24" xfId="5146"/>
    <cellStyle name="Dziesiętny [0]_Invoices2001Slovakia_TDT KHANH HOA_bieu tong hop lai kh von 2011 gui phong TH-KTDN 24" xfId="5147"/>
    <cellStyle name="Dziesietny [0]_Invoices2001Slovakia_TDT KHANH HOA_bieu tong hop lai kh von 2011 gui phong TH-KTDN 24 2" xfId="23949"/>
    <cellStyle name="Dziesiętny [0]_Invoices2001Slovakia_TDT KHANH HOA_bieu tong hop lai kh von 2011 gui phong TH-KTDN 24 2" xfId="23950"/>
    <cellStyle name="Dziesietny [0]_Invoices2001Slovakia_TDT KHANH HOA_bieu tong hop lai kh von 2011 gui phong TH-KTDN 25" xfId="5148"/>
    <cellStyle name="Dziesiętny [0]_Invoices2001Slovakia_TDT KHANH HOA_bieu tong hop lai kh von 2011 gui phong TH-KTDN 25" xfId="5149"/>
    <cellStyle name="Dziesietny [0]_Invoices2001Slovakia_TDT KHANH HOA_bieu tong hop lai kh von 2011 gui phong TH-KTDN 25 2" xfId="23951"/>
    <cellStyle name="Dziesiętny [0]_Invoices2001Slovakia_TDT KHANH HOA_bieu tong hop lai kh von 2011 gui phong TH-KTDN 25 2" xfId="23952"/>
    <cellStyle name="Dziesietny [0]_Invoices2001Slovakia_TDT KHANH HOA_bieu tong hop lai kh von 2011 gui phong TH-KTDN 26" xfId="5150"/>
    <cellStyle name="Dziesiętny [0]_Invoices2001Slovakia_TDT KHANH HOA_bieu tong hop lai kh von 2011 gui phong TH-KTDN 26" xfId="5151"/>
    <cellStyle name="Dziesietny [0]_Invoices2001Slovakia_TDT KHANH HOA_bieu tong hop lai kh von 2011 gui phong TH-KTDN 26 2" xfId="23953"/>
    <cellStyle name="Dziesiętny [0]_Invoices2001Slovakia_TDT KHANH HOA_bieu tong hop lai kh von 2011 gui phong TH-KTDN 26 2" xfId="23954"/>
    <cellStyle name="Dziesietny [0]_Invoices2001Slovakia_TDT KHANH HOA_bieu tong hop lai kh von 2011 gui phong TH-KTDN 27" xfId="15140"/>
    <cellStyle name="Dziesiętny [0]_Invoices2001Slovakia_TDT KHANH HOA_bieu tong hop lai kh von 2011 gui phong TH-KTDN 27" xfId="15141"/>
    <cellStyle name="Dziesietny [0]_Invoices2001Slovakia_TDT KHANH HOA_bieu tong hop lai kh von 2011 gui phong TH-KTDN 28" xfId="23917"/>
    <cellStyle name="Dziesiętny [0]_Invoices2001Slovakia_TDT KHANH HOA_bieu tong hop lai kh von 2011 gui phong TH-KTDN 28" xfId="23918"/>
    <cellStyle name="Dziesietny [0]_Invoices2001Slovakia_TDT KHANH HOA_bieu tong hop lai kh von 2011 gui phong TH-KTDN 3" xfId="5152"/>
    <cellStyle name="Dziesiętny [0]_Invoices2001Slovakia_TDT KHANH HOA_bieu tong hop lai kh von 2011 gui phong TH-KTDN 3" xfId="5153"/>
    <cellStyle name="Dziesietny [0]_Invoices2001Slovakia_TDT KHANH HOA_bieu tong hop lai kh von 2011 gui phong TH-KTDN 3 2" xfId="15148"/>
    <cellStyle name="Dziesiętny [0]_Invoices2001Slovakia_TDT KHANH HOA_bieu tong hop lai kh von 2011 gui phong TH-KTDN 3 2" xfId="15149"/>
    <cellStyle name="Dziesietny [0]_Invoices2001Slovakia_TDT KHANH HOA_bieu tong hop lai kh von 2011 gui phong TH-KTDN 3 3" xfId="15146"/>
    <cellStyle name="Dziesiętny [0]_Invoices2001Slovakia_TDT KHANH HOA_bieu tong hop lai kh von 2011 gui phong TH-KTDN 3 3" xfId="15147"/>
    <cellStyle name="Dziesietny [0]_Invoices2001Slovakia_TDT KHANH HOA_bieu tong hop lai kh von 2011 gui phong TH-KTDN 3 4" xfId="23955"/>
    <cellStyle name="Dziesiętny [0]_Invoices2001Slovakia_TDT KHANH HOA_bieu tong hop lai kh von 2011 gui phong TH-KTDN 3 4" xfId="23956"/>
    <cellStyle name="Dziesietny [0]_Invoices2001Slovakia_TDT KHANH HOA_bieu tong hop lai kh von 2011 gui phong TH-KTDN 4" xfId="5154"/>
    <cellStyle name="Dziesiętny [0]_Invoices2001Slovakia_TDT KHANH HOA_bieu tong hop lai kh von 2011 gui phong TH-KTDN 4" xfId="5155"/>
    <cellStyle name="Dziesietny [0]_Invoices2001Slovakia_TDT KHANH HOA_bieu tong hop lai kh von 2011 gui phong TH-KTDN 4 2" xfId="23957"/>
    <cellStyle name="Dziesiętny [0]_Invoices2001Slovakia_TDT KHANH HOA_bieu tong hop lai kh von 2011 gui phong TH-KTDN 4 2" xfId="23958"/>
    <cellStyle name="Dziesietny [0]_Invoices2001Slovakia_TDT KHANH HOA_bieu tong hop lai kh von 2011 gui phong TH-KTDN 5" xfId="5156"/>
    <cellStyle name="Dziesiętny [0]_Invoices2001Slovakia_TDT KHANH HOA_bieu tong hop lai kh von 2011 gui phong TH-KTDN 5" xfId="5157"/>
    <cellStyle name="Dziesietny [0]_Invoices2001Slovakia_TDT KHANH HOA_bieu tong hop lai kh von 2011 gui phong TH-KTDN 5 2" xfId="23959"/>
    <cellStyle name="Dziesiętny [0]_Invoices2001Slovakia_TDT KHANH HOA_bieu tong hop lai kh von 2011 gui phong TH-KTDN 5 2" xfId="23960"/>
    <cellStyle name="Dziesietny [0]_Invoices2001Slovakia_TDT KHANH HOA_bieu tong hop lai kh von 2011 gui phong TH-KTDN 6" xfId="5158"/>
    <cellStyle name="Dziesiętny [0]_Invoices2001Slovakia_TDT KHANH HOA_bieu tong hop lai kh von 2011 gui phong TH-KTDN 6" xfId="5159"/>
    <cellStyle name="Dziesietny [0]_Invoices2001Slovakia_TDT KHANH HOA_bieu tong hop lai kh von 2011 gui phong TH-KTDN 6 2" xfId="23961"/>
    <cellStyle name="Dziesiętny [0]_Invoices2001Slovakia_TDT KHANH HOA_bieu tong hop lai kh von 2011 gui phong TH-KTDN 6 2" xfId="23962"/>
    <cellStyle name="Dziesietny [0]_Invoices2001Slovakia_TDT KHANH HOA_bieu tong hop lai kh von 2011 gui phong TH-KTDN 7" xfId="5160"/>
    <cellStyle name="Dziesiętny [0]_Invoices2001Slovakia_TDT KHANH HOA_bieu tong hop lai kh von 2011 gui phong TH-KTDN 7" xfId="5161"/>
    <cellStyle name="Dziesietny [0]_Invoices2001Slovakia_TDT KHANH HOA_bieu tong hop lai kh von 2011 gui phong TH-KTDN 7 2" xfId="23963"/>
    <cellStyle name="Dziesiętny [0]_Invoices2001Slovakia_TDT KHANH HOA_bieu tong hop lai kh von 2011 gui phong TH-KTDN 7 2" xfId="23964"/>
    <cellStyle name="Dziesietny [0]_Invoices2001Slovakia_TDT KHANH HOA_bieu tong hop lai kh von 2011 gui phong TH-KTDN 8" xfId="5162"/>
    <cellStyle name="Dziesiętny [0]_Invoices2001Slovakia_TDT KHANH HOA_bieu tong hop lai kh von 2011 gui phong TH-KTDN 8" xfId="5163"/>
    <cellStyle name="Dziesietny [0]_Invoices2001Slovakia_TDT KHANH HOA_bieu tong hop lai kh von 2011 gui phong TH-KTDN 8 2" xfId="23965"/>
    <cellStyle name="Dziesiętny [0]_Invoices2001Slovakia_TDT KHANH HOA_bieu tong hop lai kh von 2011 gui phong TH-KTDN 8 2" xfId="23966"/>
    <cellStyle name="Dziesietny [0]_Invoices2001Slovakia_TDT KHANH HOA_bieu tong hop lai kh von 2011 gui phong TH-KTDN 9" xfId="5164"/>
    <cellStyle name="Dziesiętny [0]_Invoices2001Slovakia_TDT KHANH HOA_bieu tong hop lai kh von 2011 gui phong TH-KTDN 9" xfId="5165"/>
    <cellStyle name="Dziesietny [0]_Invoices2001Slovakia_TDT KHANH HOA_bieu tong hop lai kh von 2011 gui phong TH-KTDN 9 2" xfId="23967"/>
    <cellStyle name="Dziesiętny [0]_Invoices2001Slovakia_TDT KHANH HOA_bieu tong hop lai kh von 2011 gui phong TH-KTDN 9 2" xfId="23968"/>
    <cellStyle name="Dziesietny [0]_Invoices2001Slovakia_TDT KHANH HOA_bieu tong hop lai kh von 2011 gui phong TH-KTDN_BIEU KE HOACH  2015 (KTN 6.11 sua)" xfId="15150"/>
    <cellStyle name="Dziesiętny [0]_Invoices2001Slovakia_TDT KHANH HOA_bieu tong hop lai kh von 2011 gui phong TH-KTDN_BIEU KE HOACH  2015 (KTN 6.11 sua)" xfId="15151"/>
    <cellStyle name="Dziesietny [0]_Invoices2001Slovakia_TDT KHANH HOA_Book1" xfId="5166"/>
    <cellStyle name="Dziesiętny [0]_Invoices2001Slovakia_TDT KHANH HOA_Book1" xfId="5167"/>
    <cellStyle name="Dziesietny [0]_Invoices2001Slovakia_TDT KHANH HOA_Book1 2" xfId="15152"/>
    <cellStyle name="Dziesiętny [0]_Invoices2001Slovakia_TDT KHANH HOA_Book1 2" xfId="15153"/>
    <cellStyle name="Dziesietny [0]_Invoices2001Slovakia_TDT KHANH HOA_Book1 2 2" xfId="31859"/>
    <cellStyle name="Dziesiętny [0]_Invoices2001Slovakia_TDT KHANH HOA_Book1 2 2" xfId="31860"/>
    <cellStyle name="Dziesietny [0]_Invoices2001Slovakia_TDT KHANH HOA_Book1 3" xfId="23969"/>
    <cellStyle name="Dziesiętny [0]_Invoices2001Slovakia_TDT KHANH HOA_Book1 3" xfId="23970"/>
    <cellStyle name="Dziesietny [0]_Invoices2001Slovakia_TDT KHANH HOA_Book1_1" xfId="5168"/>
    <cellStyle name="Dziesiętny [0]_Invoices2001Slovakia_TDT KHANH HOA_Book1_1" xfId="5169"/>
    <cellStyle name="Dziesietny [0]_Invoices2001Slovakia_TDT KHANH HOA_Book1_1 2" xfId="15154"/>
    <cellStyle name="Dziesiętny [0]_Invoices2001Slovakia_TDT KHANH HOA_Book1_1 2" xfId="15155"/>
    <cellStyle name="Dziesietny [0]_Invoices2001Slovakia_TDT KHANH HOA_Book1_1 3" xfId="23971"/>
    <cellStyle name="Dziesiętny [0]_Invoices2001Slovakia_TDT KHANH HOA_Book1_1 3" xfId="23972"/>
    <cellStyle name="Dziesietny [0]_Invoices2001Slovakia_TDT KHANH HOA_Book1_1_ke hoach dau thau 30-6-2010" xfId="5170"/>
    <cellStyle name="Dziesiętny [0]_Invoices2001Slovakia_TDT KHANH HOA_Book1_1_ke hoach dau thau 30-6-2010" xfId="5171"/>
    <cellStyle name="Dziesietny [0]_Invoices2001Slovakia_TDT KHANH HOA_Book1_1_ke hoach dau thau 30-6-2010 2" xfId="15156"/>
    <cellStyle name="Dziesiętny [0]_Invoices2001Slovakia_TDT KHANH HOA_Book1_1_ke hoach dau thau 30-6-2010 2" xfId="15157"/>
    <cellStyle name="Dziesietny [0]_Invoices2001Slovakia_TDT KHANH HOA_Book1_1_ke hoach dau thau 30-6-2010 3" xfId="23973"/>
    <cellStyle name="Dziesiętny [0]_Invoices2001Slovakia_TDT KHANH HOA_Book1_1_ke hoach dau thau 30-6-2010 3" xfId="23974"/>
    <cellStyle name="Dziesietny [0]_Invoices2001Slovakia_TDT KHANH HOA_Book1_2" xfId="5172"/>
    <cellStyle name="Dziesiętny [0]_Invoices2001Slovakia_TDT KHANH HOA_Book1_2" xfId="5173"/>
    <cellStyle name="Dziesietny [0]_Invoices2001Slovakia_TDT KHANH HOA_Book1_2 2" xfId="15158"/>
    <cellStyle name="Dziesiętny [0]_Invoices2001Slovakia_TDT KHANH HOA_Book1_2 2" xfId="15159"/>
    <cellStyle name="Dziesietny [0]_Invoices2001Slovakia_TDT KHANH HOA_Book1_2 3" xfId="23975"/>
    <cellStyle name="Dziesiętny [0]_Invoices2001Slovakia_TDT KHANH HOA_Book1_2 3" xfId="23976"/>
    <cellStyle name="Dziesietny [0]_Invoices2001Slovakia_TDT KHANH HOA_Book1_3" xfId="5174"/>
    <cellStyle name="Dziesiętny [0]_Invoices2001Slovakia_TDT KHANH HOA_Book1_3" xfId="5175"/>
    <cellStyle name="Dziesietny [0]_Invoices2001Slovakia_TDT KHANH HOA_Book1_3 2" xfId="23977"/>
    <cellStyle name="Dziesiętny [0]_Invoices2001Slovakia_TDT KHANH HOA_Book1_3 2" xfId="23978"/>
    <cellStyle name="Dziesietny [0]_Invoices2001Slovakia_TDT KHANH HOA_Book1_Bang bieu" xfId="5176"/>
    <cellStyle name="Dziesiętny [0]_Invoices2001Slovakia_TDT KHANH HOA_Book1_Bang bieu" xfId="5177"/>
    <cellStyle name="Dziesietny [0]_Invoices2001Slovakia_TDT KHANH HOA_Book1_Bang bieu 2" xfId="23979"/>
    <cellStyle name="Dziesiętny [0]_Invoices2001Slovakia_TDT KHANH HOA_Book1_Bang bieu 2" xfId="23980"/>
    <cellStyle name="Dziesietny [0]_Invoices2001Slovakia_TDT KHANH HOA_Book1_Book1" xfId="5178"/>
    <cellStyle name="Dziesiętny [0]_Invoices2001Slovakia_TDT KHANH HOA_Book1_Book1" xfId="5179"/>
    <cellStyle name="Dziesietny [0]_Invoices2001Slovakia_TDT KHANH HOA_Book1_Book1 2" xfId="15160"/>
    <cellStyle name="Dziesiętny [0]_Invoices2001Slovakia_TDT KHANH HOA_Book1_Book1 2" xfId="15161"/>
    <cellStyle name="Dziesietny [0]_Invoices2001Slovakia_TDT KHANH HOA_Book1_Book1 2 2" xfId="31861"/>
    <cellStyle name="Dziesiętny [0]_Invoices2001Slovakia_TDT KHANH HOA_Book1_Book1 2 2" xfId="31862"/>
    <cellStyle name="Dziesietny [0]_Invoices2001Slovakia_TDT KHANH HOA_Book1_Book1 3" xfId="23981"/>
    <cellStyle name="Dziesiętny [0]_Invoices2001Slovakia_TDT KHANH HOA_Book1_Book1 3" xfId="23982"/>
    <cellStyle name="Dziesietny [0]_Invoices2001Slovakia_TDT KHANH HOA_Book1_Book1_1" xfId="5180"/>
    <cellStyle name="Dziesiętny [0]_Invoices2001Slovakia_TDT KHANH HOA_Book1_Book1_1" xfId="5181"/>
    <cellStyle name="Dziesietny [0]_Invoices2001Slovakia_TDT KHANH HOA_Book1_Book1_1 2" xfId="23983"/>
    <cellStyle name="Dziesiętny [0]_Invoices2001Slovakia_TDT KHANH HOA_Book1_Book1_1 2" xfId="23984"/>
    <cellStyle name="Dziesietny [0]_Invoices2001Slovakia_TDT KHANH HOA_Book1_Book1_Bang bieu" xfId="5182"/>
    <cellStyle name="Dziesiętny [0]_Invoices2001Slovakia_TDT KHANH HOA_Book1_Book1_Bang bieu" xfId="5183"/>
    <cellStyle name="Dziesietny [0]_Invoices2001Slovakia_TDT KHANH HOA_Book1_Book1_Bang bieu 2" xfId="23985"/>
    <cellStyle name="Dziesiętny [0]_Invoices2001Slovakia_TDT KHANH HOA_Book1_Book1_Bang bieu 2" xfId="23986"/>
    <cellStyle name="Dziesietny [0]_Invoices2001Slovakia_TDT KHANH HOA_Book1_Book1_Book1" xfId="5184"/>
    <cellStyle name="Dziesiętny [0]_Invoices2001Slovakia_TDT KHANH HOA_Book1_Book1_Book1" xfId="5185"/>
    <cellStyle name="Dziesietny [0]_Invoices2001Slovakia_TDT KHANH HOA_Book1_Book1_Book1 2" xfId="23987"/>
    <cellStyle name="Dziesiętny [0]_Invoices2001Slovakia_TDT KHANH HOA_Book1_Book1_Book1 2" xfId="23988"/>
    <cellStyle name="Dziesietny [0]_Invoices2001Slovakia_TDT KHANH HOA_Book1_DTTD chieng chan Tham lai 29-9-2009" xfId="5186"/>
    <cellStyle name="Dziesiętny [0]_Invoices2001Slovakia_TDT KHANH HOA_Book1_DTTD chieng chan Tham lai 29-9-2009" xfId="5187"/>
    <cellStyle name="Dziesietny [0]_Invoices2001Slovakia_TDT KHANH HOA_Book1_DTTD chieng chan Tham lai 29-9-2009 2" xfId="15162"/>
    <cellStyle name="Dziesiętny [0]_Invoices2001Slovakia_TDT KHANH HOA_Book1_DTTD chieng chan Tham lai 29-9-2009 2" xfId="15163"/>
    <cellStyle name="Dziesietny [0]_Invoices2001Slovakia_TDT KHANH HOA_Book1_DTTD chieng chan Tham lai 29-9-2009 2 2" xfId="31863"/>
    <cellStyle name="Dziesiętny [0]_Invoices2001Slovakia_TDT KHANH HOA_Book1_DTTD chieng chan Tham lai 29-9-2009 2 2" xfId="31864"/>
    <cellStyle name="Dziesietny [0]_Invoices2001Slovakia_TDT KHANH HOA_Book1_DTTD chieng chan Tham lai 29-9-2009 3" xfId="23989"/>
    <cellStyle name="Dziesiętny [0]_Invoices2001Slovakia_TDT KHANH HOA_Book1_DTTD chieng chan Tham lai 29-9-2009 3" xfId="23990"/>
    <cellStyle name="Dziesietny [0]_Invoices2001Slovakia_TDT KHANH HOA_Book1_DTTD chieng chan Tham lai 29-9-2009_Bang bieu" xfId="5188"/>
    <cellStyle name="Dziesiętny [0]_Invoices2001Slovakia_TDT KHANH HOA_Book1_DTTD chieng chan Tham lai 29-9-2009_Bang bieu" xfId="5189"/>
    <cellStyle name="Dziesietny [0]_Invoices2001Slovakia_TDT KHANH HOA_Book1_DTTD chieng chan Tham lai 29-9-2009_Bang bieu 2" xfId="23991"/>
    <cellStyle name="Dziesiętny [0]_Invoices2001Slovakia_TDT KHANH HOA_Book1_DTTD chieng chan Tham lai 29-9-2009_Bang bieu 2" xfId="23992"/>
    <cellStyle name="Dziesietny [0]_Invoices2001Slovakia_TDT KHANH HOA_Book1_DTTD chieng chan Tham lai 29-9-2009_Book1" xfId="5190"/>
    <cellStyle name="Dziesiętny [0]_Invoices2001Slovakia_TDT KHANH HOA_Book1_DTTD chieng chan Tham lai 29-9-2009_Book1" xfId="5191"/>
    <cellStyle name="Dziesietny [0]_Invoices2001Slovakia_TDT KHANH HOA_Book1_DTTD chieng chan Tham lai 29-9-2009_Book1 2" xfId="23993"/>
    <cellStyle name="Dziesiętny [0]_Invoices2001Slovakia_TDT KHANH HOA_Book1_DTTD chieng chan Tham lai 29-9-2009_Book1 2" xfId="23994"/>
    <cellStyle name="Dziesietny [0]_Invoices2001Slovakia_TDT KHANH HOA_Book1_Ke hoach 2010 (theo doi 11-8-2010)" xfId="5192"/>
    <cellStyle name="Dziesiętny [0]_Invoices2001Slovakia_TDT KHANH HOA_Book1_Ke hoach 2010 (theo doi 11-8-2010)" xfId="5193"/>
    <cellStyle name="Dziesietny [0]_Invoices2001Slovakia_TDT KHANH HOA_Book1_Ke hoach 2010 (theo doi 11-8-2010) 2" xfId="15164"/>
    <cellStyle name="Dziesiętny [0]_Invoices2001Slovakia_TDT KHANH HOA_Book1_Ke hoach 2010 (theo doi 11-8-2010) 2" xfId="15165"/>
    <cellStyle name="Dziesietny [0]_Invoices2001Slovakia_TDT KHANH HOA_Book1_Ke hoach 2010 (theo doi 11-8-2010) 3" xfId="23995"/>
    <cellStyle name="Dziesiętny [0]_Invoices2001Slovakia_TDT KHANH HOA_Book1_Ke hoach 2010 (theo doi 11-8-2010) 3" xfId="23996"/>
    <cellStyle name="Dziesietny [0]_Invoices2001Slovakia_TDT KHANH HOA_Book1_ke hoach dau thau 30-6-2010" xfId="5194"/>
    <cellStyle name="Dziesiętny [0]_Invoices2001Slovakia_TDT KHANH HOA_Book1_ke hoach dau thau 30-6-2010" xfId="5195"/>
    <cellStyle name="Dziesietny [0]_Invoices2001Slovakia_TDT KHANH HOA_Book1_ke hoach dau thau 30-6-2010 10" xfId="5196"/>
    <cellStyle name="Dziesiętny [0]_Invoices2001Slovakia_TDT KHANH HOA_Book1_ke hoach dau thau 30-6-2010 10" xfId="5197"/>
    <cellStyle name="Dziesietny [0]_Invoices2001Slovakia_TDT KHANH HOA_Book1_ke hoach dau thau 30-6-2010 10 2" xfId="23999"/>
    <cellStyle name="Dziesiętny [0]_Invoices2001Slovakia_TDT KHANH HOA_Book1_ke hoach dau thau 30-6-2010 10 2" xfId="24000"/>
    <cellStyle name="Dziesietny [0]_Invoices2001Slovakia_TDT KHANH HOA_Book1_ke hoach dau thau 30-6-2010 11" xfId="5198"/>
    <cellStyle name="Dziesiętny [0]_Invoices2001Slovakia_TDT KHANH HOA_Book1_ke hoach dau thau 30-6-2010 11" xfId="5199"/>
    <cellStyle name="Dziesietny [0]_Invoices2001Slovakia_TDT KHANH HOA_Book1_ke hoach dau thau 30-6-2010 11 2" xfId="24001"/>
    <cellStyle name="Dziesiętny [0]_Invoices2001Slovakia_TDT KHANH HOA_Book1_ke hoach dau thau 30-6-2010 11 2" xfId="24002"/>
    <cellStyle name="Dziesietny [0]_Invoices2001Slovakia_TDT KHANH HOA_Book1_ke hoach dau thau 30-6-2010 12" xfId="5200"/>
    <cellStyle name="Dziesiętny [0]_Invoices2001Slovakia_TDT KHANH HOA_Book1_ke hoach dau thau 30-6-2010 12" xfId="5201"/>
    <cellStyle name="Dziesietny [0]_Invoices2001Slovakia_TDT KHANH HOA_Book1_ke hoach dau thau 30-6-2010 12 2" xfId="24003"/>
    <cellStyle name="Dziesiętny [0]_Invoices2001Slovakia_TDT KHANH HOA_Book1_ke hoach dau thau 30-6-2010 12 2" xfId="24004"/>
    <cellStyle name="Dziesietny [0]_Invoices2001Slovakia_TDT KHANH HOA_Book1_ke hoach dau thau 30-6-2010 13" xfId="5202"/>
    <cellStyle name="Dziesiętny [0]_Invoices2001Slovakia_TDT KHANH HOA_Book1_ke hoach dau thau 30-6-2010 13" xfId="5203"/>
    <cellStyle name="Dziesietny [0]_Invoices2001Slovakia_TDT KHANH HOA_Book1_ke hoach dau thau 30-6-2010 13 2" xfId="24005"/>
    <cellStyle name="Dziesiętny [0]_Invoices2001Slovakia_TDT KHANH HOA_Book1_ke hoach dau thau 30-6-2010 13 2" xfId="24006"/>
    <cellStyle name="Dziesietny [0]_Invoices2001Slovakia_TDT KHANH HOA_Book1_ke hoach dau thau 30-6-2010 14" xfId="5204"/>
    <cellStyle name="Dziesiętny [0]_Invoices2001Slovakia_TDT KHANH HOA_Book1_ke hoach dau thau 30-6-2010 14" xfId="5205"/>
    <cellStyle name="Dziesietny [0]_Invoices2001Slovakia_TDT KHANH HOA_Book1_ke hoach dau thau 30-6-2010 14 2" xfId="24007"/>
    <cellStyle name="Dziesiętny [0]_Invoices2001Slovakia_TDT KHANH HOA_Book1_ke hoach dau thau 30-6-2010 14 2" xfId="24008"/>
    <cellStyle name="Dziesietny [0]_Invoices2001Slovakia_TDT KHANH HOA_Book1_ke hoach dau thau 30-6-2010 15" xfId="5206"/>
    <cellStyle name="Dziesiętny [0]_Invoices2001Slovakia_TDT KHANH HOA_Book1_ke hoach dau thau 30-6-2010 15" xfId="5207"/>
    <cellStyle name="Dziesietny [0]_Invoices2001Slovakia_TDT KHANH HOA_Book1_ke hoach dau thau 30-6-2010 15 2" xfId="24009"/>
    <cellStyle name="Dziesiętny [0]_Invoices2001Slovakia_TDT KHANH HOA_Book1_ke hoach dau thau 30-6-2010 15 2" xfId="24010"/>
    <cellStyle name="Dziesietny [0]_Invoices2001Slovakia_TDT KHANH HOA_Book1_ke hoach dau thau 30-6-2010 16" xfId="5208"/>
    <cellStyle name="Dziesiętny [0]_Invoices2001Slovakia_TDT KHANH HOA_Book1_ke hoach dau thau 30-6-2010 16" xfId="5209"/>
    <cellStyle name="Dziesietny [0]_Invoices2001Slovakia_TDT KHANH HOA_Book1_ke hoach dau thau 30-6-2010 16 2" xfId="24011"/>
    <cellStyle name="Dziesiętny [0]_Invoices2001Slovakia_TDT KHANH HOA_Book1_ke hoach dau thau 30-6-2010 16 2" xfId="24012"/>
    <cellStyle name="Dziesietny [0]_Invoices2001Slovakia_TDT KHANH HOA_Book1_ke hoach dau thau 30-6-2010 17" xfId="5210"/>
    <cellStyle name="Dziesiętny [0]_Invoices2001Slovakia_TDT KHANH HOA_Book1_ke hoach dau thau 30-6-2010 17" xfId="5211"/>
    <cellStyle name="Dziesietny [0]_Invoices2001Slovakia_TDT KHANH HOA_Book1_ke hoach dau thau 30-6-2010 17 2" xfId="24013"/>
    <cellStyle name="Dziesiętny [0]_Invoices2001Slovakia_TDT KHANH HOA_Book1_ke hoach dau thau 30-6-2010 17 2" xfId="24014"/>
    <cellStyle name="Dziesietny [0]_Invoices2001Slovakia_TDT KHANH HOA_Book1_ke hoach dau thau 30-6-2010 18" xfId="5212"/>
    <cellStyle name="Dziesiętny [0]_Invoices2001Slovakia_TDT KHANH HOA_Book1_ke hoach dau thau 30-6-2010 18" xfId="5213"/>
    <cellStyle name="Dziesietny [0]_Invoices2001Slovakia_TDT KHANH HOA_Book1_ke hoach dau thau 30-6-2010 18 2" xfId="24015"/>
    <cellStyle name="Dziesiętny [0]_Invoices2001Slovakia_TDT KHANH HOA_Book1_ke hoach dau thau 30-6-2010 18 2" xfId="24016"/>
    <cellStyle name="Dziesietny [0]_Invoices2001Slovakia_TDT KHANH HOA_Book1_ke hoach dau thau 30-6-2010 19" xfId="5214"/>
    <cellStyle name="Dziesiętny [0]_Invoices2001Slovakia_TDT KHANH HOA_Book1_ke hoach dau thau 30-6-2010 19" xfId="5215"/>
    <cellStyle name="Dziesietny [0]_Invoices2001Slovakia_TDT KHANH HOA_Book1_ke hoach dau thau 30-6-2010 19 2" xfId="24017"/>
    <cellStyle name="Dziesiętny [0]_Invoices2001Slovakia_TDT KHANH HOA_Book1_ke hoach dau thau 30-6-2010 19 2" xfId="24018"/>
    <cellStyle name="Dziesietny [0]_Invoices2001Slovakia_TDT KHANH HOA_Book1_ke hoach dau thau 30-6-2010 2" xfId="5216"/>
    <cellStyle name="Dziesiętny [0]_Invoices2001Slovakia_TDT KHANH HOA_Book1_ke hoach dau thau 30-6-2010 2" xfId="5217"/>
    <cellStyle name="Dziesietny [0]_Invoices2001Slovakia_TDT KHANH HOA_Book1_ke hoach dau thau 30-6-2010 2 2" xfId="15170"/>
    <cellStyle name="Dziesiętny [0]_Invoices2001Slovakia_TDT KHANH HOA_Book1_ke hoach dau thau 30-6-2010 2 2" xfId="15171"/>
    <cellStyle name="Dziesietny [0]_Invoices2001Slovakia_TDT KHANH HOA_Book1_ke hoach dau thau 30-6-2010 2 3" xfId="15168"/>
    <cellStyle name="Dziesiętny [0]_Invoices2001Slovakia_TDT KHANH HOA_Book1_ke hoach dau thau 30-6-2010 2 3" xfId="15169"/>
    <cellStyle name="Dziesietny [0]_Invoices2001Slovakia_TDT KHANH HOA_Book1_ke hoach dau thau 30-6-2010 2 4" xfId="24019"/>
    <cellStyle name="Dziesiętny [0]_Invoices2001Slovakia_TDT KHANH HOA_Book1_ke hoach dau thau 30-6-2010 2 4" xfId="24020"/>
    <cellStyle name="Dziesietny [0]_Invoices2001Slovakia_TDT KHANH HOA_Book1_ke hoach dau thau 30-6-2010 20" xfId="5218"/>
    <cellStyle name="Dziesiętny [0]_Invoices2001Slovakia_TDT KHANH HOA_Book1_ke hoach dau thau 30-6-2010 20" xfId="5219"/>
    <cellStyle name="Dziesietny [0]_Invoices2001Slovakia_TDT KHANH HOA_Book1_ke hoach dau thau 30-6-2010 20 2" xfId="24021"/>
    <cellStyle name="Dziesiętny [0]_Invoices2001Slovakia_TDT KHANH HOA_Book1_ke hoach dau thau 30-6-2010 20 2" xfId="24022"/>
    <cellStyle name="Dziesietny [0]_Invoices2001Slovakia_TDT KHANH HOA_Book1_ke hoach dau thau 30-6-2010 21" xfId="5220"/>
    <cellStyle name="Dziesiętny [0]_Invoices2001Slovakia_TDT KHANH HOA_Book1_ke hoach dau thau 30-6-2010 21" xfId="5221"/>
    <cellStyle name="Dziesietny [0]_Invoices2001Slovakia_TDT KHANH HOA_Book1_ke hoach dau thau 30-6-2010 21 2" xfId="24023"/>
    <cellStyle name="Dziesiętny [0]_Invoices2001Slovakia_TDT KHANH HOA_Book1_ke hoach dau thau 30-6-2010 21 2" xfId="24024"/>
    <cellStyle name="Dziesietny [0]_Invoices2001Slovakia_TDT KHANH HOA_Book1_ke hoach dau thau 30-6-2010 22" xfId="5222"/>
    <cellStyle name="Dziesiętny [0]_Invoices2001Slovakia_TDT KHANH HOA_Book1_ke hoach dau thau 30-6-2010 22" xfId="5223"/>
    <cellStyle name="Dziesietny [0]_Invoices2001Slovakia_TDT KHANH HOA_Book1_ke hoach dau thau 30-6-2010 22 2" xfId="24025"/>
    <cellStyle name="Dziesiętny [0]_Invoices2001Slovakia_TDT KHANH HOA_Book1_ke hoach dau thau 30-6-2010 22 2" xfId="24026"/>
    <cellStyle name="Dziesietny [0]_Invoices2001Slovakia_TDT KHANH HOA_Book1_ke hoach dau thau 30-6-2010 23" xfId="5224"/>
    <cellStyle name="Dziesiętny [0]_Invoices2001Slovakia_TDT KHANH HOA_Book1_ke hoach dau thau 30-6-2010 23" xfId="5225"/>
    <cellStyle name="Dziesietny [0]_Invoices2001Slovakia_TDT KHANH HOA_Book1_ke hoach dau thau 30-6-2010 23 2" xfId="24027"/>
    <cellStyle name="Dziesiętny [0]_Invoices2001Slovakia_TDT KHANH HOA_Book1_ke hoach dau thau 30-6-2010 23 2" xfId="24028"/>
    <cellStyle name="Dziesietny [0]_Invoices2001Slovakia_TDT KHANH HOA_Book1_ke hoach dau thau 30-6-2010 24" xfId="5226"/>
    <cellStyle name="Dziesiętny [0]_Invoices2001Slovakia_TDT KHANH HOA_Book1_ke hoach dau thau 30-6-2010 24" xfId="5227"/>
    <cellStyle name="Dziesietny [0]_Invoices2001Slovakia_TDT KHANH HOA_Book1_ke hoach dau thau 30-6-2010 24 2" xfId="24029"/>
    <cellStyle name="Dziesiętny [0]_Invoices2001Slovakia_TDT KHANH HOA_Book1_ke hoach dau thau 30-6-2010 24 2" xfId="24030"/>
    <cellStyle name="Dziesietny [0]_Invoices2001Slovakia_TDT KHANH HOA_Book1_ke hoach dau thau 30-6-2010 25" xfId="5228"/>
    <cellStyle name="Dziesiętny [0]_Invoices2001Slovakia_TDT KHANH HOA_Book1_ke hoach dau thau 30-6-2010 25" xfId="5229"/>
    <cellStyle name="Dziesietny [0]_Invoices2001Slovakia_TDT KHANH HOA_Book1_ke hoach dau thau 30-6-2010 25 2" xfId="24031"/>
    <cellStyle name="Dziesiętny [0]_Invoices2001Slovakia_TDT KHANH HOA_Book1_ke hoach dau thau 30-6-2010 25 2" xfId="24032"/>
    <cellStyle name="Dziesietny [0]_Invoices2001Slovakia_TDT KHANH HOA_Book1_ke hoach dau thau 30-6-2010 26" xfId="5230"/>
    <cellStyle name="Dziesiętny [0]_Invoices2001Slovakia_TDT KHANH HOA_Book1_ke hoach dau thau 30-6-2010 26" xfId="5231"/>
    <cellStyle name="Dziesietny [0]_Invoices2001Slovakia_TDT KHANH HOA_Book1_ke hoach dau thau 30-6-2010 26 2" xfId="24033"/>
    <cellStyle name="Dziesiętny [0]_Invoices2001Slovakia_TDT KHANH HOA_Book1_ke hoach dau thau 30-6-2010 26 2" xfId="24034"/>
    <cellStyle name="Dziesietny [0]_Invoices2001Slovakia_TDT KHANH HOA_Book1_ke hoach dau thau 30-6-2010 27" xfId="15166"/>
    <cellStyle name="Dziesiętny [0]_Invoices2001Slovakia_TDT KHANH HOA_Book1_ke hoach dau thau 30-6-2010 27" xfId="15167"/>
    <cellStyle name="Dziesietny [0]_Invoices2001Slovakia_TDT KHANH HOA_Book1_ke hoach dau thau 30-6-2010 28" xfId="23997"/>
    <cellStyle name="Dziesiętny [0]_Invoices2001Slovakia_TDT KHANH HOA_Book1_ke hoach dau thau 30-6-2010 28" xfId="23998"/>
    <cellStyle name="Dziesietny [0]_Invoices2001Slovakia_TDT KHANH HOA_Book1_ke hoach dau thau 30-6-2010 3" xfId="5232"/>
    <cellStyle name="Dziesiętny [0]_Invoices2001Slovakia_TDT KHANH HOA_Book1_ke hoach dau thau 30-6-2010 3" xfId="5233"/>
    <cellStyle name="Dziesietny [0]_Invoices2001Slovakia_TDT KHANH HOA_Book1_ke hoach dau thau 30-6-2010 3 2" xfId="15174"/>
    <cellStyle name="Dziesiętny [0]_Invoices2001Slovakia_TDT KHANH HOA_Book1_ke hoach dau thau 30-6-2010 3 2" xfId="15175"/>
    <cellStyle name="Dziesietny [0]_Invoices2001Slovakia_TDT KHANH HOA_Book1_ke hoach dau thau 30-6-2010 3 3" xfId="15172"/>
    <cellStyle name="Dziesiętny [0]_Invoices2001Slovakia_TDT KHANH HOA_Book1_ke hoach dau thau 30-6-2010 3 3" xfId="15173"/>
    <cellStyle name="Dziesietny [0]_Invoices2001Slovakia_TDT KHANH HOA_Book1_ke hoach dau thau 30-6-2010 3 4" xfId="24035"/>
    <cellStyle name="Dziesiętny [0]_Invoices2001Slovakia_TDT KHANH HOA_Book1_ke hoach dau thau 30-6-2010 3 4" xfId="24036"/>
    <cellStyle name="Dziesietny [0]_Invoices2001Slovakia_TDT KHANH HOA_Book1_ke hoach dau thau 30-6-2010 4" xfId="5234"/>
    <cellStyle name="Dziesiętny [0]_Invoices2001Slovakia_TDT KHANH HOA_Book1_ke hoach dau thau 30-6-2010 4" xfId="5235"/>
    <cellStyle name="Dziesietny [0]_Invoices2001Slovakia_TDT KHANH HOA_Book1_ke hoach dau thau 30-6-2010 4 2" xfId="24037"/>
    <cellStyle name="Dziesiętny [0]_Invoices2001Slovakia_TDT KHANH HOA_Book1_ke hoach dau thau 30-6-2010 4 2" xfId="24038"/>
    <cellStyle name="Dziesietny [0]_Invoices2001Slovakia_TDT KHANH HOA_Book1_ke hoach dau thau 30-6-2010 5" xfId="5236"/>
    <cellStyle name="Dziesiętny [0]_Invoices2001Slovakia_TDT KHANH HOA_Book1_ke hoach dau thau 30-6-2010 5" xfId="5237"/>
    <cellStyle name="Dziesietny [0]_Invoices2001Slovakia_TDT KHANH HOA_Book1_ke hoach dau thau 30-6-2010 5 2" xfId="24039"/>
    <cellStyle name="Dziesiętny [0]_Invoices2001Slovakia_TDT KHANH HOA_Book1_ke hoach dau thau 30-6-2010 5 2" xfId="24040"/>
    <cellStyle name="Dziesietny [0]_Invoices2001Slovakia_TDT KHANH HOA_Book1_ke hoach dau thau 30-6-2010 6" xfId="5238"/>
    <cellStyle name="Dziesiętny [0]_Invoices2001Slovakia_TDT KHANH HOA_Book1_ke hoach dau thau 30-6-2010 6" xfId="5239"/>
    <cellStyle name="Dziesietny [0]_Invoices2001Slovakia_TDT KHANH HOA_Book1_ke hoach dau thau 30-6-2010 6 2" xfId="24041"/>
    <cellStyle name="Dziesiętny [0]_Invoices2001Slovakia_TDT KHANH HOA_Book1_ke hoach dau thau 30-6-2010 6 2" xfId="24042"/>
    <cellStyle name="Dziesietny [0]_Invoices2001Slovakia_TDT KHANH HOA_Book1_ke hoach dau thau 30-6-2010 7" xfId="5240"/>
    <cellStyle name="Dziesiętny [0]_Invoices2001Slovakia_TDT KHANH HOA_Book1_ke hoach dau thau 30-6-2010 7" xfId="5241"/>
    <cellStyle name="Dziesietny [0]_Invoices2001Slovakia_TDT KHANH HOA_Book1_ke hoach dau thau 30-6-2010 7 2" xfId="24043"/>
    <cellStyle name="Dziesiętny [0]_Invoices2001Slovakia_TDT KHANH HOA_Book1_ke hoach dau thau 30-6-2010 7 2" xfId="24044"/>
    <cellStyle name="Dziesietny [0]_Invoices2001Slovakia_TDT KHANH HOA_Book1_ke hoach dau thau 30-6-2010 8" xfId="5242"/>
    <cellStyle name="Dziesiętny [0]_Invoices2001Slovakia_TDT KHANH HOA_Book1_ke hoach dau thau 30-6-2010 8" xfId="5243"/>
    <cellStyle name="Dziesietny [0]_Invoices2001Slovakia_TDT KHANH HOA_Book1_ke hoach dau thau 30-6-2010 8 2" xfId="24045"/>
    <cellStyle name="Dziesiętny [0]_Invoices2001Slovakia_TDT KHANH HOA_Book1_ke hoach dau thau 30-6-2010 8 2" xfId="24046"/>
    <cellStyle name="Dziesietny [0]_Invoices2001Slovakia_TDT KHANH HOA_Book1_ke hoach dau thau 30-6-2010 9" xfId="5244"/>
    <cellStyle name="Dziesiętny [0]_Invoices2001Slovakia_TDT KHANH HOA_Book1_ke hoach dau thau 30-6-2010 9" xfId="5245"/>
    <cellStyle name="Dziesietny [0]_Invoices2001Slovakia_TDT KHANH HOA_Book1_ke hoach dau thau 30-6-2010 9 2" xfId="24047"/>
    <cellStyle name="Dziesiętny [0]_Invoices2001Slovakia_TDT KHANH HOA_Book1_ke hoach dau thau 30-6-2010 9 2" xfId="24048"/>
    <cellStyle name="Dziesietny [0]_Invoices2001Slovakia_TDT KHANH HOA_Book1_ke hoach dau thau 30-6-2010_BIEU KE HOACH  2015 (KTN 6.11 sua)" xfId="15176"/>
    <cellStyle name="Dziesiętny [0]_Invoices2001Slovakia_TDT KHANH HOA_Book1_ke hoach dau thau 30-6-2010_BIEU KE HOACH  2015 (KTN 6.11 sua)" xfId="15177"/>
    <cellStyle name="Dziesietny [0]_Invoices2001Slovakia_TDT KHANH HOA_Book1_KH Von 2012 gui BKH 1" xfId="5246"/>
    <cellStyle name="Dziesiętny [0]_Invoices2001Slovakia_TDT KHANH HOA_Book1_KH Von 2012 gui BKH 1" xfId="5247"/>
    <cellStyle name="Dziesietny [0]_Invoices2001Slovakia_TDT KHANH HOA_Book1_KH Von 2012 gui BKH 1 2" xfId="15178"/>
    <cellStyle name="Dziesiętny [0]_Invoices2001Slovakia_TDT KHANH HOA_Book1_KH Von 2012 gui BKH 1 2" xfId="15179"/>
    <cellStyle name="Dziesietny [0]_Invoices2001Slovakia_TDT KHANH HOA_Book1_KH Von 2012 gui BKH 1 3" xfId="24049"/>
    <cellStyle name="Dziesiętny [0]_Invoices2001Slovakia_TDT KHANH HOA_Book1_KH Von 2012 gui BKH 1 3" xfId="24050"/>
    <cellStyle name="Dziesietny [0]_Invoices2001Slovakia_TDT KHANH HOA_Book1_KH Von 2012 gui BKH 2" xfId="5248"/>
    <cellStyle name="Dziesiętny [0]_Invoices2001Slovakia_TDT KHANH HOA_Book1_KH Von 2012 gui BKH 2" xfId="5249"/>
    <cellStyle name="Dziesietny [0]_Invoices2001Slovakia_TDT KHANH HOA_Book1_KH Von 2012 gui BKH 2 2" xfId="15180"/>
    <cellStyle name="Dziesiętny [0]_Invoices2001Slovakia_TDT KHANH HOA_Book1_KH Von 2012 gui BKH 2 2" xfId="15181"/>
    <cellStyle name="Dziesietny [0]_Invoices2001Slovakia_TDT KHANH HOA_Book1_KH Von 2012 gui BKH 2 3" xfId="24051"/>
    <cellStyle name="Dziesiętny [0]_Invoices2001Slovakia_TDT KHANH HOA_Book1_KH Von 2012 gui BKH 2 3" xfId="24052"/>
    <cellStyle name="Dziesietny [0]_Invoices2001Slovakia_TDT KHANH HOA_Chi tieu KH nam 2009" xfId="5250"/>
    <cellStyle name="Dziesiętny [0]_Invoices2001Slovakia_TDT KHANH HOA_Chi tieu KH nam 2009" xfId="5251"/>
    <cellStyle name="Dziesietny [0]_Invoices2001Slovakia_TDT KHANH HOA_Chi tieu KH nam 2009 2" xfId="15194"/>
    <cellStyle name="Dziesiętny [0]_Invoices2001Slovakia_TDT KHANH HOA_Chi tieu KH nam 2009 2" xfId="15195"/>
    <cellStyle name="Dziesietny [0]_Invoices2001Slovakia_TDT KHANH HOA_Chi tieu KH nam 2009 3" xfId="24053"/>
    <cellStyle name="Dziesiętny [0]_Invoices2001Slovakia_TDT KHANH HOA_Chi tieu KH nam 2009 3" xfId="24054"/>
    <cellStyle name="Dziesietny [0]_Invoices2001Slovakia_TDT KHANH HOA_Copy of KH PHAN BO VON ĐỐI ỨNG NAM 2011 (30 TY phuong án gop WB)" xfId="5252"/>
    <cellStyle name="Dziesiętny [0]_Invoices2001Slovakia_TDT KHANH HOA_Copy of KH PHAN BO VON ĐỐI ỨNG NAM 2011 (30 TY phuong án gop WB)" xfId="5253"/>
    <cellStyle name="Dziesietny [0]_Invoices2001Slovakia_TDT KHANH HOA_Copy of KH PHAN BO VON ĐỐI ỨNG NAM 2011 (30 TY phuong án gop WB) 10" xfId="5254"/>
    <cellStyle name="Dziesiętny [0]_Invoices2001Slovakia_TDT KHANH HOA_Copy of KH PHAN BO VON ĐỐI ỨNG NAM 2011 (30 TY phuong án gop WB) 10" xfId="5255"/>
    <cellStyle name="Dziesietny [0]_Invoices2001Slovakia_TDT KHANH HOA_Copy of KH PHAN BO VON ĐỐI ỨNG NAM 2011 (30 TY phuong án gop WB) 10 2" xfId="24057"/>
    <cellStyle name="Dziesiętny [0]_Invoices2001Slovakia_TDT KHANH HOA_Copy of KH PHAN BO VON ĐỐI ỨNG NAM 2011 (30 TY phuong án gop WB) 10 2" xfId="24058"/>
    <cellStyle name="Dziesietny [0]_Invoices2001Slovakia_TDT KHANH HOA_Copy of KH PHAN BO VON ĐỐI ỨNG NAM 2011 (30 TY phuong án gop WB) 11" xfId="5256"/>
    <cellStyle name="Dziesiętny [0]_Invoices2001Slovakia_TDT KHANH HOA_Copy of KH PHAN BO VON ĐỐI ỨNG NAM 2011 (30 TY phuong án gop WB) 11" xfId="5257"/>
    <cellStyle name="Dziesietny [0]_Invoices2001Slovakia_TDT KHANH HOA_Copy of KH PHAN BO VON ĐỐI ỨNG NAM 2011 (30 TY phuong án gop WB) 11 2" xfId="24059"/>
    <cellStyle name="Dziesiętny [0]_Invoices2001Slovakia_TDT KHANH HOA_Copy of KH PHAN BO VON ĐỐI ỨNG NAM 2011 (30 TY phuong án gop WB) 11 2" xfId="24060"/>
    <cellStyle name="Dziesietny [0]_Invoices2001Slovakia_TDT KHANH HOA_Copy of KH PHAN BO VON ĐỐI ỨNG NAM 2011 (30 TY phuong án gop WB) 12" xfId="5258"/>
    <cellStyle name="Dziesiętny [0]_Invoices2001Slovakia_TDT KHANH HOA_Copy of KH PHAN BO VON ĐỐI ỨNG NAM 2011 (30 TY phuong án gop WB) 12" xfId="5259"/>
    <cellStyle name="Dziesietny [0]_Invoices2001Slovakia_TDT KHANH HOA_Copy of KH PHAN BO VON ĐỐI ỨNG NAM 2011 (30 TY phuong án gop WB) 12 2" xfId="24061"/>
    <cellStyle name="Dziesiętny [0]_Invoices2001Slovakia_TDT KHANH HOA_Copy of KH PHAN BO VON ĐỐI ỨNG NAM 2011 (30 TY phuong án gop WB) 12 2" xfId="24062"/>
    <cellStyle name="Dziesietny [0]_Invoices2001Slovakia_TDT KHANH HOA_Copy of KH PHAN BO VON ĐỐI ỨNG NAM 2011 (30 TY phuong án gop WB) 13" xfId="5260"/>
    <cellStyle name="Dziesiętny [0]_Invoices2001Slovakia_TDT KHANH HOA_Copy of KH PHAN BO VON ĐỐI ỨNG NAM 2011 (30 TY phuong án gop WB) 13" xfId="5261"/>
    <cellStyle name="Dziesietny [0]_Invoices2001Slovakia_TDT KHANH HOA_Copy of KH PHAN BO VON ĐỐI ỨNG NAM 2011 (30 TY phuong án gop WB) 13 2" xfId="24063"/>
    <cellStyle name="Dziesiętny [0]_Invoices2001Slovakia_TDT KHANH HOA_Copy of KH PHAN BO VON ĐỐI ỨNG NAM 2011 (30 TY phuong án gop WB) 13 2" xfId="24064"/>
    <cellStyle name="Dziesietny [0]_Invoices2001Slovakia_TDT KHANH HOA_Copy of KH PHAN BO VON ĐỐI ỨNG NAM 2011 (30 TY phuong án gop WB) 14" xfId="5262"/>
    <cellStyle name="Dziesiętny [0]_Invoices2001Slovakia_TDT KHANH HOA_Copy of KH PHAN BO VON ĐỐI ỨNG NAM 2011 (30 TY phuong án gop WB) 14" xfId="5263"/>
    <cellStyle name="Dziesietny [0]_Invoices2001Slovakia_TDT KHANH HOA_Copy of KH PHAN BO VON ĐỐI ỨNG NAM 2011 (30 TY phuong án gop WB) 14 2" xfId="24065"/>
    <cellStyle name="Dziesiętny [0]_Invoices2001Slovakia_TDT KHANH HOA_Copy of KH PHAN BO VON ĐỐI ỨNG NAM 2011 (30 TY phuong án gop WB) 14 2" xfId="24066"/>
    <cellStyle name="Dziesietny [0]_Invoices2001Slovakia_TDT KHANH HOA_Copy of KH PHAN BO VON ĐỐI ỨNG NAM 2011 (30 TY phuong án gop WB) 15" xfId="5264"/>
    <cellStyle name="Dziesiętny [0]_Invoices2001Slovakia_TDT KHANH HOA_Copy of KH PHAN BO VON ĐỐI ỨNG NAM 2011 (30 TY phuong án gop WB) 15" xfId="5265"/>
    <cellStyle name="Dziesietny [0]_Invoices2001Slovakia_TDT KHANH HOA_Copy of KH PHAN BO VON ĐỐI ỨNG NAM 2011 (30 TY phuong án gop WB) 15 2" xfId="24067"/>
    <cellStyle name="Dziesiętny [0]_Invoices2001Slovakia_TDT KHANH HOA_Copy of KH PHAN BO VON ĐỐI ỨNG NAM 2011 (30 TY phuong án gop WB) 15 2" xfId="24068"/>
    <cellStyle name="Dziesietny [0]_Invoices2001Slovakia_TDT KHANH HOA_Copy of KH PHAN BO VON ĐỐI ỨNG NAM 2011 (30 TY phuong án gop WB) 16" xfId="5266"/>
    <cellStyle name="Dziesiętny [0]_Invoices2001Slovakia_TDT KHANH HOA_Copy of KH PHAN BO VON ĐỐI ỨNG NAM 2011 (30 TY phuong án gop WB) 16" xfId="5267"/>
    <cellStyle name="Dziesietny [0]_Invoices2001Slovakia_TDT KHANH HOA_Copy of KH PHAN BO VON ĐỐI ỨNG NAM 2011 (30 TY phuong án gop WB) 16 2" xfId="24069"/>
    <cellStyle name="Dziesiętny [0]_Invoices2001Slovakia_TDT KHANH HOA_Copy of KH PHAN BO VON ĐỐI ỨNG NAM 2011 (30 TY phuong án gop WB) 16 2" xfId="24070"/>
    <cellStyle name="Dziesietny [0]_Invoices2001Slovakia_TDT KHANH HOA_Copy of KH PHAN BO VON ĐỐI ỨNG NAM 2011 (30 TY phuong án gop WB) 17" xfId="5268"/>
    <cellStyle name="Dziesiętny [0]_Invoices2001Slovakia_TDT KHANH HOA_Copy of KH PHAN BO VON ĐỐI ỨNG NAM 2011 (30 TY phuong án gop WB) 17" xfId="5269"/>
    <cellStyle name="Dziesietny [0]_Invoices2001Slovakia_TDT KHANH HOA_Copy of KH PHAN BO VON ĐỐI ỨNG NAM 2011 (30 TY phuong án gop WB) 17 2" xfId="24071"/>
    <cellStyle name="Dziesiętny [0]_Invoices2001Slovakia_TDT KHANH HOA_Copy of KH PHAN BO VON ĐỐI ỨNG NAM 2011 (30 TY phuong án gop WB) 17 2" xfId="24072"/>
    <cellStyle name="Dziesietny [0]_Invoices2001Slovakia_TDT KHANH HOA_Copy of KH PHAN BO VON ĐỐI ỨNG NAM 2011 (30 TY phuong án gop WB) 18" xfId="5270"/>
    <cellStyle name="Dziesiętny [0]_Invoices2001Slovakia_TDT KHANH HOA_Copy of KH PHAN BO VON ĐỐI ỨNG NAM 2011 (30 TY phuong án gop WB) 18" xfId="5271"/>
    <cellStyle name="Dziesietny [0]_Invoices2001Slovakia_TDT KHANH HOA_Copy of KH PHAN BO VON ĐỐI ỨNG NAM 2011 (30 TY phuong án gop WB) 18 2" xfId="24073"/>
    <cellStyle name="Dziesiętny [0]_Invoices2001Slovakia_TDT KHANH HOA_Copy of KH PHAN BO VON ĐỐI ỨNG NAM 2011 (30 TY phuong án gop WB) 18 2" xfId="24074"/>
    <cellStyle name="Dziesietny [0]_Invoices2001Slovakia_TDT KHANH HOA_Copy of KH PHAN BO VON ĐỐI ỨNG NAM 2011 (30 TY phuong án gop WB) 19" xfId="5272"/>
    <cellStyle name="Dziesiętny [0]_Invoices2001Slovakia_TDT KHANH HOA_Copy of KH PHAN BO VON ĐỐI ỨNG NAM 2011 (30 TY phuong án gop WB) 19" xfId="5273"/>
    <cellStyle name="Dziesietny [0]_Invoices2001Slovakia_TDT KHANH HOA_Copy of KH PHAN BO VON ĐỐI ỨNG NAM 2011 (30 TY phuong án gop WB) 19 2" xfId="24075"/>
    <cellStyle name="Dziesiętny [0]_Invoices2001Slovakia_TDT KHANH HOA_Copy of KH PHAN BO VON ĐỐI ỨNG NAM 2011 (30 TY phuong án gop WB) 19 2" xfId="24076"/>
    <cellStyle name="Dziesietny [0]_Invoices2001Slovakia_TDT KHANH HOA_Copy of KH PHAN BO VON ĐỐI ỨNG NAM 2011 (30 TY phuong án gop WB) 2" xfId="5274"/>
    <cellStyle name="Dziesiętny [0]_Invoices2001Slovakia_TDT KHANH HOA_Copy of KH PHAN BO VON ĐỐI ỨNG NAM 2011 (30 TY phuong án gop WB) 2" xfId="5275"/>
    <cellStyle name="Dziesietny [0]_Invoices2001Slovakia_TDT KHANH HOA_Copy of KH PHAN BO VON ĐỐI ỨNG NAM 2011 (30 TY phuong án gop WB) 2 2" xfId="15186"/>
    <cellStyle name="Dziesiętny [0]_Invoices2001Slovakia_TDT KHANH HOA_Copy of KH PHAN BO VON ĐỐI ỨNG NAM 2011 (30 TY phuong án gop WB) 2 2" xfId="15187"/>
    <cellStyle name="Dziesietny [0]_Invoices2001Slovakia_TDT KHANH HOA_Copy of KH PHAN BO VON ĐỐI ỨNG NAM 2011 (30 TY phuong án gop WB) 2 3" xfId="15184"/>
    <cellStyle name="Dziesiętny [0]_Invoices2001Slovakia_TDT KHANH HOA_Copy of KH PHAN BO VON ĐỐI ỨNG NAM 2011 (30 TY phuong án gop WB) 2 3" xfId="15185"/>
    <cellStyle name="Dziesietny [0]_Invoices2001Slovakia_TDT KHANH HOA_Copy of KH PHAN BO VON ĐỐI ỨNG NAM 2011 (30 TY phuong án gop WB) 2 4" xfId="24077"/>
    <cellStyle name="Dziesiętny [0]_Invoices2001Slovakia_TDT KHANH HOA_Copy of KH PHAN BO VON ĐỐI ỨNG NAM 2011 (30 TY phuong án gop WB) 2 4" xfId="24078"/>
    <cellStyle name="Dziesietny [0]_Invoices2001Slovakia_TDT KHANH HOA_Copy of KH PHAN BO VON ĐỐI ỨNG NAM 2011 (30 TY phuong án gop WB) 20" xfId="5276"/>
    <cellStyle name="Dziesiętny [0]_Invoices2001Slovakia_TDT KHANH HOA_Copy of KH PHAN BO VON ĐỐI ỨNG NAM 2011 (30 TY phuong án gop WB) 20" xfId="5277"/>
    <cellStyle name="Dziesietny [0]_Invoices2001Slovakia_TDT KHANH HOA_Copy of KH PHAN BO VON ĐỐI ỨNG NAM 2011 (30 TY phuong án gop WB) 20 2" xfId="24079"/>
    <cellStyle name="Dziesiętny [0]_Invoices2001Slovakia_TDT KHANH HOA_Copy of KH PHAN BO VON ĐỐI ỨNG NAM 2011 (30 TY phuong án gop WB) 20 2" xfId="24080"/>
    <cellStyle name="Dziesietny [0]_Invoices2001Slovakia_TDT KHANH HOA_Copy of KH PHAN BO VON ĐỐI ỨNG NAM 2011 (30 TY phuong án gop WB) 21" xfId="5278"/>
    <cellStyle name="Dziesiętny [0]_Invoices2001Slovakia_TDT KHANH HOA_Copy of KH PHAN BO VON ĐỐI ỨNG NAM 2011 (30 TY phuong án gop WB) 21" xfId="5279"/>
    <cellStyle name="Dziesietny [0]_Invoices2001Slovakia_TDT KHANH HOA_Copy of KH PHAN BO VON ĐỐI ỨNG NAM 2011 (30 TY phuong án gop WB) 21 2" xfId="24081"/>
    <cellStyle name="Dziesiętny [0]_Invoices2001Slovakia_TDT KHANH HOA_Copy of KH PHAN BO VON ĐỐI ỨNG NAM 2011 (30 TY phuong án gop WB) 21 2" xfId="24082"/>
    <cellStyle name="Dziesietny [0]_Invoices2001Slovakia_TDT KHANH HOA_Copy of KH PHAN BO VON ĐỐI ỨNG NAM 2011 (30 TY phuong án gop WB) 22" xfId="5280"/>
    <cellStyle name="Dziesiętny [0]_Invoices2001Slovakia_TDT KHANH HOA_Copy of KH PHAN BO VON ĐỐI ỨNG NAM 2011 (30 TY phuong án gop WB) 22" xfId="5281"/>
    <cellStyle name="Dziesietny [0]_Invoices2001Slovakia_TDT KHANH HOA_Copy of KH PHAN BO VON ĐỐI ỨNG NAM 2011 (30 TY phuong án gop WB) 22 2" xfId="24083"/>
    <cellStyle name="Dziesiętny [0]_Invoices2001Slovakia_TDT KHANH HOA_Copy of KH PHAN BO VON ĐỐI ỨNG NAM 2011 (30 TY phuong án gop WB) 22 2" xfId="24084"/>
    <cellStyle name="Dziesietny [0]_Invoices2001Slovakia_TDT KHANH HOA_Copy of KH PHAN BO VON ĐỐI ỨNG NAM 2011 (30 TY phuong án gop WB) 23" xfId="5282"/>
    <cellStyle name="Dziesiętny [0]_Invoices2001Slovakia_TDT KHANH HOA_Copy of KH PHAN BO VON ĐỐI ỨNG NAM 2011 (30 TY phuong án gop WB) 23" xfId="5283"/>
    <cellStyle name="Dziesietny [0]_Invoices2001Slovakia_TDT KHANH HOA_Copy of KH PHAN BO VON ĐỐI ỨNG NAM 2011 (30 TY phuong án gop WB) 23 2" xfId="24085"/>
    <cellStyle name="Dziesiętny [0]_Invoices2001Slovakia_TDT KHANH HOA_Copy of KH PHAN BO VON ĐỐI ỨNG NAM 2011 (30 TY phuong án gop WB) 23 2" xfId="24086"/>
    <cellStyle name="Dziesietny [0]_Invoices2001Slovakia_TDT KHANH HOA_Copy of KH PHAN BO VON ĐỐI ỨNG NAM 2011 (30 TY phuong án gop WB) 24" xfId="5284"/>
    <cellStyle name="Dziesiętny [0]_Invoices2001Slovakia_TDT KHANH HOA_Copy of KH PHAN BO VON ĐỐI ỨNG NAM 2011 (30 TY phuong án gop WB) 24" xfId="5285"/>
    <cellStyle name="Dziesietny [0]_Invoices2001Slovakia_TDT KHANH HOA_Copy of KH PHAN BO VON ĐỐI ỨNG NAM 2011 (30 TY phuong án gop WB) 24 2" xfId="24087"/>
    <cellStyle name="Dziesiętny [0]_Invoices2001Slovakia_TDT KHANH HOA_Copy of KH PHAN BO VON ĐỐI ỨNG NAM 2011 (30 TY phuong án gop WB) 24 2" xfId="24088"/>
    <cellStyle name="Dziesietny [0]_Invoices2001Slovakia_TDT KHANH HOA_Copy of KH PHAN BO VON ĐỐI ỨNG NAM 2011 (30 TY phuong án gop WB) 25" xfId="5286"/>
    <cellStyle name="Dziesiętny [0]_Invoices2001Slovakia_TDT KHANH HOA_Copy of KH PHAN BO VON ĐỐI ỨNG NAM 2011 (30 TY phuong án gop WB) 25" xfId="5287"/>
    <cellStyle name="Dziesietny [0]_Invoices2001Slovakia_TDT KHANH HOA_Copy of KH PHAN BO VON ĐỐI ỨNG NAM 2011 (30 TY phuong án gop WB) 25 2" xfId="24089"/>
    <cellStyle name="Dziesiętny [0]_Invoices2001Slovakia_TDT KHANH HOA_Copy of KH PHAN BO VON ĐỐI ỨNG NAM 2011 (30 TY phuong án gop WB) 25 2" xfId="24090"/>
    <cellStyle name="Dziesietny [0]_Invoices2001Slovakia_TDT KHANH HOA_Copy of KH PHAN BO VON ĐỐI ỨNG NAM 2011 (30 TY phuong án gop WB) 26" xfId="5288"/>
    <cellStyle name="Dziesiętny [0]_Invoices2001Slovakia_TDT KHANH HOA_Copy of KH PHAN BO VON ĐỐI ỨNG NAM 2011 (30 TY phuong án gop WB) 26" xfId="5289"/>
    <cellStyle name="Dziesietny [0]_Invoices2001Slovakia_TDT KHANH HOA_Copy of KH PHAN BO VON ĐỐI ỨNG NAM 2011 (30 TY phuong án gop WB) 26 2" xfId="24091"/>
    <cellStyle name="Dziesiętny [0]_Invoices2001Slovakia_TDT KHANH HOA_Copy of KH PHAN BO VON ĐỐI ỨNG NAM 2011 (30 TY phuong án gop WB) 26 2" xfId="24092"/>
    <cellStyle name="Dziesietny [0]_Invoices2001Slovakia_TDT KHANH HOA_Copy of KH PHAN BO VON ĐỐI ỨNG NAM 2011 (30 TY phuong án gop WB) 27" xfId="15182"/>
    <cellStyle name="Dziesiętny [0]_Invoices2001Slovakia_TDT KHANH HOA_Copy of KH PHAN BO VON ĐỐI ỨNG NAM 2011 (30 TY phuong án gop WB) 27" xfId="15183"/>
    <cellStyle name="Dziesietny [0]_Invoices2001Slovakia_TDT KHANH HOA_Copy of KH PHAN BO VON ĐỐI ỨNG NAM 2011 (30 TY phuong án gop WB) 28" xfId="24055"/>
    <cellStyle name="Dziesiętny [0]_Invoices2001Slovakia_TDT KHANH HOA_Copy of KH PHAN BO VON ĐỐI ỨNG NAM 2011 (30 TY phuong án gop WB) 28" xfId="24056"/>
    <cellStyle name="Dziesietny [0]_Invoices2001Slovakia_TDT KHANH HOA_Copy of KH PHAN BO VON ĐỐI ỨNG NAM 2011 (30 TY phuong án gop WB) 3" xfId="5290"/>
    <cellStyle name="Dziesiętny [0]_Invoices2001Slovakia_TDT KHANH HOA_Copy of KH PHAN BO VON ĐỐI ỨNG NAM 2011 (30 TY phuong án gop WB) 3" xfId="5291"/>
    <cellStyle name="Dziesietny [0]_Invoices2001Slovakia_TDT KHANH HOA_Copy of KH PHAN BO VON ĐỐI ỨNG NAM 2011 (30 TY phuong án gop WB) 3 2" xfId="15190"/>
    <cellStyle name="Dziesiętny [0]_Invoices2001Slovakia_TDT KHANH HOA_Copy of KH PHAN BO VON ĐỐI ỨNG NAM 2011 (30 TY phuong án gop WB) 3 2" xfId="15191"/>
    <cellStyle name="Dziesietny [0]_Invoices2001Slovakia_TDT KHANH HOA_Copy of KH PHAN BO VON ĐỐI ỨNG NAM 2011 (30 TY phuong án gop WB) 3 3" xfId="15188"/>
    <cellStyle name="Dziesiętny [0]_Invoices2001Slovakia_TDT KHANH HOA_Copy of KH PHAN BO VON ĐỐI ỨNG NAM 2011 (30 TY phuong án gop WB) 3 3" xfId="15189"/>
    <cellStyle name="Dziesietny [0]_Invoices2001Slovakia_TDT KHANH HOA_Copy of KH PHAN BO VON ĐỐI ỨNG NAM 2011 (30 TY phuong án gop WB) 3 4" xfId="24093"/>
    <cellStyle name="Dziesiętny [0]_Invoices2001Slovakia_TDT KHANH HOA_Copy of KH PHAN BO VON ĐỐI ỨNG NAM 2011 (30 TY phuong án gop WB) 3 4" xfId="24094"/>
    <cellStyle name="Dziesietny [0]_Invoices2001Slovakia_TDT KHANH HOA_Copy of KH PHAN BO VON ĐỐI ỨNG NAM 2011 (30 TY phuong án gop WB) 4" xfId="5292"/>
    <cellStyle name="Dziesiętny [0]_Invoices2001Slovakia_TDT KHANH HOA_Copy of KH PHAN BO VON ĐỐI ỨNG NAM 2011 (30 TY phuong án gop WB) 4" xfId="5293"/>
    <cellStyle name="Dziesietny [0]_Invoices2001Slovakia_TDT KHANH HOA_Copy of KH PHAN BO VON ĐỐI ỨNG NAM 2011 (30 TY phuong án gop WB) 4 2" xfId="24095"/>
    <cellStyle name="Dziesiętny [0]_Invoices2001Slovakia_TDT KHANH HOA_Copy of KH PHAN BO VON ĐỐI ỨNG NAM 2011 (30 TY phuong án gop WB) 4 2" xfId="24096"/>
    <cellStyle name="Dziesietny [0]_Invoices2001Slovakia_TDT KHANH HOA_Copy of KH PHAN BO VON ĐỐI ỨNG NAM 2011 (30 TY phuong án gop WB) 5" xfId="5294"/>
    <cellStyle name="Dziesiętny [0]_Invoices2001Slovakia_TDT KHANH HOA_Copy of KH PHAN BO VON ĐỐI ỨNG NAM 2011 (30 TY phuong án gop WB) 5" xfId="5295"/>
    <cellStyle name="Dziesietny [0]_Invoices2001Slovakia_TDT KHANH HOA_Copy of KH PHAN BO VON ĐỐI ỨNG NAM 2011 (30 TY phuong án gop WB) 5 2" xfId="24097"/>
    <cellStyle name="Dziesiętny [0]_Invoices2001Slovakia_TDT KHANH HOA_Copy of KH PHAN BO VON ĐỐI ỨNG NAM 2011 (30 TY phuong án gop WB) 5 2" xfId="24098"/>
    <cellStyle name="Dziesietny [0]_Invoices2001Slovakia_TDT KHANH HOA_Copy of KH PHAN BO VON ĐỐI ỨNG NAM 2011 (30 TY phuong án gop WB) 6" xfId="5296"/>
    <cellStyle name="Dziesiętny [0]_Invoices2001Slovakia_TDT KHANH HOA_Copy of KH PHAN BO VON ĐỐI ỨNG NAM 2011 (30 TY phuong án gop WB) 6" xfId="5297"/>
    <cellStyle name="Dziesietny [0]_Invoices2001Slovakia_TDT KHANH HOA_Copy of KH PHAN BO VON ĐỐI ỨNG NAM 2011 (30 TY phuong án gop WB) 6 2" xfId="24099"/>
    <cellStyle name="Dziesiętny [0]_Invoices2001Slovakia_TDT KHANH HOA_Copy of KH PHAN BO VON ĐỐI ỨNG NAM 2011 (30 TY phuong án gop WB) 6 2" xfId="24100"/>
    <cellStyle name="Dziesietny [0]_Invoices2001Slovakia_TDT KHANH HOA_Copy of KH PHAN BO VON ĐỐI ỨNG NAM 2011 (30 TY phuong án gop WB) 7" xfId="5298"/>
    <cellStyle name="Dziesiętny [0]_Invoices2001Slovakia_TDT KHANH HOA_Copy of KH PHAN BO VON ĐỐI ỨNG NAM 2011 (30 TY phuong án gop WB) 7" xfId="5299"/>
    <cellStyle name="Dziesietny [0]_Invoices2001Slovakia_TDT KHANH HOA_Copy of KH PHAN BO VON ĐỐI ỨNG NAM 2011 (30 TY phuong án gop WB) 7 2" xfId="24101"/>
    <cellStyle name="Dziesiętny [0]_Invoices2001Slovakia_TDT KHANH HOA_Copy of KH PHAN BO VON ĐỐI ỨNG NAM 2011 (30 TY phuong án gop WB) 7 2" xfId="24102"/>
    <cellStyle name="Dziesietny [0]_Invoices2001Slovakia_TDT KHANH HOA_Copy of KH PHAN BO VON ĐỐI ỨNG NAM 2011 (30 TY phuong án gop WB) 8" xfId="5300"/>
    <cellStyle name="Dziesiętny [0]_Invoices2001Slovakia_TDT KHANH HOA_Copy of KH PHAN BO VON ĐỐI ỨNG NAM 2011 (30 TY phuong án gop WB) 8" xfId="5301"/>
    <cellStyle name="Dziesietny [0]_Invoices2001Slovakia_TDT KHANH HOA_Copy of KH PHAN BO VON ĐỐI ỨNG NAM 2011 (30 TY phuong án gop WB) 8 2" xfId="24103"/>
    <cellStyle name="Dziesiętny [0]_Invoices2001Slovakia_TDT KHANH HOA_Copy of KH PHAN BO VON ĐỐI ỨNG NAM 2011 (30 TY phuong án gop WB) 8 2" xfId="24104"/>
    <cellStyle name="Dziesietny [0]_Invoices2001Slovakia_TDT KHANH HOA_Copy of KH PHAN BO VON ĐỐI ỨNG NAM 2011 (30 TY phuong án gop WB) 9" xfId="5302"/>
    <cellStyle name="Dziesiętny [0]_Invoices2001Slovakia_TDT KHANH HOA_Copy of KH PHAN BO VON ĐỐI ỨNG NAM 2011 (30 TY phuong án gop WB) 9" xfId="5303"/>
    <cellStyle name="Dziesietny [0]_Invoices2001Slovakia_TDT KHANH HOA_Copy of KH PHAN BO VON ĐỐI ỨNG NAM 2011 (30 TY phuong án gop WB) 9 2" xfId="24105"/>
    <cellStyle name="Dziesiętny [0]_Invoices2001Slovakia_TDT KHANH HOA_Copy of KH PHAN BO VON ĐỐI ỨNG NAM 2011 (30 TY phuong án gop WB) 9 2" xfId="24106"/>
    <cellStyle name="Dziesietny [0]_Invoices2001Slovakia_TDT KHANH HOA_Copy of KH PHAN BO VON ĐỐI ỨNG NAM 2011 (30 TY phuong án gop WB)_BIEU KE HOACH  2015 (KTN 6.11 sua)" xfId="15192"/>
    <cellStyle name="Dziesiętny [0]_Invoices2001Slovakia_TDT KHANH HOA_Copy of KH PHAN BO VON ĐỐI ỨNG NAM 2011 (30 TY phuong án gop WB)_BIEU KE HOACH  2015 (KTN 6.11 sua)" xfId="15193"/>
    <cellStyle name="Dziesietny [0]_Invoices2001Slovakia_TDT KHANH HOA_Danh Mục KCM trinh BKH 2011 (BS 30A)" xfId="15196"/>
    <cellStyle name="Dziesiętny [0]_Invoices2001Slovakia_TDT KHANH HOA_Danh Mục KCM trinh BKH 2011 (BS 30A)" xfId="15197"/>
    <cellStyle name="Dziesietny [0]_Invoices2001Slovakia_TDT KHANH HOA_DT 1751 Muong Khoa" xfId="5304"/>
    <cellStyle name="Dziesiętny [0]_Invoices2001Slovakia_TDT KHANH HOA_DT 1751 Muong Khoa" xfId="5305"/>
    <cellStyle name="Dziesietny [0]_Invoices2001Slovakia_TDT KHANH HOA_DT 1751 Muong Khoa 2" xfId="15198"/>
    <cellStyle name="Dziesiętny [0]_Invoices2001Slovakia_TDT KHANH HOA_DT 1751 Muong Khoa 2" xfId="15199"/>
    <cellStyle name="Dziesietny [0]_Invoices2001Slovakia_TDT KHANH HOA_DT 1751 Muong Khoa 2 2" xfId="31865"/>
    <cellStyle name="Dziesiętny [0]_Invoices2001Slovakia_TDT KHANH HOA_DT 1751 Muong Khoa 2 2" xfId="31866"/>
    <cellStyle name="Dziesietny [0]_Invoices2001Slovakia_TDT KHANH HOA_DT 1751 Muong Khoa 3" xfId="24107"/>
    <cellStyle name="Dziesiętny [0]_Invoices2001Slovakia_TDT KHANH HOA_DT 1751 Muong Khoa 3" xfId="24108"/>
    <cellStyle name="Dziesietny [0]_Invoices2001Slovakia_TDT KHANH HOA_DT 1751 Muong Khoa_Bang bieu" xfId="5306"/>
    <cellStyle name="Dziesiętny [0]_Invoices2001Slovakia_TDT KHANH HOA_DT 1751 Muong Khoa_Bang bieu" xfId="5307"/>
    <cellStyle name="Dziesietny [0]_Invoices2001Slovakia_TDT KHANH HOA_DT 1751 Muong Khoa_Bang bieu 2" xfId="24109"/>
    <cellStyle name="Dziesiętny [0]_Invoices2001Slovakia_TDT KHANH HOA_DT 1751 Muong Khoa_Bang bieu 2" xfId="24110"/>
    <cellStyle name="Dziesietny [0]_Invoices2001Slovakia_TDT KHANH HOA_DT 1751 Muong Khoa_Book1" xfId="5308"/>
    <cellStyle name="Dziesiętny [0]_Invoices2001Slovakia_TDT KHANH HOA_DT 1751 Muong Khoa_Book1" xfId="5309"/>
    <cellStyle name="Dziesietny [0]_Invoices2001Slovakia_TDT KHANH HOA_DT 1751 Muong Khoa_Book1 2" xfId="24111"/>
    <cellStyle name="Dziesiętny [0]_Invoices2001Slovakia_TDT KHANH HOA_DT 1751 Muong Khoa_Book1 2" xfId="24112"/>
    <cellStyle name="Dziesietny [0]_Invoices2001Slovakia_TDT KHANH HOA_DT tieu hoc diem TDC ban Cho 28-02-09" xfId="5310"/>
    <cellStyle name="Dziesiętny [0]_Invoices2001Slovakia_TDT KHANH HOA_DT tieu hoc diem TDC ban Cho 28-02-09" xfId="5311"/>
    <cellStyle name="Dziesietny [0]_Invoices2001Slovakia_TDT KHANH HOA_DT tieu hoc diem TDC ban Cho 28-02-09 2" xfId="15200"/>
    <cellStyle name="Dziesiętny [0]_Invoices2001Slovakia_TDT KHANH HOA_DT tieu hoc diem TDC ban Cho 28-02-09 2" xfId="15201"/>
    <cellStyle name="Dziesietny [0]_Invoices2001Slovakia_TDT KHANH HOA_DT tieu hoc diem TDC ban Cho 28-02-09 3" xfId="24113"/>
    <cellStyle name="Dziesiętny [0]_Invoices2001Slovakia_TDT KHANH HOA_DT tieu hoc diem TDC ban Cho 28-02-09 3" xfId="24114"/>
    <cellStyle name="Dziesietny [0]_Invoices2001Slovakia_TDT KHANH HOA_DTTD chieng chan Tham lai 29-9-2009" xfId="5312"/>
    <cellStyle name="Dziesiętny [0]_Invoices2001Slovakia_TDT KHANH HOA_DTTD chieng chan Tham lai 29-9-2009" xfId="5313"/>
    <cellStyle name="Dziesietny [0]_Invoices2001Slovakia_TDT KHANH HOA_DTTD chieng chan Tham lai 29-9-2009 10" xfId="5314"/>
    <cellStyle name="Dziesiętny [0]_Invoices2001Slovakia_TDT KHANH HOA_DTTD chieng chan Tham lai 29-9-2009 10" xfId="5315"/>
    <cellStyle name="Dziesietny [0]_Invoices2001Slovakia_TDT KHANH HOA_DTTD chieng chan Tham lai 29-9-2009 10 2" xfId="24117"/>
    <cellStyle name="Dziesiętny [0]_Invoices2001Slovakia_TDT KHANH HOA_DTTD chieng chan Tham lai 29-9-2009 10 2" xfId="24118"/>
    <cellStyle name="Dziesietny [0]_Invoices2001Slovakia_TDT KHANH HOA_DTTD chieng chan Tham lai 29-9-2009 11" xfId="5316"/>
    <cellStyle name="Dziesiętny [0]_Invoices2001Slovakia_TDT KHANH HOA_DTTD chieng chan Tham lai 29-9-2009 11" xfId="5317"/>
    <cellStyle name="Dziesietny [0]_Invoices2001Slovakia_TDT KHANH HOA_DTTD chieng chan Tham lai 29-9-2009 11 2" xfId="24119"/>
    <cellStyle name="Dziesiętny [0]_Invoices2001Slovakia_TDT KHANH HOA_DTTD chieng chan Tham lai 29-9-2009 11 2" xfId="24120"/>
    <cellStyle name="Dziesietny [0]_Invoices2001Slovakia_TDT KHANH HOA_DTTD chieng chan Tham lai 29-9-2009 12" xfId="5318"/>
    <cellStyle name="Dziesiętny [0]_Invoices2001Slovakia_TDT KHANH HOA_DTTD chieng chan Tham lai 29-9-2009 12" xfId="5319"/>
    <cellStyle name="Dziesietny [0]_Invoices2001Slovakia_TDT KHANH HOA_DTTD chieng chan Tham lai 29-9-2009 12 2" xfId="24121"/>
    <cellStyle name="Dziesiętny [0]_Invoices2001Slovakia_TDT KHANH HOA_DTTD chieng chan Tham lai 29-9-2009 12 2" xfId="24122"/>
    <cellStyle name="Dziesietny [0]_Invoices2001Slovakia_TDT KHANH HOA_DTTD chieng chan Tham lai 29-9-2009 13" xfId="5320"/>
    <cellStyle name="Dziesiętny [0]_Invoices2001Slovakia_TDT KHANH HOA_DTTD chieng chan Tham lai 29-9-2009 13" xfId="5321"/>
    <cellStyle name="Dziesietny [0]_Invoices2001Slovakia_TDT KHANH HOA_DTTD chieng chan Tham lai 29-9-2009 13 2" xfId="24123"/>
    <cellStyle name="Dziesiętny [0]_Invoices2001Slovakia_TDT KHANH HOA_DTTD chieng chan Tham lai 29-9-2009 13 2" xfId="24124"/>
    <cellStyle name="Dziesietny [0]_Invoices2001Slovakia_TDT KHANH HOA_DTTD chieng chan Tham lai 29-9-2009 14" xfId="5322"/>
    <cellStyle name="Dziesiętny [0]_Invoices2001Slovakia_TDT KHANH HOA_DTTD chieng chan Tham lai 29-9-2009 14" xfId="5323"/>
    <cellStyle name="Dziesietny [0]_Invoices2001Slovakia_TDT KHANH HOA_DTTD chieng chan Tham lai 29-9-2009 14 2" xfId="24125"/>
    <cellStyle name="Dziesiętny [0]_Invoices2001Slovakia_TDT KHANH HOA_DTTD chieng chan Tham lai 29-9-2009 14 2" xfId="24126"/>
    <cellStyle name="Dziesietny [0]_Invoices2001Slovakia_TDT KHANH HOA_DTTD chieng chan Tham lai 29-9-2009 15" xfId="5324"/>
    <cellStyle name="Dziesiętny [0]_Invoices2001Slovakia_TDT KHANH HOA_DTTD chieng chan Tham lai 29-9-2009 15" xfId="5325"/>
    <cellStyle name="Dziesietny [0]_Invoices2001Slovakia_TDT KHANH HOA_DTTD chieng chan Tham lai 29-9-2009 15 2" xfId="24127"/>
    <cellStyle name="Dziesiętny [0]_Invoices2001Slovakia_TDT KHANH HOA_DTTD chieng chan Tham lai 29-9-2009 15 2" xfId="24128"/>
    <cellStyle name="Dziesietny [0]_Invoices2001Slovakia_TDT KHANH HOA_DTTD chieng chan Tham lai 29-9-2009 16" xfId="5326"/>
    <cellStyle name="Dziesiętny [0]_Invoices2001Slovakia_TDT KHANH HOA_DTTD chieng chan Tham lai 29-9-2009 16" xfId="5327"/>
    <cellStyle name="Dziesietny [0]_Invoices2001Slovakia_TDT KHANH HOA_DTTD chieng chan Tham lai 29-9-2009 16 2" xfId="24129"/>
    <cellStyle name="Dziesiętny [0]_Invoices2001Slovakia_TDT KHANH HOA_DTTD chieng chan Tham lai 29-9-2009 16 2" xfId="24130"/>
    <cellStyle name="Dziesietny [0]_Invoices2001Slovakia_TDT KHANH HOA_DTTD chieng chan Tham lai 29-9-2009 17" xfId="5328"/>
    <cellStyle name="Dziesiętny [0]_Invoices2001Slovakia_TDT KHANH HOA_DTTD chieng chan Tham lai 29-9-2009 17" xfId="5329"/>
    <cellStyle name="Dziesietny [0]_Invoices2001Slovakia_TDT KHANH HOA_DTTD chieng chan Tham lai 29-9-2009 17 2" xfId="24131"/>
    <cellStyle name="Dziesiętny [0]_Invoices2001Slovakia_TDT KHANH HOA_DTTD chieng chan Tham lai 29-9-2009 17 2" xfId="24132"/>
    <cellStyle name="Dziesietny [0]_Invoices2001Slovakia_TDT KHANH HOA_DTTD chieng chan Tham lai 29-9-2009 18" xfId="5330"/>
    <cellStyle name="Dziesiętny [0]_Invoices2001Slovakia_TDT KHANH HOA_DTTD chieng chan Tham lai 29-9-2009 18" xfId="5331"/>
    <cellStyle name="Dziesietny [0]_Invoices2001Slovakia_TDT KHANH HOA_DTTD chieng chan Tham lai 29-9-2009 18 2" xfId="24133"/>
    <cellStyle name="Dziesiętny [0]_Invoices2001Slovakia_TDT KHANH HOA_DTTD chieng chan Tham lai 29-9-2009 18 2" xfId="24134"/>
    <cellStyle name="Dziesietny [0]_Invoices2001Slovakia_TDT KHANH HOA_DTTD chieng chan Tham lai 29-9-2009 19" xfId="5332"/>
    <cellStyle name="Dziesiętny [0]_Invoices2001Slovakia_TDT KHANH HOA_DTTD chieng chan Tham lai 29-9-2009 19" xfId="5333"/>
    <cellStyle name="Dziesietny [0]_Invoices2001Slovakia_TDT KHANH HOA_DTTD chieng chan Tham lai 29-9-2009 19 2" xfId="24135"/>
    <cellStyle name="Dziesiętny [0]_Invoices2001Slovakia_TDT KHANH HOA_DTTD chieng chan Tham lai 29-9-2009 19 2" xfId="24136"/>
    <cellStyle name="Dziesietny [0]_Invoices2001Slovakia_TDT KHANH HOA_DTTD chieng chan Tham lai 29-9-2009 2" xfId="5334"/>
    <cellStyle name="Dziesiętny [0]_Invoices2001Slovakia_TDT KHANH HOA_DTTD chieng chan Tham lai 29-9-2009 2" xfId="5335"/>
    <cellStyle name="Dziesietny [0]_Invoices2001Slovakia_TDT KHANH HOA_DTTD chieng chan Tham lai 29-9-2009 2 2" xfId="15206"/>
    <cellStyle name="Dziesiętny [0]_Invoices2001Slovakia_TDT KHANH HOA_DTTD chieng chan Tham lai 29-9-2009 2 2" xfId="15207"/>
    <cellStyle name="Dziesietny [0]_Invoices2001Slovakia_TDT KHANH HOA_DTTD chieng chan Tham lai 29-9-2009 2 3" xfId="15204"/>
    <cellStyle name="Dziesiętny [0]_Invoices2001Slovakia_TDT KHANH HOA_DTTD chieng chan Tham lai 29-9-2009 2 3" xfId="15205"/>
    <cellStyle name="Dziesietny [0]_Invoices2001Slovakia_TDT KHANH HOA_DTTD chieng chan Tham lai 29-9-2009 2 4" xfId="24137"/>
    <cellStyle name="Dziesiętny [0]_Invoices2001Slovakia_TDT KHANH HOA_DTTD chieng chan Tham lai 29-9-2009 2 4" xfId="24138"/>
    <cellStyle name="Dziesietny [0]_Invoices2001Slovakia_TDT KHANH HOA_DTTD chieng chan Tham lai 29-9-2009 20" xfId="5336"/>
    <cellStyle name="Dziesiętny [0]_Invoices2001Slovakia_TDT KHANH HOA_DTTD chieng chan Tham lai 29-9-2009 20" xfId="5337"/>
    <cellStyle name="Dziesietny [0]_Invoices2001Slovakia_TDT KHANH HOA_DTTD chieng chan Tham lai 29-9-2009 20 2" xfId="24139"/>
    <cellStyle name="Dziesiętny [0]_Invoices2001Slovakia_TDT KHANH HOA_DTTD chieng chan Tham lai 29-9-2009 20 2" xfId="24140"/>
    <cellStyle name="Dziesietny [0]_Invoices2001Slovakia_TDT KHANH HOA_DTTD chieng chan Tham lai 29-9-2009 21" xfId="5338"/>
    <cellStyle name="Dziesiętny [0]_Invoices2001Slovakia_TDT KHANH HOA_DTTD chieng chan Tham lai 29-9-2009 21" xfId="5339"/>
    <cellStyle name="Dziesietny [0]_Invoices2001Slovakia_TDT KHANH HOA_DTTD chieng chan Tham lai 29-9-2009 21 2" xfId="24141"/>
    <cellStyle name="Dziesiętny [0]_Invoices2001Slovakia_TDT KHANH HOA_DTTD chieng chan Tham lai 29-9-2009 21 2" xfId="24142"/>
    <cellStyle name="Dziesietny [0]_Invoices2001Slovakia_TDT KHANH HOA_DTTD chieng chan Tham lai 29-9-2009 22" xfId="5340"/>
    <cellStyle name="Dziesiętny [0]_Invoices2001Slovakia_TDT KHANH HOA_DTTD chieng chan Tham lai 29-9-2009 22" xfId="5341"/>
    <cellStyle name="Dziesietny [0]_Invoices2001Slovakia_TDT KHANH HOA_DTTD chieng chan Tham lai 29-9-2009 22 2" xfId="24143"/>
    <cellStyle name="Dziesiętny [0]_Invoices2001Slovakia_TDT KHANH HOA_DTTD chieng chan Tham lai 29-9-2009 22 2" xfId="24144"/>
    <cellStyle name="Dziesietny [0]_Invoices2001Slovakia_TDT KHANH HOA_DTTD chieng chan Tham lai 29-9-2009 23" xfId="5342"/>
    <cellStyle name="Dziesiętny [0]_Invoices2001Slovakia_TDT KHANH HOA_DTTD chieng chan Tham lai 29-9-2009 23" xfId="5343"/>
    <cellStyle name="Dziesietny [0]_Invoices2001Slovakia_TDT KHANH HOA_DTTD chieng chan Tham lai 29-9-2009 23 2" xfId="24145"/>
    <cellStyle name="Dziesiętny [0]_Invoices2001Slovakia_TDT KHANH HOA_DTTD chieng chan Tham lai 29-9-2009 23 2" xfId="24146"/>
    <cellStyle name="Dziesietny [0]_Invoices2001Slovakia_TDT KHANH HOA_DTTD chieng chan Tham lai 29-9-2009 24" xfId="5344"/>
    <cellStyle name="Dziesiętny [0]_Invoices2001Slovakia_TDT KHANH HOA_DTTD chieng chan Tham lai 29-9-2009 24" xfId="5345"/>
    <cellStyle name="Dziesietny [0]_Invoices2001Slovakia_TDT KHANH HOA_DTTD chieng chan Tham lai 29-9-2009 24 2" xfId="24147"/>
    <cellStyle name="Dziesiętny [0]_Invoices2001Slovakia_TDT KHANH HOA_DTTD chieng chan Tham lai 29-9-2009 24 2" xfId="24148"/>
    <cellStyle name="Dziesietny [0]_Invoices2001Slovakia_TDT KHANH HOA_DTTD chieng chan Tham lai 29-9-2009 25" xfId="5346"/>
    <cellStyle name="Dziesiętny [0]_Invoices2001Slovakia_TDT KHANH HOA_DTTD chieng chan Tham lai 29-9-2009 25" xfId="5347"/>
    <cellStyle name="Dziesietny [0]_Invoices2001Slovakia_TDT KHANH HOA_DTTD chieng chan Tham lai 29-9-2009 25 2" xfId="24149"/>
    <cellStyle name="Dziesiętny [0]_Invoices2001Slovakia_TDT KHANH HOA_DTTD chieng chan Tham lai 29-9-2009 25 2" xfId="24150"/>
    <cellStyle name="Dziesietny [0]_Invoices2001Slovakia_TDT KHANH HOA_DTTD chieng chan Tham lai 29-9-2009 26" xfId="5348"/>
    <cellStyle name="Dziesiętny [0]_Invoices2001Slovakia_TDT KHANH HOA_DTTD chieng chan Tham lai 29-9-2009 26" xfId="5349"/>
    <cellStyle name="Dziesietny [0]_Invoices2001Slovakia_TDT KHANH HOA_DTTD chieng chan Tham lai 29-9-2009 26 2" xfId="24151"/>
    <cellStyle name="Dziesiętny [0]_Invoices2001Slovakia_TDT KHANH HOA_DTTD chieng chan Tham lai 29-9-2009 26 2" xfId="24152"/>
    <cellStyle name="Dziesietny [0]_Invoices2001Slovakia_TDT KHANH HOA_DTTD chieng chan Tham lai 29-9-2009 27" xfId="15202"/>
    <cellStyle name="Dziesiętny [0]_Invoices2001Slovakia_TDT KHANH HOA_DTTD chieng chan Tham lai 29-9-2009 27" xfId="15203"/>
    <cellStyle name="Dziesietny [0]_Invoices2001Slovakia_TDT KHANH HOA_DTTD chieng chan Tham lai 29-9-2009 28" xfId="24115"/>
    <cellStyle name="Dziesiętny [0]_Invoices2001Slovakia_TDT KHANH HOA_DTTD chieng chan Tham lai 29-9-2009 28" xfId="24116"/>
    <cellStyle name="Dziesietny [0]_Invoices2001Slovakia_TDT KHANH HOA_DTTD chieng chan Tham lai 29-9-2009 3" xfId="5350"/>
    <cellStyle name="Dziesiętny [0]_Invoices2001Slovakia_TDT KHANH HOA_DTTD chieng chan Tham lai 29-9-2009 3" xfId="5351"/>
    <cellStyle name="Dziesietny [0]_Invoices2001Slovakia_TDT KHANH HOA_DTTD chieng chan Tham lai 29-9-2009 3 2" xfId="15210"/>
    <cellStyle name="Dziesiętny [0]_Invoices2001Slovakia_TDT KHANH HOA_DTTD chieng chan Tham lai 29-9-2009 3 2" xfId="15211"/>
    <cellStyle name="Dziesietny [0]_Invoices2001Slovakia_TDT KHANH HOA_DTTD chieng chan Tham lai 29-9-2009 3 3" xfId="15208"/>
    <cellStyle name="Dziesiętny [0]_Invoices2001Slovakia_TDT KHANH HOA_DTTD chieng chan Tham lai 29-9-2009 3 3" xfId="15209"/>
    <cellStyle name="Dziesietny [0]_Invoices2001Slovakia_TDT KHANH HOA_DTTD chieng chan Tham lai 29-9-2009 3 4" xfId="24153"/>
    <cellStyle name="Dziesiętny [0]_Invoices2001Slovakia_TDT KHANH HOA_DTTD chieng chan Tham lai 29-9-2009 3 4" xfId="24154"/>
    <cellStyle name="Dziesietny [0]_Invoices2001Slovakia_TDT KHANH HOA_DTTD chieng chan Tham lai 29-9-2009 4" xfId="5352"/>
    <cellStyle name="Dziesiętny [0]_Invoices2001Slovakia_TDT KHANH HOA_DTTD chieng chan Tham lai 29-9-2009 4" xfId="5353"/>
    <cellStyle name="Dziesietny [0]_Invoices2001Slovakia_TDT KHANH HOA_DTTD chieng chan Tham lai 29-9-2009 4 2" xfId="24155"/>
    <cellStyle name="Dziesiętny [0]_Invoices2001Slovakia_TDT KHANH HOA_DTTD chieng chan Tham lai 29-9-2009 4 2" xfId="24156"/>
    <cellStyle name="Dziesietny [0]_Invoices2001Slovakia_TDT KHANH HOA_DTTD chieng chan Tham lai 29-9-2009 5" xfId="5354"/>
    <cellStyle name="Dziesiętny [0]_Invoices2001Slovakia_TDT KHANH HOA_DTTD chieng chan Tham lai 29-9-2009 5" xfId="5355"/>
    <cellStyle name="Dziesietny [0]_Invoices2001Slovakia_TDT KHANH HOA_DTTD chieng chan Tham lai 29-9-2009 5 2" xfId="24157"/>
    <cellStyle name="Dziesiętny [0]_Invoices2001Slovakia_TDT KHANH HOA_DTTD chieng chan Tham lai 29-9-2009 5 2" xfId="24158"/>
    <cellStyle name="Dziesietny [0]_Invoices2001Slovakia_TDT KHANH HOA_DTTD chieng chan Tham lai 29-9-2009 6" xfId="5356"/>
    <cellStyle name="Dziesiętny [0]_Invoices2001Slovakia_TDT KHANH HOA_DTTD chieng chan Tham lai 29-9-2009 6" xfId="5357"/>
    <cellStyle name="Dziesietny [0]_Invoices2001Slovakia_TDT KHANH HOA_DTTD chieng chan Tham lai 29-9-2009 6 2" xfId="24159"/>
    <cellStyle name="Dziesiętny [0]_Invoices2001Slovakia_TDT KHANH HOA_DTTD chieng chan Tham lai 29-9-2009 6 2" xfId="24160"/>
    <cellStyle name="Dziesietny [0]_Invoices2001Slovakia_TDT KHANH HOA_DTTD chieng chan Tham lai 29-9-2009 7" xfId="5358"/>
    <cellStyle name="Dziesiętny [0]_Invoices2001Slovakia_TDT KHANH HOA_DTTD chieng chan Tham lai 29-9-2009 7" xfId="5359"/>
    <cellStyle name="Dziesietny [0]_Invoices2001Slovakia_TDT KHANH HOA_DTTD chieng chan Tham lai 29-9-2009 7 2" xfId="24161"/>
    <cellStyle name="Dziesiętny [0]_Invoices2001Slovakia_TDT KHANH HOA_DTTD chieng chan Tham lai 29-9-2009 7 2" xfId="24162"/>
    <cellStyle name="Dziesietny [0]_Invoices2001Slovakia_TDT KHANH HOA_DTTD chieng chan Tham lai 29-9-2009 8" xfId="5360"/>
    <cellStyle name="Dziesiętny [0]_Invoices2001Slovakia_TDT KHANH HOA_DTTD chieng chan Tham lai 29-9-2009 8" xfId="5361"/>
    <cellStyle name="Dziesietny [0]_Invoices2001Slovakia_TDT KHANH HOA_DTTD chieng chan Tham lai 29-9-2009 8 2" xfId="24163"/>
    <cellStyle name="Dziesiętny [0]_Invoices2001Slovakia_TDT KHANH HOA_DTTD chieng chan Tham lai 29-9-2009 8 2" xfId="24164"/>
    <cellStyle name="Dziesietny [0]_Invoices2001Slovakia_TDT KHANH HOA_DTTD chieng chan Tham lai 29-9-2009 9" xfId="5362"/>
    <cellStyle name="Dziesiętny [0]_Invoices2001Slovakia_TDT KHANH HOA_DTTD chieng chan Tham lai 29-9-2009 9" xfId="5363"/>
    <cellStyle name="Dziesietny [0]_Invoices2001Slovakia_TDT KHANH HOA_DTTD chieng chan Tham lai 29-9-2009 9 2" xfId="24165"/>
    <cellStyle name="Dziesiętny [0]_Invoices2001Slovakia_TDT KHANH HOA_DTTD chieng chan Tham lai 29-9-2009 9 2" xfId="24166"/>
    <cellStyle name="Dziesietny [0]_Invoices2001Slovakia_TDT KHANH HOA_DTTD chieng chan Tham lai 29-9-2009_BIEU KE HOACH  2015 (KTN 6.11 sua)" xfId="15212"/>
    <cellStyle name="Dziesiętny [0]_Invoices2001Slovakia_TDT KHANH HOA_DTTD chieng chan Tham lai 29-9-2009_BIEU KE HOACH  2015 (KTN 6.11 sua)" xfId="15213"/>
    <cellStyle name="Dziesietny [0]_Invoices2001Slovakia_TDT KHANH HOA_Du toan nuoc San Thang (GD2)" xfId="5364"/>
    <cellStyle name="Dziesiętny [0]_Invoices2001Slovakia_TDT KHANH HOA_Du toan nuoc San Thang (GD2)" xfId="5365"/>
    <cellStyle name="Dziesietny [0]_Invoices2001Slovakia_TDT KHANH HOA_Du toan nuoc San Thang (GD2) 2" xfId="15214"/>
    <cellStyle name="Dziesiętny [0]_Invoices2001Slovakia_TDT KHANH HOA_Du toan nuoc San Thang (GD2) 2" xfId="15215"/>
    <cellStyle name="Dziesietny [0]_Invoices2001Slovakia_TDT KHANH HOA_Du toan nuoc San Thang (GD2) 2 2" xfId="31867"/>
    <cellStyle name="Dziesiętny [0]_Invoices2001Slovakia_TDT KHANH HOA_Du toan nuoc San Thang (GD2) 2 2" xfId="31868"/>
    <cellStyle name="Dziesietny [0]_Invoices2001Slovakia_TDT KHANH HOA_Du toan nuoc San Thang (GD2) 3" xfId="24167"/>
    <cellStyle name="Dziesiętny [0]_Invoices2001Slovakia_TDT KHANH HOA_Du toan nuoc San Thang (GD2) 3" xfId="24168"/>
    <cellStyle name="Dziesietny [0]_Invoices2001Slovakia_TDT KHANH HOA_Du toan nuoc San Thang (GD2)_Bang bieu" xfId="5366"/>
    <cellStyle name="Dziesiętny [0]_Invoices2001Slovakia_TDT KHANH HOA_Du toan nuoc San Thang (GD2)_Bang bieu" xfId="5367"/>
    <cellStyle name="Dziesietny [0]_Invoices2001Slovakia_TDT KHANH HOA_Du toan nuoc San Thang (GD2)_Bang bieu 2" xfId="24169"/>
    <cellStyle name="Dziesiętny [0]_Invoices2001Slovakia_TDT KHANH HOA_Du toan nuoc San Thang (GD2)_Bang bieu 2" xfId="24170"/>
    <cellStyle name="Dziesietny [0]_Invoices2001Slovakia_TDT KHANH HOA_Du toan nuoc San Thang (GD2)_Book1" xfId="5368"/>
    <cellStyle name="Dziesiętny [0]_Invoices2001Slovakia_TDT KHANH HOA_Du toan nuoc San Thang (GD2)_Book1" xfId="5369"/>
    <cellStyle name="Dziesietny [0]_Invoices2001Slovakia_TDT KHANH HOA_Du toan nuoc San Thang (GD2)_Book1 2" xfId="24171"/>
    <cellStyle name="Dziesiętny [0]_Invoices2001Slovakia_TDT KHANH HOA_Du toan nuoc San Thang (GD2)_Book1 2" xfId="24172"/>
    <cellStyle name="Dziesietny [0]_Invoices2001Slovakia_TDT KHANH HOA_GVL" xfId="5370"/>
    <cellStyle name="Dziesiętny [0]_Invoices2001Slovakia_TDT KHANH HOA_GVL" xfId="5371"/>
    <cellStyle name="Dziesietny [0]_Invoices2001Slovakia_TDT KHANH HOA_GVL 10" xfId="5372"/>
    <cellStyle name="Dziesiętny [0]_Invoices2001Slovakia_TDT KHANH HOA_GVL 10" xfId="5373"/>
    <cellStyle name="Dziesietny [0]_Invoices2001Slovakia_TDT KHANH HOA_GVL 10 2" xfId="24175"/>
    <cellStyle name="Dziesiętny [0]_Invoices2001Slovakia_TDT KHANH HOA_GVL 10 2" xfId="24176"/>
    <cellStyle name="Dziesietny [0]_Invoices2001Slovakia_TDT KHANH HOA_GVL 11" xfId="5374"/>
    <cellStyle name="Dziesiętny [0]_Invoices2001Slovakia_TDT KHANH HOA_GVL 11" xfId="5375"/>
    <cellStyle name="Dziesietny [0]_Invoices2001Slovakia_TDT KHANH HOA_GVL 11 2" xfId="24177"/>
    <cellStyle name="Dziesiętny [0]_Invoices2001Slovakia_TDT KHANH HOA_GVL 11 2" xfId="24178"/>
    <cellStyle name="Dziesietny [0]_Invoices2001Slovakia_TDT KHANH HOA_GVL 12" xfId="5376"/>
    <cellStyle name="Dziesiętny [0]_Invoices2001Slovakia_TDT KHANH HOA_GVL 12" xfId="5377"/>
    <cellStyle name="Dziesietny [0]_Invoices2001Slovakia_TDT KHANH HOA_GVL 12 2" xfId="24179"/>
    <cellStyle name="Dziesiętny [0]_Invoices2001Slovakia_TDT KHANH HOA_GVL 12 2" xfId="24180"/>
    <cellStyle name="Dziesietny [0]_Invoices2001Slovakia_TDT KHANH HOA_GVL 13" xfId="5378"/>
    <cellStyle name="Dziesiętny [0]_Invoices2001Slovakia_TDT KHANH HOA_GVL 13" xfId="5379"/>
    <cellStyle name="Dziesietny [0]_Invoices2001Slovakia_TDT KHANH HOA_GVL 13 2" xfId="24181"/>
    <cellStyle name="Dziesiętny [0]_Invoices2001Slovakia_TDT KHANH HOA_GVL 13 2" xfId="24182"/>
    <cellStyle name="Dziesietny [0]_Invoices2001Slovakia_TDT KHANH HOA_GVL 14" xfId="5380"/>
    <cellStyle name="Dziesiętny [0]_Invoices2001Slovakia_TDT KHANH HOA_GVL 14" xfId="5381"/>
    <cellStyle name="Dziesietny [0]_Invoices2001Slovakia_TDT KHANH HOA_GVL 14 2" xfId="24183"/>
    <cellStyle name="Dziesiętny [0]_Invoices2001Slovakia_TDT KHANH HOA_GVL 14 2" xfId="24184"/>
    <cellStyle name="Dziesietny [0]_Invoices2001Slovakia_TDT KHANH HOA_GVL 15" xfId="5382"/>
    <cellStyle name="Dziesiętny [0]_Invoices2001Slovakia_TDT KHANH HOA_GVL 15" xfId="5383"/>
    <cellStyle name="Dziesietny [0]_Invoices2001Slovakia_TDT KHANH HOA_GVL 15 2" xfId="24185"/>
    <cellStyle name="Dziesiętny [0]_Invoices2001Slovakia_TDT KHANH HOA_GVL 15 2" xfId="24186"/>
    <cellStyle name="Dziesietny [0]_Invoices2001Slovakia_TDT KHANH HOA_GVL 16" xfId="5384"/>
    <cellStyle name="Dziesiętny [0]_Invoices2001Slovakia_TDT KHANH HOA_GVL 16" xfId="5385"/>
    <cellStyle name="Dziesietny [0]_Invoices2001Slovakia_TDT KHANH HOA_GVL 16 2" xfId="24187"/>
    <cellStyle name="Dziesiętny [0]_Invoices2001Slovakia_TDT KHANH HOA_GVL 16 2" xfId="24188"/>
    <cellStyle name="Dziesietny [0]_Invoices2001Slovakia_TDT KHANH HOA_GVL 17" xfId="5386"/>
    <cellStyle name="Dziesiętny [0]_Invoices2001Slovakia_TDT KHANH HOA_GVL 17" xfId="5387"/>
    <cellStyle name="Dziesietny [0]_Invoices2001Slovakia_TDT KHANH HOA_GVL 17 2" xfId="24189"/>
    <cellStyle name="Dziesiętny [0]_Invoices2001Slovakia_TDT KHANH HOA_GVL 17 2" xfId="24190"/>
    <cellStyle name="Dziesietny [0]_Invoices2001Slovakia_TDT KHANH HOA_GVL 18" xfId="5388"/>
    <cellStyle name="Dziesiętny [0]_Invoices2001Slovakia_TDT KHANH HOA_GVL 18" xfId="5389"/>
    <cellStyle name="Dziesietny [0]_Invoices2001Slovakia_TDT KHANH HOA_GVL 18 2" xfId="24191"/>
    <cellStyle name="Dziesiętny [0]_Invoices2001Slovakia_TDT KHANH HOA_GVL 18 2" xfId="24192"/>
    <cellStyle name="Dziesietny [0]_Invoices2001Slovakia_TDT KHANH HOA_GVL 19" xfId="5390"/>
    <cellStyle name="Dziesiętny [0]_Invoices2001Slovakia_TDT KHANH HOA_GVL 19" xfId="5391"/>
    <cellStyle name="Dziesietny [0]_Invoices2001Slovakia_TDT KHANH HOA_GVL 19 2" xfId="24193"/>
    <cellStyle name="Dziesiętny [0]_Invoices2001Slovakia_TDT KHANH HOA_GVL 19 2" xfId="24194"/>
    <cellStyle name="Dziesietny [0]_Invoices2001Slovakia_TDT KHANH HOA_GVL 2" xfId="5392"/>
    <cellStyle name="Dziesiętny [0]_Invoices2001Slovakia_TDT KHANH HOA_GVL 2" xfId="5393"/>
    <cellStyle name="Dziesietny [0]_Invoices2001Slovakia_TDT KHANH HOA_GVL 2 2" xfId="15220"/>
    <cellStyle name="Dziesiętny [0]_Invoices2001Slovakia_TDT KHANH HOA_GVL 2 2" xfId="15221"/>
    <cellStyle name="Dziesietny [0]_Invoices2001Slovakia_TDT KHANH HOA_GVL 2 3" xfId="15218"/>
    <cellStyle name="Dziesiętny [0]_Invoices2001Slovakia_TDT KHANH HOA_GVL 2 3" xfId="15219"/>
    <cellStyle name="Dziesietny [0]_Invoices2001Slovakia_TDT KHANH HOA_GVL 2 4" xfId="24195"/>
    <cellStyle name="Dziesiętny [0]_Invoices2001Slovakia_TDT KHANH HOA_GVL 2 4" xfId="24196"/>
    <cellStyle name="Dziesietny [0]_Invoices2001Slovakia_TDT KHANH HOA_GVL 20" xfId="5394"/>
    <cellStyle name="Dziesiętny [0]_Invoices2001Slovakia_TDT KHANH HOA_GVL 20" xfId="5395"/>
    <cellStyle name="Dziesietny [0]_Invoices2001Slovakia_TDT KHANH HOA_GVL 20 2" xfId="24197"/>
    <cellStyle name="Dziesiętny [0]_Invoices2001Slovakia_TDT KHANH HOA_GVL 20 2" xfId="24198"/>
    <cellStyle name="Dziesietny [0]_Invoices2001Slovakia_TDT KHANH HOA_GVL 21" xfId="5396"/>
    <cellStyle name="Dziesiętny [0]_Invoices2001Slovakia_TDT KHANH HOA_GVL 21" xfId="5397"/>
    <cellStyle name="Dziesietny [0]_Invoices2001Slovakia_TDT KHANH HOA_GVL 21 2" xfId="24199"/>
    <cellStyle name="Dziesiętny [0]_Invoices2001Slovakia_TDT KHANH HOA_GVL 21 2" xfId="24200"/>
    <cellStyle name="Dziesietny [0]_Invoices2001Slovakia_TDT KHANH HOA_GVL 22" xfId="5398"/>
    <cellStyle name="Dziesiętny [0]_Invoices2001Slovakia_TDT KHANH HOA_GVL 22" xfId="5399"/>
    <cellStyle name="Dziesietny [0]_Invoices2001Slovakia_TDT KHANH HOA_GVL 22 2" xfId="24201"/>
    <cellStyle name="Dziesiętny [0]_Invoices2001Slovakia_TDT KHANH HOA_GVL 22 2" xfId="24202"/>
    <cellStyle name="Dziesietny [0]_Invoices2001Slovakia_TDT KHANH HOA_GVL 23" xfId="5400"/>
    <cellStyle name="Dziesiętny [0]_Invoices2001Slovakia_TDT KHANH HOA_GVL 23" xfId="5401"/>
    <cellStyle name="Dziesietny [0]_Invoices2001Slovakia_TDT KHANH HOA_GVL 23 2" xfId="24203"/>
    <cellStyle name="Dziesiętny [0]_Invoices2001Slovakia_TDT KHANH HOA_GVL 23 2" xfId="24204"/>
    <cellStyle name="Dziesietny [0]_Invoices2001Slovakia_TDT KHANH HOA_GVL 24" xfId="5402"/>
    <cellStyle name="Dziesiętny [0]_Invoices2001Slovakia_TDT KHANH HOA_GVL 24" xfId="5403"/>
    <cellStyle name="Dziesietny [0]_Invoices2001Slovakia_TDT KHANH HOA_GVL 24 2" xfId="24205"/>
    <cellStyle name="Dziesiętny [0]_Invoices2001Slovakia_TDT KHANH HOA_GVL 24 2" xfId="24206"/>
    <cellStyle name="Dziesietny [0]_Invoices2001Slovakia_TDT KHANH HOA_GVL 25" xfId="5404"/>
    <cellStyle name="Dziesiętny [0]_Invoices2001Slovakia_TDT KHANH HOA_GVL 25" xfId="5405"/>
    <cellStyle name="Dziesietny [0]_Invoices2001Slovakia_TDT KHANH HOA_GVL 25 2" xfId="24207"/>
    <cellStyle name="Dziesiętny [0]_Invoices2001Slovakia_TDT KHANH HOA_GVL 25 2" xfId="24208"/>
    <cellStyle name="Dziesietny [0]_Invoices2001Slovakia_TDT KHANH HOA_GVL 26" xfId="5406"/>
    <cellStyle name="Dziesiętny [0]_Invoices2001Slovakia_TDT KHANH HOA_GVL 26" xfId="5407"/>
    <cellStyle name="Dziesietny [0]_Invoices2001Slovakia_TDT KHANH HOA_GVL 26 2" xfId="24209"/>
    <cellStyle name="Dziesiętny [0]_Invoices2001Slovakia_TDT KHANH HOA_GVL 26 2" xfId="24210"/>
    <cellStyle name="Dziesietny [0]_Invoices2001Slovakia_TDT KHANH HOA_GVL 27" xfId="15216"/>
    <cellStyle name="Dziesiętny [0]_Invoices2001Slovakia_TDT KHANH HOA_GVL 27" xfId="15217"/>
    <cellStyle name="Dziesietny [0]_Invoices2001Slovakia_TDT KHANH HOA_GVL 28" xfId="24173"/>
    <cellStyle name="Dziesiętny [0]_Invoices2001Slovakia_TDT KHANH HOA_GVL 28" xfId="24174"/>
    <cellStyle name="Dziesietny [0]_Invoices2001Slovakia_TDT KHANH HOA_GVL 3" xfId="5408"/>
    <cellStyle name="Dziesiętny [0]_Invoices2001Slovakia_TDT KHANH HOA_GVL 3" xfId="5409"/>
    <cellStyle name="Dziesietny [0]_Invoices2001Slovakia_TDT KHANH HOA_GVL 3 2" xfId="15224"/>
    <cellStyle name="Dziesiętny [0]_Invoices2001Slovakia_TDT KHANH HOA_GVL 3 2" xfId="15225"/>
    <cellStyle name="Dziesietny [0]_Invoices2001Slovakia_TDT KHANH HOA_GVL 3 3" xfId="15222"/>
    <cellStyle name="Dziesiętny [0]_Invoices2001Slovakia_TDT KHANH HOA_GVL 3 3" xfId="15223"/>
    <cellStyle name="Dziesietny [0]_Invoices2001Slovakia_TDT KHANH HOA_GVL 3 4" xfId="24211"/>
    <cellStyle name="Dziesiętny [0]_Invoices2001Slovakia_TDT KHANH HOA_GVL 3 4" xfId="24212"/>
    <cellStyle name="Dziesietny [0]_Invoices2001Slovakia_TDT KHANH HOA_GVL 4" xfId="5410"/>
    <cellStyle name="Dziesiętny [0]_Invoices2001Slovakia_TDT KHANH HOA_GVL 4" xfId="5411"/>
    <cellStyle name="Dziesietny [0]_Invoices2001Slovakia_TDT KHANH HOA_GVL 4 2" xfId="24213"/>
    <cellStyle name="Dziesiętny [0]_Invoices2001Slovakia_TDT KHANH HOA_GVL 4 2" xfId="24214"/>
    <cellStyle name="Dziesietny [0]_Invoices2001Slovakia_TDT KHANH HOA_GVL 5" xfId="5412"/>
    <cellStyle name="Dziesiętny [0]_Invoices2001Slovakia_TDT KHANH HOA_GVL 5" xfId="5413"/>
    <cellStyle name="Dziesietny [0]_Invoices2001Slovakia_TDT KHANH HOA_GVL 5 2" xfId="24215"/>
    <cellStyle name="Dziesiętny [0]_Invoices2001Slovakia_TDT KHANH HOA_GVL 5 2" xfId="24216"/>
    <cellStyle name="Dziesietny [0]_Invoices2001Slovakia_TDT KHANH HOA_GVL 6" xfId="5414"/>
    <cellStyle name="Dziesiętny [0]_Invoices2001Slovakia_TDT KHANH HOA_GVL 6" xfId="5415"/>
    <cellStyle name="Dziesietny [0]_Invoices2001Slovakia_TDT KHANH HOA_GVL 6 2" xfId="24217"/>
    <cellStyle name="Dziesiętny [0]_Invoices2001Slovakia_TDT KHANH HOA_GVL 6 2" xfId="24218"/>
    <cellStyle name="Dziesietny [0]_Invoices2001Slovakia_TDT KHANH HOA_GVL 7" xfId="5416"/>
    <cellStyle name="Dziesiętny [0]_Invoices2001Slovakia_TDT KHANH HOA_GVL 7" xfId="5417"/>
    <cellStyle name="Dziesietny [0]_Invoices2001Slovakia_TDT KHANH HOA_GVL 7 2" xfId="24219"/>
    <cellStyle name="Dziesiętny [0]_Invoices2001Slovakia_TDT KHANH HOA_GVL 7 2" xfId="24220"/>
    <cellStyle name="Dziesietny [0]_Invoices2001Slovakia_TDT KHANH HOA_GVL 8" xfId="5418"/>
    <cellStyle name="Dziesiętny [0]_Invoices2001Slovakia_TDT KHANH HOA_GVL 8" xfId="5419"/>
    <cellStyle name="Dziesietny [0]_Invoices2001Slovakia_TDT KHANH HOA_GVL 8 2" xfId="24221"/>
    <cellStyle name="Dziesiętny [0]_Invoices2001Slovakia_TDT KHANH HOA_GVL 8 2" xfId="24222"/>
    <cellStyle name="Dziesietny [0]_Invoices2001Slovakia_TDT KHANH HOA_GVL 9" xfId="5420"/>
    <cellStyle name="Dziesiętny [0]_Invoices2001Slovakia_TDT KHANH HOA_GVL 9" xfId="5421"/>
    <cellStyle name="Dziesietny [0]_Invoices2001Slovakia_TDT KHANH HOA_GVL 9 2" xfId="24223"/>
    <cellStyle name="Dziesiętny [0]_Invoices2001Slovakia_TDT KHANH HOA_GVL 9 2" xfId="24224"/>
    <cellStyle name="Dziesietny [0]_Invoices2001Slovakia_TDT KHANH HOA_GVL_BIEU KE HOACH  2015 (KTN 6.11 sua)" xfId="15226"/>
    <cellStyle name="Dziesiętny [0]_Invoices2001Slovakia_TDT KHANH HOA_GVL_BIEU KE HOACH  2015 (KTN 6.11 sua)" xfId="15227"/>
    <cellStyle name="Dziesietny [0]_Invoices2001Slovakia_TDT KHANH HOA_ke hoach dau thau 30-6-2010" xfId="5422"/>
    <cellStyle name="Dziesiętny [0]_Invoices2001Slovakia_TDT KHANH HOA_ke hoach dau thau 30-6-2010" xfId="5423"/>
    <cellStyle name="Dziesietny [0]_Invoices2001Slovakia_TDT KHANH HOA_ke hoach dau thau 30-6-2010 2" xfId="15228"/>
    <cellStyle name="Dziesiętny [0]_Invoices2001Slovakia_TDT KHANH HOA_ke hoach dau thau 30-6-2010 2" xfId="15229"/>
    <cellStyle name="Dziesietny [0]_Invoices2001Slovakia_TDT KHANH HOA_ke hoach dau thau 30-6-2010 2 2" xfId="31869"/>
    <cellStyle name="Dziesiętny [0]_Invoices2001Slovakia_TDT KHANH HOA_ke hoach dau thau 30-6-2010 2 2" xfId="31870"/>
    <cellStyle name="Dziesietny [0]_Invoices2001Slovakia_TDT KHANH HOA_ke hoach dau thau 30-6-2010 3" xfId="24225"/>
    <cellStyle name="Dziesiętny [0]_Invoices2001Slovakia_TDT KHANH HOA_ke hoach dau thau 30-6-2010 3" xfId="24226"/>
    <cellStyle name="Dziesietny [0]_Invoices2001Slovakia_TDT KHANH HOA_ke hoach dau thau 30-6-2010_Bang bieu" xfId="5424"/>
    <cellStyle name="Dziesiętny [0]_Invoices2001Slovakia_TDT KHANH HOA_ke hoach dau thau 30-6-2010_Bang bieu" xfId="5425"/>
    <cellStyle name="Dziesietny [0]_Invoices2001Slovakia_TDT KHANH HOA_ke hoach dau thau 30-6-2010_Bang bieu 2" xfId="24227"/>
    <cellStyle name="Dziesiętny [0]_Invoices2001Slovakia_TDT KHANH HOA_ke hoach dau thau 30-6-2010_Bang bieu 2" xfId="24228"/>
    <cellStyle name="Dziesietny [0]_Invoices2001Slovakia_TDT KHANH HOA_ke hoach dau thau 30-6-2010_Book1" xfId="5426"/>
    <cellStyle name="Dziesiętny [0]_Invoices2001Slovakia_TDT KHANH HOA_ke hoach dau thau 30-6-2010_Book1" xfId="5427"/>
    <cellStyle name="Dziesietny [0]_Invoices2001Slovakia_TDT KHANH HOA_ke hoach dau thau 30-6-2010_Book1 2" xfId="24229"/>
    <cellStyle name="Dziesiętny [0]_Invoices2001Slovakia_TDT KHANH HOA_ke hoach dau thau 30-6-2010_Book1 2" xfId="24230"/>
    <cellStyle name="Dziesietny [0]_Invoices2001Slovakia_TDT KHANH HOA_KH Von 2012 gui BKH 1" xfId="5428"/>
    <cellStyle name="Dziesiętny [0]_Invoices2001Slovakia_TDT KHANH HOA_KH Von 2012 gui BKH 1" xfId="5429"/>
    <cellStyle name="Dziesietny [0]_Invoices2001Slovakia_TDT KHANH HOA_KH Von 2012 gui BKH 1 10" xfId="5430"/>
    <cellStyle name="Dziesiętny [0]_Invoices2001Slovakia_TDT KHANH HOA_KH Von 2012 gui BKH 1 10" xfId="5431"/>
    <cellStyle name="Dziesietny [0]_Invoices2001Slovakia_TDT KHANH HOA_KH Von 2012 gui BKH 1 10 2" xfId="24233"/>
    <cellStyle name="Dziesiętny [0]_Invoices2001Slovakia_TDT KHANH HOA_KH Von 2012 gui BKH 1 10 2" xfId="24234"/>
    <cellStyle name="Dziesietny [0]_Invoices2001Slovakia_TDT KHANH HOA_KH Von 2012 gui BKH 1 11" xfId="5432"/>
    <cellStyle name="Dziesiętny [0]_Invoices2001Slovakia_TDT KHANH HOA_KH Von 2012 gui BKH 1 11" xfId="5433"/>
    <cellStyle name="Dziesietny [0]_Invoices2001Slovakia_TDT KHANH HOA_KH Von 2012 gui BKH 1 11 2" xfId="24235"/>
    <cellStyle name="Dziesiętny [0]_Invoices2001Slovakia_TDT KHANH HOA_KH Von 2012 gui BKH 1 11 2" xfId="24236"/>
    <cellStyle name="Dziesietny [0]_Invoices2001Slovakia_TDT KHANH HOA_KH Von 2012 gui BKH 1 12" xfId="5434"/>
    <cellStyle name="Dziesiętny [0]_Invoices2001Slovakia_TDT KHANH HOA_KH Von 2012 gui BKH 1 12" xfId="5435"/>
    <cellStyle name="Dziesietny [0]_Invoices2001Slovakia_TDT KHANH HOA_KH Von 2012 gui BKH 1 12 2" xfId="24237"/>
    <cellStyle name="Dziesiętny [0]_Invoices2001Slovakia_TDT KHANH HOA_KH Von 2012 gui BKH 1 12 2" xfId="24238"/>
    <cellStyle name="Dziesietny [0]_Invoices2001Slovakia_TDT KHANH HOA_KH Von 2012 gui BKH 1 13" xfId="5436"/>
    <cellStyle name="Dziesiętny [0]_Invoices2001Slovakia_TDT KHANH HOA_KH Von 2012 gui BKH 1 13" xfId="5437"/>
    <cellStyle name="Dziesietny [0]_Invoices2001Slovakia_TDT KHANH HOA_KH Von 2012 gui BKH 1 13 2" xfId="24239"/>
    <cellStyle name="Dziesiętny [0]_Invoices2001Slovakia_TDT KHANH HOA_KH Von 2012 gui BKH 1 13 2" xfId="24240"/>
    <cellStyle name="Dziesietny [0]_Invoices2001Slovakia_TDT KHANH HOA_KH Von 2012 gui BKH 1 14" xfId="5438"/>
    <cellStyle name="Dziesiętny [0]_Invoices2001Slovakia_TDT KHANH HOA_KH Von 2012 gui BKH 1 14" xfId="5439"/>
    <cellStyle name="Dziesietny [0]_Invoices2001Slovakia_TDT KHANH HOA_KH Von 2012 gui BKH 1 14 2" xfId="24241"/>
    <cellStyle name="Dziesiętny [0]_Invoices2001Slovakia_TDT KHANH HOA_KH Von 2012 gui BKH 1 14 2" xfId="24242"/>
    <cellStyle name="Dziesietny [0]_Invoices2001Slovakia_TDT KHANH HOA_KH Von 2012 gui BKH 1 15" xfId="5440"/>
    <cellStyle name="Dziesiętny [0]_Invoices2001Slovakia_TDT KHANH HOA_KH Von 2012 gui BKH 1 15" xfId="5441"/>
    <cellStyle name="Dziesietny [0]_Invoices2001Slovakia_TDT KHANH HOA_KH Von 2012 gui BKH 1 15 2" xfId="24243"/>
    <cellStyle name="Dziesiętny [0]_Invoices2001Slovakia_TDT KHANH HOA_KH Von 2012 gui BKH 1 15 2" xfId="24244"/>
    <cellStyle name="Dziesietny [0]_Invoices2001Slovakia_TDT KHANH HOA_KH Von 2012 gui BKH 1 16" xfId="5442"/>
    <cellStyle name="Dziesiętny [0]_Invoices2001Slovakia_TDT KHANH HOA_KH Von 2012 gui BKH 1 16" xfId="5443"/>
    <cellStyle name="Dziesietny [0]_Invoices2001Slovakia_TDT KHANH HOA_KH Von 2012 gui BKH 1 16 2" xfId="24245"/>
    <cellStyle name="Dziesiętny [0]_Invoices2001Slovakia_TDT KHANH HOA_KH Von 2012 gui BKH 1 16 2" xfId="24246"/>
    <cellStyle name="Dziesietny [0]_Invoices2001Slovakia_TDT KHANH HOA_KH Von 2012 gui BKH 1 17" xfId="5444"/>
    <cellStyle name="Dziesiętny [0]_Invoices2001Slovakia_TDT KHANH HOA_KH Von 2012 gui BKH 1 17" xfId="5445"/>
    <cellStyle name="Dziesietny [0]_Invoices2001Slovakia_TDT KHANH HOA_KH Von 2012 gui BKH 1 17 2" xfId="24247"/>
    <cellStyle name="Dziesiętny [0]_Invoices2001Slovakia_TDT KHANH HOA_KH Von 2012 gui BKH 1 17 2" xfId="24248"/>
    <cellStyle name="Dziesietny [0]_Invoices2001Slovakia_TDT KHANH HOA_KH Von 2012 gui BKH 1 18" xfId="5446"/>
    <cellStyle name="Dziesiętny [0]_Invoices2001Slovakia_TDT KHANH HOA_KH Von 2012 gui BKH 1 18" xfId="5447"/>
    <cellStyle name="Dziesietny [0]_Invoices2001Slovakia_TDT KHANH HOA_KH Von 2012 gui BKH 1 18 2" xfId="24249"/>
    <cellStyle name="Dziesiętny [0]_Invoices2001Slovakia_TDT KHANH HOA_KH Von 2012 gui BKH 1 18 2" xfId="24250"/>
    <cellStyle name="Dziesietny [0]_Invoices2001Slovakia_TDT KHANH HOA_KH Von 2012 gui BKH 1 19" xfId="5448"/>
    <cellStyle name="Dziesiętny [0]_Invoices2001Slovakia_TDT KHANH HOA_KH Von 2012 gui BKH 1 19" xfId="5449"/>
    <cellStyle name="Dziesietny [0]_Invoices2001Slovakia_TDT KHANH HOA_KH Von 2012 gui BKH 1 19 2" xfId="24251"/>
    <cellStyle name="Dziesiętny [0]_Invoices2001Slovakia_TDT KHANH HOA_KH Von 2012 gui BKH 1 19 2" xfId="24252"/>
    <cellStyle name="Dziesietny [0]_Invoices2001Slovakia_TDT KHANH HOA_KH Von 2012 gui BKH 1 2" xfId="5450"/>
    <cellStyle name="Dziesiętny [0]_Invoices2001Slovakia_TDT KHANH HOA_KH Von 2012 gui BKH 1 2" xfId="5451"/>
    <cellStyle name="Dziesietny [0]_Invoices2001Slovakia_TDT KHANH HOA_KH Von 2012 gui BKH 1 2 2" xfId="15234"/>
    <cellStyle name="Dziesiętny [0]_Invoices2001Slovakia_TDT KHANH HOA_KH Von 2012 gui BKH 1 2 2" xfId="15235"/>
    <cellStyle name="Dziesietny [0]_Invoices2001Slovakia_TDT KHANH HOA_KH Von 2012 gui BKH 1 2 3" xfId="15232"/>
    <cellStyle name="Dziesiętny [0]_Invoices2001Slovakia_TDT KHANH HOA_KH Von 2012 gui BKH 1 2 3" xfId="15233"/>
    <cellStyle name="Dziesietny [0]_Invoices2001Slovakia_TDT KHANH HOA_KH Von 2012 gui BKH 1 2 4" xfId="24253"/>
    <cellStyle name="Dziesiętny [0]_Invoices2001Slovakia_TDT KHANH HOA_KH Von 2012 gui BKH 1 2 4" xfId="24254"/>
    <cellStyle name="Dziesietny [0]_Invoices2001Slovakia_TDT KHANH HOA_KH Von 2012 gui BKH 1 20" xfId="5452"/>
    <cellStyle name="Dziesiętny [0]_Invoices2001Slovakia_TDT KHANH HOA_KH Von 2012 gui BKH 1 20" xfId="5453"/>
    <cellStyle name="Dziesietny [0]_Invoices2001Slovakia_TDT KHANH HOA_KH Von 2012 gui BKH 1 20 2" xfId="24255"/>
    <cellStyle name="Dziesiętny [0]_Invoices2001Slovakia_TDT KHANH HOA_KH Von 2012 gui BKH 1 20 2" xfId="24256"/>
    <cellStyle name="Dziesietny [0]_Invoices2001Slovakia_TDT KHANH HOA_KH Von 2012 gui BKH 1 21" xfId="5454"/>
    <cellStyle name="Dziesiętny [0]_Invoices2001Slovakia_TDT KHANH HOA_KH Von 2012 gui BKH 1 21" xfId="5455"/>
    <cellStyle name="Dziesietny [0]_Invoices2001Slovakia_TDT KHANH HOA_KH Von 2012 gui BKH 1 21 2" xfId="24257"/>
    <cellStyle name="Dziesiętny [0]_Invoices2001Slovakia_TDT KHANH HOA_KH Von 2012 gui BKH 1 21 2" xfId="24258"/>
    <cellStyle name="Dziesietny [0]_Invoices2001Slovakia_TDT KHANH HOA_KH Von 2012 gui BKH 1 22" xfId="5456"/>
    <cellStyle name="Dziesiętny [0]_Invoices2001Slovakia_TDT KHANH HOA_KH Von 2012 gui BKH 1 22" xfId="5457"/>
    <cellStyle name="Dziesietny [0]_Invoices2001Slovakia_TDT KHANH HOA_KH Von 2012 gui BKH 1 22 2" xfId="24259"/>
    <cellStyle name="Dziesiętny [0]_Invoices2001Slovakia_TDT KHANH HOA_KH Von 2012 gui BKH 1 22 2" xfId="24260"/>
    <cellStyle name="Dziesietny [0]_Invoices2001Slovakia_TDT KHANH HOA_KH Von 2012 gui BKH 1 23" xfId="5458"/>
    <cellStyle name="Dziesiętny [0]_Invoices2001Slovakia_TDT KHANH HOA_KH Von 2012 gui BKH 1 23" xfId="5459"/>
    <cellStyle name="Dziesietny [0]_Invoices2001Slovakia_TDT KHANH HOA_KH Von 2012 gui BKH 1 23 2" xfId="24261"/>
    <cellStyle name="Dziesiętny [0]_Invoices2001Slovakia_TDT KHANH HOA_KH Von 2012 gui BKH 1 23 2" xfId="24262"/>
    <cellStyle name="Dziesietny [0]_Invoices2001Slovakia_TDT KHANH HOA_KH Von 2012 gui BKH 1 24" xfId="5460"/>
    <cellStyle name="Dziesiętny [0]_Invoices2001Slovakia_TDT KHANH HOA_KH Von 2012 gui BKH 1 24" xfId="5461"/>
    <cellStyle name="Dziesietny [0]_Invoices2001Slovakia_TDT KHANH HOA_KH Von 2012 gui BKH 1 24 2" xfId="24263"/>
    <cellStyle name="Dziesiętny [0]_Invoices2001Slovakia_TDT KHANH HOA_KH Von 2012 gui BKH 1 24 2" xfId="24264"/>
    <cellStyle name="Dziesietny [0]_Invoices2001Slovakia_TDT KHANH HOA_KH Von 2012 gui BKH 1 25" xfId="5462"/>
    <cellStyle name="Dziesiętny [0]_Invoices2001Slovakia_TDT KHANH HOA_KH Von 2012 gui BKH 1 25" xfId="5463"/>
    <cellStyle name="Dziesietny [0]_Invoices2001Slovakia_TDT KHANH HOA_KH Von 2012 gui BKH 1 25 2" xfId="24265"/>
    <cellStyle name="Dziesiętny [0]_Invoices2001Slovakia_TDT KHANH HOA_KH Von 2012 gui BKH 1 25 2" xfId="24266"/>
    <cellStyle name="Dziesietny [0]_Invoices2001Slovakia_TDT KHANH HOA_KH Von 2012 gui BKH 1 26" xfId="5464"/>
    <cellStyle name="Dziesiętny [0]_Invoices2001Slovakia_TDT KHANH HOA_KH Von 2012 gui BKH 1 26" xfId="5465"/>
    <cellStyle name="Dziesietny [0]_Invoices2001Slovakia_TDT KHANH HOA_KH Von 2012 gui BKH 1 26 2" xfId="24267"/>
    <cellStyle name="Dziesiętny [0]_Invoices2001Slovakia_TDT KHANH HOA_KH Von 2012 gui BKH 1 26 2" xfId="24268"/>
    <cellStyle name="Dziesietny [0]_Invoices2001Slovakia_TDT KHANH HOA_KH Von 2012 gui BKH 1 27" xfId="15230"/>
    <cellStyle name="Dziesiętny [0]_Invoices2001Slovakia_TDT KHANH HOA_KH Von 2012 gui BKH 1 27" xfId="15231"/>
    <cellStyle name="Dziesietny [0]_Invoices2001Slovakia_TDT KHANH HOA_KH Von 2012 gui BKH 1 28" xfId="24231"/>
    <cellStyle name="Dziesiętny [0]_Invoices2001Slovakia_TDT KHANH HOA_KH Von 2012 gui BKH 1 28" xfId="24232"/>
    <cellStyle name="Dziesietny [0]_Invoices2001Slovakia_TDT KHANH HOA_KH Von 2012 gui BKH 1 3" xfId="5466"/>
    <cellStyle name="Dziesiętny [0]_Invoices2001Slovakia_TDT KHANH HOA_KH Von 2012 gui BKH 1 3" xfId="5467"/>
    <cellStyle name="Dziesietny [0]_Invoices2001Slovakia_TDT KHANH HOA_KH Von 2012 gui BKH 1 3 2" xfId="15238"/>
    <cellStyle name="Dziesiętny [0]_Invoices2001Slovakia_TDT KHANH HOA_KH Von 2012 gui BKH 1 3 2" xfId="15239"/>
    <cellStyle name="Dziesietny [0]_Invoices2001Slovakia_TDT KHANH HOA_KH Von 2012 gui BKH 1 3 3" xfId="15236"/>
    <cellStyle name="Dziesiętny [0]_Invoices2001Slovakia_TDT KHANH HOA_KH Von 2012 gui BKH 1 3 3" xfId="15237"/>
    <cellStyle name="Dziesietny [0]_Invoices2001Slovakia_TDT KHANH HOA_KH Von 2012 gui BKH 1 3 4" xfId="24269"/>
    <cellStyle name="Dziesiętny [0]_Invoices2001Slovakia_TDT KHANH HOA_KH Von 2012 gui BKH 1 3 4" xfId="24270"/>
    <cellStyle name="Dziesietny [0]_Invoices2001Slovakia_TDT KHANH HOA_KH Von 2012 gui BKH 1 4" xfId="5468"/>
    <cellStyle name="Dziesiętny [0]_Invoices2001Slovakia_TDT KHANH HOA_KH Von 2012 gui BKH 1 4" xfId="5469"/>
    <cellStyle name="Dziesietny [0]_Invoices2001Slovakia_TDT KHANH HOA_KH Von 2012 gui BKH 1 4 2" xfId="24271"/>
    <cellStyle name="Dziesiętny [0]_Invoices2001Slovakia_TDT KHANH HOA_KH Von 2012 gui BKH 1 4 2" xfId="24272"/>
    <cellStyle name="Dziesietny [0]_Invoices2001Slovakia_TDT KHANH HOA_KH Von 2012 gui BKH 1 5" xfId="5470"/>
    <cellStyle name="Dziesiętny [0]_Invoices2001Slovakia_TDT KHANH HOA_KH Von 2012 gui BKH 1 5" xfId="5471"/>
    <cellStyle name="Dziesietny [0]_Invoices2001Slovakia_TDT KHANH HOA_KH Von 2012 gui BKH 1 5 2" xfId="24273"/>
    <cellStyle name="Dziesiętny [0]_Invoices2001Slovakia_TDT KHANH HOA_KH Von 2012 gui BKH 1 5 2" xfId="24274"/>
    <cellStyle name="Dziesietny [0]_Invoices2001Slovakia_TDT KHANH HOA_KH Von 2012 gui BKH 1 6" xfId="5472"/>
    <cellStyle name="Dziesiętny [0]_Invoices2001Slovakia_TDT KHANH HOA_KH Von 2012 gui BKH 1 6" xfId="5473"/>
    <cellStyle name="Dziesietny [0]_Invoices2001Slovakia_TDT KHANH HOA_KH Von 2012 gui BKH 1 6 2" xfId="24275"/>
    <cellStyle name="Dziesiętny [0]_Invoices2001Slovakia_TDT KHANH HOA_KH Von 2012 gui BKH 1 6 2" xfId="24276"/>
    <cellStyle name="Dziesietny [0]_Invoices2001Slovakia_TDT KHANH HOA_KH Von 2012 gui BKH 1 7" xfId="5474"/>
    <cellStyle name="Dziesiętny [0]_Invoices2001Slovakia_TDT KHANH HOA_KH Von 2012 gui BKH 1 7" xfId="5475"/>
    <cellStyle name="Dziesietny [0]_Invoices2001Slovakia_TDT KHANH HOA_KH Von 2012 gui BKH 1 7 2" xfId="24277"/>
    <cellStyle name="Dziesiętny [0]_Invoices2001Slovakia_TDT KHANH HOA_KH Von 2012 gui BKH 1 7 2" xfId="24278"/>
    <cellStyle name="Dziesietny [0]_Invoices2001Slovakia_TDT KHANH HOA_KH Von 2012 gui BKH 1 8" xfId="5476"/>
    <cellStyle name="Dziesiętny [0]_Invoices2001Slovakia_TDT KHANH HOA_KH Von 2012 gui BKH 1 8" xfId="5477"/>
    <cellStyle name="Dziesietny [0]_Invoices2001Slovakia_TDT KHANH HOA_KH Von 2012 gui BKH 1 8 2" xfId="24279"/>
    <cellStyle name="Dziesiętny [0]_Invoices2001Slovakia_TDT KHANH HOA_KH Von 2012 gui BKH 1 8 2" xfId="24280"/>
    <cellStyle name="Dziesietny [0]_Invoices2001Slovakia_TDT KHANH HOA_KH Von 2012 gui BKH 1 9" xfId="5478"/>
    <cellStyle name="Dziesiętny [0]_Invoices2001Slovakia_TDT KHANH HOA_KH Von 2012 gui BKH 1 9" xfId="5479"/>
    <cellStyle name="Dziesietny [0]_Invoices2001Slovakia_TDT KHANH HOA_KH Von 2012 gui BKH 1 9 2" xfId="24281"/>
    <cellStyle name="Dziesiętny [0]_Invoices2001Slovakia_TDT KHANH HOA_KH Von 2012 gui BKH 1 9 2" xfId="24282"/>
    <cellStyle name="Dziesietny [0]_Invoices2001Slovakia_TDT KHANH HOA_KH Von 2012 gui BKH 1_BIEU KE HOACH  2015 (KTN 6.11 sua)" xfId="15240"/>
    <cellStyle name="Dziesiętny [0]_Invoices2001Slovakia_TDT KHANH HOA_KH Von 2012 gui BKH 1_BIEU KE HOACH  2015 (KTN 6.11 sua)" xfId="15241"/>
    <cellStyle name="Dziesietny [0]_Invoices2001Slovakia_TDT KHANH HOA_Phan pha do" xfId="15242"/>
    <cellStyle name="Dziesiętny [0]_Invoices2001Slovakia_TDT KHANH HOA_Phan pha do" xfId="15243"/>
    <cellStyle name="Dziesietny [0]_Invoices2001Slovakia_TDT KHANH HOA_QD ke hoach dau thau" xfId="5480"/>
    <cellStyle name="Dziesiętny [0]_Invoices2001Slovakia_TDT KHANH HOA_QD ke hoach dau thau" xfId="5481"/>
    <cellStyle name="Dziesietny [0]_Invoices2001Slovakia_TDT KHANH HOA_QD ke hoach dau thau 2" xfId="15244"/>
    <cellStyle name="Dziesiętny [0]_Invoices2001Slovakia_TDT KHANH HOA_QD ke hoach dau thau 2" xfId="15245"/>
    <cellStyle name="Dziesietny [0]_Invoices2001Slovakia_TDT KHANH HOA_QD ke hoach dau thau 2 2" xfId="31871"/>
    <cellStyle name="Dziesiętny [0]_Invoices2001Slovakia_TDT KHANH HOA_QD ke hoach dau thau 2 2" xfId="31872"/>
    <cellStyle name="Dziesietny [0]_Invoices2001Slovakia_TDT KHANH HOA_QD ke hoach dau thau 3" xfId="24283"/>
    <cellStyle name="Dziesiętny [0]_Invoices2001Slovakia_TDT KHANH HOA_QD ke hoach dau thau 3" xfId="24284"/>
    <cellStyle name="Dziesietny [0]_Invoices2001Slovakia_TDT KHANH HOA_QD ke hoach dau thau_Bang bieu" xfId="5482"/>
    <cellStyle name="Dziesiętny [0]_Invoices2001Slovakia_TDT KHANH HOA_QD ke hoach dau thau_Bang bieu" xfId="5483"/>
    <cellStyle name="Dziesietny [0]_Invoices2001Slovakia_TDT KHANH HOA_QD ke hoach dau thau_Bang bieu 2" xfId="24285"/>
    <cellStyle name="Dziesiętny [0]_Invoices2001Slovakia_TDT KHANH HOA_QD ke hoach dau thau_Bang bieu 2" xfId="24286"/>
    <cellStyle name="Dziesietny [0]_Invoices2001Slovakia_TDT KHANH HOA_QD ke hoach dau thau_Book1" xfId="5484"/>
    <cellStyle name="Dziesiętny [0]_Invoices2001Slovakia_TDT KHANH HOA_QD ke hoach dau thau_Book1" xfId="5485"/>
    <cellStyle name="Dziesietny [0]_Invoices2001Slovakia_TDT KHANH HOA_QD ke hoach dau thau_Book1 2" xfId="24287"/>
    <cellStyle name="Dziesiętny [0]_Invoices2001Slovakia_TDT KHANH HOA_QD ke hoach dau thau_Book1 2" xfId="24288"/>
    <cellStyle name="Dziesietny [0]_Invoices2001Slovakia_TDT KHANH HOA_Ra soat KH von 2011 (Huy-11-11-11)" xfId="5486"/>
    <cellStyle name="Dziesiętny [0]_Invoices2001Slovakia_TDT KHANH HOA_Ra soat KH von 2011 (Huy-11-11-11)" xfId="5487"/>
    <cellStyle name="Dziesietny [0]_Invoices2001Slovakia_TDT KHANH HOA_Ra soat KH von 2011 (Huy-11-11-11) 2" xfId="15246"/>
    <cellStyle name="Dziesiętny [0]_Invoices2001Slovakia_TDT KHANH HOA_Ra soat KH von 2011 (Huy-11-11-11) 2" xfId="15247"/>
    <cellStyle name="Dziesietny [0]_Invoices2001Slovakia_TDT KHANH HOA_Ra soat KH von 2011 (Huy-11-11-11) 3" xfId="24289"/>
    <cellStyle name="Dziesiętny [0]_Invoices2001Slovakia_TDT KHANH HOA_Ra soat KH von 2011 (Huy-11-11-11) 3" xfId="24290"/>
    <cellStyle name="Dziesietny [0]_Invoices2001Slovakia_TDT KHANH HOA_Sheet2" xfId="5488"/>
    <cellStyle name="Dziesiętny [0]_Invoices2001Slovakia_TDT KHANH HOA_Sheet2" xfId="5489"/>
    <cellStyle name="Dziesietny [0]_Invoices2001Slovakia_TDT KHANH HOA_Sheet2 2" xfId="15248"/>
    <cellStyle name="Dziesiętny [0]_Invoices2001Slovakia_TDT KHANH HOA_Sheet2 2" xfId="15249"/>
    <cellStyle name="Dziesietny [0]_Invoices2001Slovakia_TDT KHANH HOA_Sheet2 2 2" xfId="31873"/>
    <cellStyle name="Dziesiętny [0]_Invoices2001Slovakia_TDT KHANH HOA_Sheet2 2 2" xfId="31874"/>
    <cellStyle name="Dziesietny [0]_Invoices2001Slovakia_TDT KHANH HOA_Sheet2 3" xfId="24291"/>
    <cellStyle name="Dziesiętny [0]_Invoices2001Slovakia_TDT KHANH HOA_Sheet2 3" xfId="24292"/>
    <cellStyle name="Dziesietny [0]_Invoices2001Slovakia_TDT KHANH HOA_Sheet2_Bang bieu" xfId="5490"/>
    <cellStyle name="Dziesiętny [0]_Invoices2001Slovakia_TDT KHANH HOA_Sheet2_Bang bieu" xfId="5491"/>
    <cellStyle name="Dziesietny [0]_Invoices2001Slovakia_TDT KHANH HOA_Sheet2_Bang bieu 2" xfId="24293"/>
    <cellStyle name="Dziesiętny [0]_Invoices2001Slovakia_TDT KHANH HOA_Sheet2_Bang bieu 2" xfId="24294"/>
    <cellStyle name="Dziesietny [0]_Invoices2001Slovakia_TDT KHANH HOA_Sheet2_Book1" xfId="5492"/>
    <cellStyle name="Dziesiętny [0]_Invoices2001Slovakia_TDT KHANH HOA_Sheet2_Book1" xfId="5493"/>
    <cellStyle name="Dziesietny [0]_Invoices2001Slovakia_TDT KHANH HOA_Sheet2_Book1 2" xfId="24295"/>
    <cellStyle name="Dziesiętny [0]_Invoices2001Slovakia_TDT KHANH HOA_Sheet2_Book1 2" xfId="24296"/>
    <cellStyle name="Dziesietny [0]_Invoices2001Slovakia_TDT KHANH HOA_TH danh muc 08-09 den ngay 30-8-09" xfId="15272"/>
    <cellStyle name="Dziesiętny [0]_Invoices2001Slovakia_TDT KHANH HOA_TH danh muc 08-09 den ngay 30-8-09" xfId="15273"/>
    <cellStyle name="Dziesietny [0]_Invoices2001Slovakia_TDT KHANH HOA_Tienluong" xfId="5494"/>
    <cellStyle name="Dziesiętny [0]_Invoices2001Slovakia_TDT KHANH HOA_Tienluong" xfId="5495"/>
    <cellStyle name="Dziesietny [0]_Invoices2001Slovakia_TDT KHANH HOA_Tienluong 2" xfId="15250"/>
    <cellStyle name="Dziesiętny [0]_Invoices2001Slovakia_TDT KHANH HOA_Tienluong 2" xfId="15251"/>
    <cellStyle name="Dziesietny [0]_Invoices2001Slovakia_TDT KHANH HOA_Tienluong 3" xfId="24297"/>
    <cellStyle name="Dziesiętny [0]_Invoices2001Slovakia_TDT KHANH HOA_Tienluong 3" xfId="24298"/>
    <cellStyle name="Dziesietny [0]_Invoices2001Slovakia_TDT KHANH HOA_tinh toan hoang ha" xfId="5496"/>
    <cellStyle name="Dziesiętny [0]_Invoices2001Slovakia_TDT KHANH HOA_tinh toan hoang ha" xfId="5497"/>
    <cellStyle name="Dziesietny [0]_Invoices2001Slovakia_TDT KHANH HOA_tinh toan hoang ha 2" xfId="15252"/>
    <cellStyle name="Dziesiętny [0]_Invoices2001Slovakia_TDT KHANH HOA_tinh toan hoang ha 2" xfId="15253"/>
    <cellStyle name="Dziesietny [0]_Invoices2001Slovakia_TDT KHANH HOA_tinh toan hoang ha 2 2" xfId="31875"/>
    <cellStyle name="Dziesiętny [0]_Invoices2001Slovakia_TDT KHANH HOA_tinh toan hoang ha 2 2" xfId="31876"/>
    <cellStyle name="Dziesietny [0]_Invoices2001Slovakia_TDT KHANH HOA_tinh toan hoang ha 3" xfId="24299"/>
    <cellStyle name="Dziesiętny [0]_Invoices2001Slovakia_TDT KHANH HOA_tinh toan hoang ha 3" xfId="24300"/>
    <cellStyle name="Dziesietny [0]_Invoices2001Slovakia_TDT KHANH HOA_tinh toan hoang ha_Bang bieu" xfId="5498"/>
    <cellStyle name="Dziesiętny [0]_Invoices2001Slovakia_TDT KHANH HOA_tinh toan hoang ha_Bang bieu" xfId="5499"/>
    <cellStyle name="Dziesietny [0]_Invoices2001Slovakia_TDT KHANH HOA_tinh toan hoang ha_Bang bieu 2" xfId="24301"/>
    <cellStyle name="Dziesiętny [0]_Invoices2001Slovakia_TDT KHANH HOA_tinh toan hoang ha_Bang bieu 2" xfId="24302"/>
    <cellStyle name="Dziesietny [0]_Invoices2001Slovakia_TDT KHANH HOA_tinh toan hoang ha_Book1" xfId="5500"/>
    <cellStyle name="Dziesiętny [0]_Invoices2001Slovakia_TDT KHANH HOA_tinh toan hoang ha_Book1" xfId="5501"/>
    <cellStyle name="Dziesietny [0]_Invoices2001Slovakia_TDT KHANH HOA_tinh toan hoang ha_Book1 2" xfId="24303"/>
    <cellStyle name="Dziesiętny [0]_Invoices2001Slovakia_TDT KHANH HOA_tinh toan hoang ha_Book1 2" xfId="24304"/>
    <cellStyle name="Dziesietny [0]_Invoices2001Slovakia_TDT KHANH HOA_Tong hop Cac tuyen(9-1-06)" xfId="5502"/>
    <cellStyle name="Dziesiętny [0]_Invoices2001Slovakia_TDT KHANH HOA_Tong hop Cac tuyen(9-1-06)" xfId="5503"/>
    <cellStyle name="Dziesietny [0]_Invoices2001Slovakia_TDT KHANH HOA_Tong hop Cac tuyen(9-1-06) 2" xfId="15254"/>
    <cellStyle name="Dziesiętny [0]_Invoices2001Slovakia_TDT KHANH HOA_Tong hop Cac tuyen(9-1-06) 2" xfId="15255"/>
    <cellStyle name="Dziesietny [0]_Invoices2001Slovakia_TDT KHANH HOA_Tong hop Cac tuyen(9-1-06) 2 2" xfId="31877"/>
    <cellStyle name="Dziesiętny [0]_Invoices2001Slovakia_TDT KHANH HOA_Tong hop Cac tuyen(9-1-06) 2 2" xfId="31878"/>
    <cellStyle name="Dziesietny [0]_Invoices2001Slovakia_TDT KHANH HOA_Tong hop Cac tuyen(9-1-06) 3" xfId="24305"/>
    <cellStyle name="Dziesiętny [0]_Invoices2001Slovakia_TDT KHANH HOA_Tong hop Cac tuyen(9-1-06) 3" xfId="24306"/>
    <cellStyle name="Dziesietny [0]_Invoices2001Slovakia_TDT KHANH HOA_Tong hop Cac tuyen(9-1-06)_Bang bieu" xfId="5504"/>
    <cellStyle name="Dziesiętny [0]_Invoices2001Slovakia_TDT KHANH HOA_Tong hop Cac tuyen(9-1-06)_Bang bieu" xfId="5505"/>
    <cellStyle name="Dziesietny [0]_Invoices2001Slovakia_TDT KHANH HOA_Tong hop Cac tuyen(9-1-06)_Bang bieu 2" xfId="24307"/>
    <cellStyle name="Dziesiętny [0]_Invoices2001Slovakia_TDT KHANH HOA_Tong hop Cac tuyen(9-1-06)_Bang bieu 2" xfId="24308"/>
    <cellStyle name="Dziesietny [0]_Invoices2001Slovakia_TDT KHANH HOA_Tong hop Cac tuyen(9-1-06)_bieu tong hop lai kh von 2011 gui phong TH-KTDN" xfId="5506"/>
    <cellStyle name="Dziesiętny [0]_Invoices2001Slovakia_TDT KHANH HOA_Tong hop Cac tuyen(9-1-06)_bieu tong hop lai kh von 2011 gui phong TH-KTDN" xfId="5507"/>
    <cellStyle name="Dziesietny [0]_Invoices2001Slovakia_TDT KHANH HOA_Tong hop Cac tuyen(9-1-06)_bieu tong hop lai kh von 2011 gui phong TH-KTDN 2" xfId="15256"/>
    <cellStyle name="Dziesiętny [0]_Invoices2001Slovakia_TDT KHANH HOA_Tong hop Cac tuyen(9-1-06)_bieu tong hop lai kh von 2011 gui phong TH-KTDN 2" xfId="15257"/>
    <cellStyle name="Dziesietny [0]_Invoices2001Slovakia_TDT KHANH HOA_Tong hop Cac tuyen(9-1-06)_bieu tong hop lai kh von 2011 gui phong TH-KTDN 2 2" xfId="31879"/>
    <cellStyle name="Dziesiętny [0]_Invoices2001Slovakia_TDT KHANH HOA_Tong hop Cac tuyen(9-1-06)_bieu tong hop lai kh von 2011 gui phong TH-KTDN 2 2" xfId="31880"/>
    <cellStyle name="Dziesietny [0]_Invoices2001Slovakia_TDT KHANH HOA_Tong hop Cac tuyen(9-1-06)_bieu tong hop lai kh von 2011 gui phong TH-KTDN 3" xfId="24309"/>
    <cellStyle name="Dziesiętny [0]_Invoices2001Slovakia_TDT KHANH HOA_Tong hop Cac tuyen(9-1-06)_bieu tong hop lai kh von 2011 gui phong TH-KTDN 3" xfId="24310"/>
    <cellStyle name="Dziesietny [0]_Invoices2001Slovakia_TDT KHANH HOA_Tong hop Cac tuyen(9-1-06)_Book1" xfId="5508"/>
    <cellStyle name="Dziesiętny [0]_Invoices2001Slovakia_TDT KHANH HOA_Tong hop Cac tuyen(9-1-06)_Book1" xfId="5509"/>
    <cellStyle name="Dziesietny [0]_Invoices2001Slovakia_TDT KHANH HOA_Tong hop Cac tuyen(9-1-06)_Book1 2" xfId="24311"/>
    <cellStyle name="Dziesiętny [0]_Invoices2001Slovakia_TDT KHANH HOA_Tong hop Cac tuyen(9-1-06)_Book1 2" xfId="24312"/>
    <cellStyle name="Dziesietny [0]_Invoices2001Slovakia_TDT KHANH HOA_Tong hop Cac tuyen(9-1-06)_Copy of KH PHAN BO VON ĐỐI ỨNG NAM 2011 (30 TY phuong án gop WB)" xfId="5510"/>
    <cellStyle name="Dziesiętny [0]_Invoices2001Slovakia_TDT KHANH HOA_Tong hop Cac tuyen(9-1-06)_Copy of KH PHAN BO VON ĐỐI ỨNG NAM 2011 (30 TY phuong án gop WB)" xfId="5511"/>
    <cellStyle name="Dziesietny [0]_Invoices2001Slovakia_TDT KHANH HOA_Tong hop Cac tuyen(9-1-06)_Copy of KH PHAN BO VON ĐỐI ỨNG NAM 2011 (30 TY phuong án gop WB) 2" xfId="15258"/>
    <cellStyle name="Dziesiętny [0]_Invoices2001Slovakia_TDT KHANH HOA_Tong hop Cac tuyen(9-1-06)_Copy of KH PHAN BO VON ĐỐI ỨNG NAM 2011 (30 TY phuong án gop WB) 2" xfId="15259"/>
    <cellStyle name="Dziesietny [0]_Invoices2001Slovakia_TDT KHANH HOA_Tong hop Cac tuyen(9-1-06)_Copy of KH PHAN BO VON ĐỐI ỨNG NAM 2011 (30 TY phuong án gop WB) 2 2" xfId="31881"/>
    <cellStyle name="Dziesiętny [0]_Invoices2001Slovakia_TDT KHANH HOA_Tong hop Cac tuyen(9-1-06)_Copy of KH PHAN BO VON ĐỐI ỨNG NAM 2011 (30 TY phuong án gop WB) 2 2" xfId="31882"/>
    <cellStyle name="Dziesietny [0]_Invoices2001Slovakia_TDT KHANH HOA_Tong hop Cac tuyen(9-1-06)_Copy of KH PHAN BO VON ĐỐI ỨNG NAM 2011 (30 TY phuong án gop WB) 3" xfId="24313"/>
    <cellStyle name="Dziesiętny [0]_Invoices2001Slovakia_TDT KHANH HOA_Tong hop Cac tuyen(9-1-06)_Copy of KH PHAN BO VON ĐỐI ỨNG NAM 2011 (30 TY phuong án gop WB) 3" xfId="24314"/>
    <cellStyle name="Dziesietny [0]_Invoices2001Slovakia_TDT KHANH HOA_Tong hop Cac tuyen(9-1-06)_Ke hoach 2010 (theo doi 11-8-2010)" xfId="5512"/>
    <cellStyle name="Dziesiętny [0]_Invoices2001Slovakia_TDT KHANH HOA_Tong hop Cac tuyen(9-1-06)_Ke hoach 2010 (theo doi 11-8-2010)" xfId="5513"/>
    <cellStyle name="Dziesietny [0]_Invoices2001Slovakia_TDT KHANH HOA_Tong hop Cac tuyen(9-1-06)_Ke hoach 2010 (theo doi 11-8-2010) 2" xfId="15260"/>
    <cellStyle name="Dziesiętny [0]_Invoices2001Slovakia_TDT KHANH HOA_Tong hop Cac tuyen(9-1-06)_Ke hoach 2010 (theo doi 11-8-2010) 2" xfId="15261"/>
    <cellStyle name="Dziesietny [0]_Invoices2001Slovakia_TDT KHANH HOA_Tong hop Cac tuyen(9-1-06)_Ke hoach 2010 (theo doi 11-8-2010) 2 2" xfId="31883"/>
    <cellStyle name="Dziesiętny [0]_Invoices2001Slovakia_TDT KHANH HOA_Tong hop Cac tuyen(9-1-06)_Ke hoach 2010 (theo doi 11-8-2010) 2 2" xfId="31884"/>
    <cellStyle name="Dziesietny [0]_Invoices2001Slovakia_TDT KHANH HOA_Tong hop Cac tuyen(9-1-06)_Ke hoach 2010 (theo doi 11-8-2010) 3" xfId="24315"/>
    <cellStyle name="Dziesiętny [0]_Invoices2001Slovakia_TDT KHANH HOA_Tong hop Cac tuyen(9-1-06)_Ke hoach 2010 (theo doi 11-8-2010) 3" xfId="24316"/>
    <cellStyle name="Dziesietny [0]_Invoices2001Slovakia_TDT KHANH HOA_Tong hop Cac tuyen(9-1-06)_Ke hoach 2010 (theo doi 11-8-2010)_Bang bieu" xfId="5514"/>
    <cellStyle name="Dziesiętny [0]_Invoices2001Slovakia_TDT KHANH HOA_Tong hop Cac tuyen(9-1-06)_Ke hoach 2010 (theo doi 11-8-2010)_Bang bieu" xfId="5515"/>
    <cellStyle name="Dziesietny [0]_Invoices2001Slovakia_TDT KHANH HOA_Tong hop Cac tuyen(9-1-06)_Ke hoach 2010 (theo doi 11-8-2010)_Bang bieu 2" xfId="24317"/>
    <cellStyle name="Dziesiętny [0]_Invoices2001Slovakia_TDT KHANH HOA_Tong hop Cac tuyen(9-1-06)_Ke hoach 2010 (theo doi 11-8-2010)_Bang bieu 2" xfId="24318"/>
    <cellStyle name="Dziesietny [0]_Invoices2001Slovakia_TDT KHANH HOA_Tong hop Cac tuyen(9-1-06)_Ke hoach 2010 (theo doi 11-8-2010)_Book1" xfId="5516"/>
    <cellStyle name="Dziesiętny [0]_Invoices2001Slovakia_TDT KHANH HOA_Tong hop Cac tuyen(9-1-06)_Ke hoach 2010 (theo doi 11-8-2010)_Book1" xfId="5517"/>
    <cellStyle name="Dziesietny [0]_Invoices2001Slovakia_TDT KHANH HOA_Tong hop Cac tuyen(9-1-06)_Ke hoach 2010 (theo doi 11-8-2010)_Book1 2" xfId="24319"/>
    <cellStyle name="Dziesiętny [0]_Invoices2001Slovakia_TDT KHANH HOA_Tong hop Cac tuyen(9-1-06)_Ke hoach 2010 (theo doi 11-8-2010)_Book1 2" xfId="24320"/>
    <cellStyle name="Dziesietny [0]_Invoices2001Slovakia_TDT KHANH HOA_Tong hop Cac tuyen(9-1-06)_KH Von 2012 gui BKH 1" xfId="5518"/>
    <cellStyle name="Dziesiętny [0]_Invoices2001Slovakia_TDT KHANH HOA_Tong hop Cac tuyen(9-1-06)_KH Von 2012 gui BKH 1" xfId="5519"/>
    <cellStyle name="Dziesietny [0]_Invoices2001Slovakia_TDT KHANH HOA_Tong hop Cac tuyen(9-1-06)_KH Von 2012 gui BKH 1 2" xfId="15262"/>
    <cellStyle name="Dziesiętny [0]_Invoices2001Slovakia_TDT KHANH HOA_Tong hop Cac tuyen(9-1-06)_KH Von 2012 gui BKH 1 2" xfId="15263"/>
    <cellStyle name="Dziesietny [0]_Invoices2001Slovakia_TDT KHANH HOA_Tong hop Cac tuyen(9-1-06)_KH Von 2012 gui BKH 1 2 2" xfId="31885"/>
    <cellStyle name="Dziesiętny [0]_Invoices2001Slovakia_TDT KHANH HOA_Tong hop Cac tuyen(9-1-06)_KH Von 2012 gui BKH 1 2 2" xfId="31886"/>
    <cellStyle name="Dziesietny [0]_Invoices2001Slovakia_TDT KHANH HOA_Tong hop Cac tuyen(9-1-06)_KH Von 2012 gui BKH 1 3" xfId="24321"/>
    <cellStyle name="Dziesiętny [0]_Invoices2001Slovakia_TDT KHANH HOA_Tong hop Cac tuyen(9-1-06)_KH Von 2012 gui BKH 1 3" xfId="24322"/>
    <cellStyle name="Dziesietny [0]_Invoices2001Slovakia_TDT KHANH HOA_Tong hop Cac tuyen(9-1-06)_QD ke hoach dau thau" xfId="5520"/>
    <cellStyle name="Dziesiętny [0]_Invoices2001Slovakia_TDT KHANH HOA_Tong hop Cac tuyen(9-1-06)_QD ke hoach dau thau" xfId="5521"/>
    <cellStyle name="Dziesietny [0]_Invoices2001Slovakia_TDT KHANH HOA_Tong hop Cac tuyen(9-1-06)_QD ke hoach dau thau 2" xfId="15264"/>
    <cellStyle name="Dziesiętny [0]_Invoices2001Slovakia_TDT KHANH HOA_Tong hop Cac tuyen(9-1-06)_QD ke hoach dau thau 2" xfId="15265"/>
    <cellStyle name="Dziesietny [0]_Invoices2001Slovakia_TDT KHANH HOA_Tong hop Cac tuyen(9-1-06)_QD ke hoach dau thau 2 2" xfId="31887"/>
    <cellStyle name="Dziesiętny [0]_Invoices2001Slovakia_TDT KHANH HOA_Tong hop Cac tuyen(9-1-06)_QD ke hoach dau thau 2 2" xfId="31888"/>
    <cellStyle name="Dziesietny [0]_Invoices2001Slovakia_TDT KHANH HOA_Tong hop Cac tuyen(9-1-06)_QD ke hoach dau thau 3" xfId="24323"/>
    <cellStyle name="Dziesiętny [0]_Invoices2001Slovakia_TDT KHANH HOA_Tong hop Cac tuyen(9-1-06)_QD ke hoach dau thau 3" xfId="24324"/>
    <cellStyle name="Dziesietny [0]_Invoices2001Slovakia_TDT KHANH HOA_Tong hop Cac tuyen(9-1-06)_QD ke hoach dau thau_Bang bieu" xfId="5522"/>
    <cellStyle name="Dziesiętny [0]_Invoices2001Slovakia_TDT KHANH HOA_Tong hop Cac tuyen(9-1-06)_QD ke hoach dau thau_Bang bieu" xfId="5523"/>
    <cellStyle name="Dziesietny [0]_Invoices2001Slovakia_TDT KHANH HOA_Tong hop Cac tuyen(9-1-06)_QD ke hoach dau thau_Bang bieu 2" xfId="24325"/>
    <cellStyle name="Dziesiętny [0]_Invoices2001Slovakia_TDT KHANH HOA_Tong hop Cac tuyen(9-1-06)_QD ke hoach dau thau_Bang bieu 2" xfId="24326"/>
    <cellStyle name="Dziesietny [0]_Invoices2001Slovakia_TDT KHANH HOA_Tong hop Cac tuyen(9-1-06)_QD ke hoach dau thau_Book1" xfId="5524"/>
    <cellStyle name="Dziesiętny [0]_Invoices2001Slovakia_TDT KHANH HOA_Tong hop Cac tuyen(9-1-06)_QD ke hoach dau thau_Book1" xfId="5525"/>
    <cellStyle name="Dziesietny [0]_Invoices2001Slovakia_TDT KHANH HOA_Tong hop Cac tuyen(9-1-06)_QD ke hoach dau thau_Book1 2" xfId="24327"/>
    <cellStyle name="Dziesiętny [0]_Invoices2001Slovakia_TDT KHANH HOA_Tong hop Cac tuyen(9-1-06)_QD ke hoach dau thau_Book1 2" xfId="24328"/>
    <cellStyle name="Dziesietny [0]_Invoices2001Slovakia_TDT KHANH HOA_Tong hop Cac tuyen(9-1-06)_Tong von ĐTPT" xfId="5526"/>
    <cellStyle name="Dziesiętny [0]_Invoices2001Slovakia_TDT KHANH HOA_Tong hop Cac tuyen(9-1-06)_Tong von ĐTPT" xfId="5527"/>
    <cellStyle name="Dziesietny [0]_Invoices2001Slovakia_TDT KHANH HOA_Tong hop Cac tuyen(9-1-06)_Tong von ĐTPT 2" xfId="15266"/>
    <cellStyle name="Dziesiętny [0]_Invoices2001Slovakia_TDT KHANH HOA_Tong hop Cac tuyen(9-1-06)_Tong von ĐTPT 2" xfId="15267"/>
    <cellStyle name="Dziesietny [0]_Invoices2001Slovakia_TDT KHANH HOA_Tong hop Cac tuyen(9-1-06)_Tong von ĐTPT 2 2" xfId="31889"/>
    <cellStyle name="Dziesiętny [0]_Invoices2001Slovakia_TDT KHANH HOA_Tong hop Cac tuyen(9-1-06)_Tong von ĐTPT 2 2" xfId="31890"/>
    <cellStyle name="Dziesietny [0]_Invoices2001Slovakia_TDT KHANH HOA_Tong hop Cac tuyen(9-1-06)_Tong von ĐTPT 3" xfId="24329"/>
    <cellStyle name="Dziesiętny [0]_Invoices2001Slovakia_TDT KHANH HOA_Tong hop Cac tuyen(9-1-06)_Tong von ĐTPT 3" xfId="24330"/>
    <cellStyle name="Dziesietny [0]_Invoices2001Slovakia_TDT KHANH HOA_Tong hop Cac tuyen(9-1-06)_Tong von ĐTPT_Bang bieu" xfId="5528"/>
    <cellStyle name="Dziesiętny [0]_Invoices2001Slovakia_TDT KHANH HOA_Tong hop Cac tuyen(9-1-06)_Tong von ĐTPT_Bang bieu" xfId="5529"/>
    <cellStyle name="Dziesietny [0]_Invoices2001Slovakia_TDT KHANH HOA_Tong hop Cac tuyen(9-1-06)_Tong von ĐTPT_Bang bieu 2" xfId="24331"/>
    <cellStyle name="Dziesiętny [0]_Invoices2001Slovakia_TDT KHANH HOA_Tong hop Cac tuyen(9-1-06)_Tong von ĐTPT_Bang bieu 2" xfId="24332"/>
    <cellStyle name="Dziesietny [0]_Invoices2001Slovakia_TDT KHANH HOA_Tong hop Cac tuyen(9-1-06)_Tong von ĐTPT_Book1" xfId="5530"/>
    <cellStyle name="Dziesiętny [0]_Invoices2001Slovakia_TDT KHANH HOA_Tong hop Cac tuyen(9-1-06)_Tong von ĐTPT_Book1" xfId="5531"/>
    <cellStyle name="Dziesietny [0]_Invoices2001Slovakia_TDT KHANH HOA_Tong hop Cac tuyen(9-1-06)_Tong von ĐTPT_Book1 2" xfId="24333"/>
    <cellStyle name="Dziesiętny [0]_Invoices2001Slovakia_TDT KHANH HOA_Tong hop Cac tuyen(9-1-06)_Tong von ĐTPT_Book1 2" xfId="24334"/>
    <cellStyle name="Dziesietny [0]_Invoices2001Slovakia_TDT KHANH HOA_Tong von ĐTPT" xfId="5532"/>
    <cellStyle name="Dziesiętny [0]_Invoices2001Slovakia_TDT KHANH HOA_Tong von ĐTPT" xfId="5533"/>
    <cellStyle name="Dziesietny [0]_Invoices2001Slovakia_TDT KHANH HOA_Tong von ĐTPT 2" xfId="15268"/>
    <cellStyle name="Dziesiętny [0]_Invoices2001Slovakia_TDT KHANH HOA_Tong von ĐTPT 2" xfId="15269"/>
    <cellStyle name="Dziesietny [0]_Invoices2001Slovakia_TDT KHANH HOA_Tong von ĐTPT 3" xfId="24335"/>
    <cellStyle name="Dziesiętny [0]_Invoices2001Slovakia_TDT KHANH HOA_Tong von ĐTPT 3" xfId="24336"/>
    <cellStyle name="Dziesietny [0]_Invoices2001Slovakia_TDT KHANH HOA_TU VAN THUY LOI THAM  PHE" xfId="5534"/>
    <cellStyle name="Dziesiętny [0]_Invoices2001Slovakia_TDT KHANH HOA_TU VAN THUY LOI THAM  PHE" xfId="5535"/>
    <cellStyle name="Dziesietny [0]_Invoices2001Slovakia_TDT KHANH HOA_TU VAN THUY LOI THAM  PHE 2" xfId="15270"/>
    <cellStyle name="Dziesiętny [0]_Invoices2001Slovakia_TDT KHANH HOA_TU VAN THUY LOI THAM  PHE 2" xfId="15271"/>
    <cellStyle name="Dziesietny [0]_Invoices2001Slovakia_TDT KHANH HOA_TU VAN THUY LOI THAM  PHE 3" xfId="24337"/>
    <cellStyle name="Dziesiętny [0]_Invoices2001Slovakia_TDT KHANH HOA_TU VAN THUY LOI THAM  PHE 3" xfId="24338"/>
    <cellStyle name="Dziesietny [0]_Invoices2001Slovakia_TDT KHANH HOA_Viec Huy dang lam" xfId="15274"/>
    <cellStyle name="Dziesiętny [0]_Invoices2001Slovakia_TDT KHANH HOA_Viec Huy dang lam" xfId="15275"/>
    <cellStyle name="Dziesietny [0]_Invoices2001Slovakia_TDT KHANH HOA_Viec Huy dang lam 2" xfId="31891"/>
    <cellStyle name="Dziesiętny [0]_Invoices2001Slovakia_TDT KHANH HOA_Viec Huy dang lam 2" xfId="31892"/>
    <cellStyle name="Dziesietny [0]_Invoices2001Slovakia_TDT quangngai" xfId="5536"/>
    <cellStyle name="Dziesiętny [0]_Invoices2001Slovakia_TDT quangngai" xfId="5537"/>
    <cellStyle name="Dziesietny [0]_Invoices2001Slovakia_TDT quangngai 2" xfId="15276"/>
    <cellStyle name="Dziesiętny [0]_Invoices2001Slovakia_TDT quangngai 2" xfId="15277"/>
    <cellStyle name="Dziesietny [0]_Invoices2001Slovakia_TDT quangngai 2 2" xfId="31893"/>
    <cellStyle name="Dziesiętny [0]_Invoices2001Slovakia_TDT quangngai 2 2" xfId="31894"/>
    <cellStyle name="Dziesietny [0]_Invoices2001Slovakia_TDT quangngai 3" xfId="24339"/>
    <cellStyle name="Dziesiętny [0]_Invoices2001Slovakia_TDT quangngai 3" xfId="24340"/>
    <cellStyle name="Dziesietny [0]_Invoices2001Slovakia_TH danh muc 08-09 den ngay 30-8-09" xfId="15280"/>
    <cellStyle name="Dziesiętny [0]_Invoices2001Slovakia_TH danh muc 08-09 den ngay 30-8-09" xfId="15281"/>
    <cellStyle name="Dziesietny [0]_Invoices2001Slovakia_Tham dinh du toan mat doong - Ban cho moi21-5" xfId="15282"/>
    <cellStyle name="Dziesiętny [0]_Invoices2001Slovakia_Tham dinh du toan mat doong - Ban cho moi21-5" xfId="15283"/>
    <cellStyle name="Dziesietny [0]_Invoices2001Slovakia_Tienluong" xfId="5538"/>
    <cellStyle name="Dziesiętny [0]_Invoices2001Slovakia_Tienluong" xfId="5539"/>
    <cellStyle name="Dziesietny [0]_Invoices2001Slovakia_Tienluong 2" xfId="15278"/>
    <cellStyle name="Dziesiętny [0]_Invoices2001Slovakia_Tienluong 2" xfId="15279"/>
    <cellStyle name="Dziesietny [0]_Invoices2001Slovakia_Tienluong 3" xfId="24341"/>
    <cellStyle name="Dziesiętny [0]_Invoices2001Slovakia_Tienluong 3" xfId="24342"/>
    <cellStyle name="Dziesietny [0]_Invoices2001Slovakia_TMDT(10-5-06)" xfId="5540"/>
    <cellStyle name="Dziesiętny [0]_Invoices2001Slovakia_Tong von ĐTPT" xfId="5541"/>
    <cellStyle name="Dziesietny [0]_Invoices2001Slovakia_Viec Huy dang lam" xfId="15284"/>
    <cellStyle name="Dziesiętny [0]_Invoices2001Slovakia_Viec Huy dang lam" xfId="15285"/>
    <cellStyle name="Dziesietny [0]_Invoices2001Slovakia_Viec Huy dang lam 2" xfId="31895"/>
    <cellStyle name="Dziesiętny [0]_Invoices2001Slovakia_Viec Huy dang lam 2" xfId="31896"/>
    <cellStyle name="Dziesietny_Invoices2001Slovakia" xfId="5542"/>
    <cellStyle name="Dziesiętny_Invoices2001Slovakia" xfId="5543"/>
    <cellStyle name="Dziesietny_Invoices2001Slovakia 2" xfId="15288"/>
    <cellStyle name="Dziesiętny_Invoices2001Slovakia 2" xfId="15289"/>
    <cellStyle name="Dziesietny_Invoices2001Slovakia 3" xfId="15290"/>
    <cellStyle name="Dziesiętny_Invoices2001Slovakia 3" xfId="15291"/>
    <cellStyle name="Dziesietny_Invoices2001Slovakia 4" xfId="15292"/>
    <cellStyle name="Dziesiętny_Invoices2001Slovakia 4" xfId="15293"/>
    <cellStyle name="Dziesietny_Invoices2001Slovakia 5" xfId="15286"/>
    <cellStyle name="Dziesiętny_Invoices2001Slovakia 5" xfId="15287"/>
    <cellStyle name="Dziesietny_Invoices2001Slovakia 5 2" xfId="31897"/>
    <cellStyle name="Dziesiętny_Invoices2001Slovakia 5 2" xfId="31898"/>
    <cellStyle name="Dziesietny_Invoices2001Slovakia 6" xfId="24343"/>
    <cellStyle name="Dziesiętny_Invoices2001Slovakia 6" xfId="24344"/>
    <cellStyle name="Dziesietny_Invoices2001Slovakia_01_Nha so 1_Dien" xfId="5544"/>
    <cellStyle name="Dziesiętny_Invoices2001Slovakia_01_Nha so 1_Dien" xfId="5545"/>
    <cellStyle name="Dziesietny_Invoices2001Slovakia_01_Nha so 1_Dien 2" xfId="15296"/>
    <cellStyle name="Dziesiętny_Invoices2001Slovakia_01_Nha so 1_Dien 2" xfId="15297"/>
    <cellStyle name="Dziesietny_Invoices2001Slovakia_01_Nha so 1_Dien 3" xfId="15298"/>
    <cellStyle name="Dziesiętny_Invoices2001Slovakia_01_Nha so 1_Dien 3" xfId="15299"/>
    <cellStyle name="Dziesietny_Invoices2001Slovakia_01_Nha so 1_Dien 4" xfId="15300"/>
    <cellStyle name="Dziesiętny_Invoices2001Slovakia_01_Nha so 1_Dien 4" xfId="15301"/>
    <cellStyle name="Dziesietny_Invoices2001Slovakia_01_Nha so 1_Dien 5" xfId="15294"/>
    <cellStyle name="Dziesiętny_Invoices2001Slovakia_01_Nha so 1_Dien 5" xfId="15295"/>
    <cellStyle name="Dziesietny_Invoices2001Slovakia_01_Nha so 1_Dien 6" xfId="24345"/>
    <cellStyle name="Dziesiętny_Invoices2001Slovakia_01_Nha so 1_Dien 6" xfId="24346"/>
    <cellStyle name="Dziesietny_Invoices2001Slovakia_01_Nha so 1_Dien_Bao cao danh muc cac cong trinh tren dia ban huyen 4-2010" xfId="15302"/>
    <cellStyle name="Dziesiętny_Invoices2001Slovakia_01_Nha so 1_Dien_Bao cao danh muc cac cong trinh tren dia ban huyen 4-2010" xfId="15303"/>
    <cellStyle name="Dziesietny_Invoices2001Slovakia_01_Nha so 1_Dien_bieu ke hoach dau thau" xfId="5546"/>
    <cellStyle name="Dziesiętny_Invoices2001Slovakia_01_Nha so 1_Dien_bieu ke hoach dau thau" xfId="5547"/>
    <cellStyle name="Dziesietny_Invoices2001Slovakia_01_Nha so 1_Dien_bieu ke hoach dau thau 10" xfId="5548"/>
    <cellStyle name="Dziesiętny_Invoices2001Slovakia_01_Nha so 1_Dien_bieu ke hoach dau thau 10" xfId="5549"/>
    <cellStyle name="Dziesietny_Invoices2001Slovakia_01_Nha so 1_Dien_bieu ke hoach dau thau 10 2" xfId="24349"/>
    <cellStyle name="Dziesiętny_Invoices2001Slovakia_01_Nha so 1_Dien_bieu ke hoach dau thau 10 2" xfId="24350"/>
    <cellStyle name="Dziesietny_Invoices2001Slovakia_01_Nha so 1_Dien_bieu ke hoach dau thau 11" xfId="5550"/>
    <cellStyle name="Dziesiętny_Invoices2001Slovakia_01_Nha so 1_Dien_bieu ke hoach dau thau 11" xfId="5551"/>
    <cellStyle name="Dziesietny_Invoices2001Slovakia_01_Nha so 1_Dien_bieu ke hoach dau thau 11 2" xfId="24351"/>
    <cellStyle name="Dziesiętny_Invoices2001Slovakia_01_Nha so 1_Dien_bieu ke hoach dau thau 11 2" xfId="24352"/>
    <cellStyle name="Dziesietny_Invoices2001Slovakia_01_Nha so 1_Dien_bieu ke hoach dau thau 12" xfId="5552"/>
    <cellStyle name="Dziesiętny_Invoices2001Slovakia_01_Nha so 1_Dien_bieu ke hoach dau thau 12" xfId="5553"/>
    <cellStyle name="Dziesietny_Invoices2001Slovakia_01_Nha so 1_Dien_bieu ke hoach dau thau 12 2" xfId="24353"/>
    <cellStyle name="Dziesiętny_Invoices2001Slovakia_01_Nha so 1_Dien_bieu ke hoach dau thau 12 2" xfId="24354"/>
    <cellStyle name="Dziesietny_Invoices2001Slovakia_01_Nha so 1_Dien_bieu ke hoach dau thau 13" xfId="5554"/>
    <cellStyle name="Dziesiętny_Invoices2001Slovakia_01_Nha so 1_Dien_bieu ke hoach dau thau 13" xfId="5555"/>
    <cellStyle name="Dziesietny_Invoices2001Slovakia_01_Nha so 1_Dien_bieu ke hoach dau thau 13 2" xfId="24355"/>
    <cellStyle name="Dziesiętny_Invoices2001Slovakia_01_Nha so 1_Dien_bieu ke hoach dau thau 13 2" xfId="24356"/>
    <cellStyle name="Dziesietny_Invoices2001Slovakia_01_Nha so 1_Dien_bieu ke hoach dau thau 14" xfId="5556"/>
    <cellStyle name="Dziesiętny_Invoices2001Slovakia_01_Nha so 1_Dien_bieu ke hoach dau thau 14" xfId="5557"/>
    <cellStyle name="Dziesietny_Invoices2001Slovakia_01_Nha so 1_Dien_bieu ke hoach dau thau 14 2" xfId="24357"/>
    <cellStyle name="Dziesiętny_Invoices2001Slovakia_01_Nha so 1_Dien_bieu ke hoach dau thau 14 2" xfId="24358"/>
    <cellStyle name="Dziesietny_Invoices2001Slovakia_01_Nha so 1_Dien_bieu ke hoach dau thau 15" xfId="5558"/>
    <cellStyle name="Dziesiętny_Invoices2001Slovakia_01_Nha so 1_Dien_bieu ke hoach dau thau 15" xfId="5559"/>
    <cellStyle name="Dziesietny_Invoices2001Slovakia_01_Nha so 1_Dien_bieu ke hoach dau thau 15 2" xfId="24359"/>
    <cellStyle name="Dziesiętny_Invoices2001Slovakia_01_Nha so 1_Dien_bieu ke hoach dau thau 15 2" xfId="24360"/>
    <cellStyle name="Dziesietny_Invoices2001Slovakia_01_Nha so 1_Dien_bieu ke hoach dau thau 16" xfId="5560"/>
    <cellStyle name="Dziesiętny_Invoices2001Slovakia_01_Nha so 1_Dien_bieu ke hoach dau thau 16" xfId="5561"/>
    <cellStyle name="Dziesietny_Invoices2001Slovakia_01_Nha so 1_Dien_bieu ke hoach dau thau 16 2" xfId="24361"/>
    <cellStyle name="Dziesiętny_Invoices2001Slovakia_01_Nha so 1_Dien_bieu ke hoach dau thau 16 2" xfId="24362"/>
    <cellStyle name="Dziesietny_Invoices2001Slovakia_01_Nha so 1_Dien_bieu ke hoach dau thau 17" xfId="5562"/>
    <cellStyle name="Dziesiętny_Invoices2001Slovakia_01_Nha so 1_Dien_bieu ke hoach dau thau 17" xfId="5563"/>
    <cellStyle name="Dziesietny_Invoices2001Slovakia_01_Nha so 1_Dien_bieu ke hoach dau thau 17 2" xfId="24363"/>
    <cellStyle name="Dziesiętny_Invoices2001Slovakia_01_Nha so 1_Dien_bieu ke hoach dau thau 17 2" xfId="24364"/>
    <cellStyle name="Dziesietny_Invoices2001Slovakia_01_Nha so 1_Dien_bieu ke hoach dau thau 18" xfId="5564"/>
    <cellStyle name="Dziesiętny_Invoices2001Slovakia_01_Nha so 1_Dien_bieu ke hoach dau thau 18" xfId="5565"/>
    <cellStyle name="Dziesietny_Invoices2001Slovakia_01_Nha so 1_Dien_bieu ke hoach dau thau 18 2" xfId="24365"/>
    <cellStyle name="Dziesiętny_Invoices2001Slovakia_01_Nha so 1_Dien_bieu ke hoach dau thau 18 2" xfId="24366"/>
    <cellStyle name="Dziesietny_Invoices2001Slovakia_01_Nha so 1_Dien_bieu ke hoach dau thau 19" xfId="5566"/>
    <cellStyle name="Dziesiętny_Invoices2001Slovakia_01_Nha so 1_Dien_bieu ke hoach dau thau 19" xfId="5567"/>
    <cellStyle name="Dziesietny_Invoices2001Slovakia_01_Nha so 1_Dien_bieu ke hoach dau thau 19 2" xfId="24367"/>
    <cellStyle name="Dziesiętny_Invoices2001Slovakia_01_Nha so 1_Dien_bieu ke hoach dau thau 19 2" xfId="24368"/>
    <cellStyle name="Dziesietny_Invoices2001Slovakia_01_Nha so 1_Dien_bieu ke hoach dau thau 2" xfId="5568"/>
    <cellStyle name="Dziesiętny_Invoices2001Slovakia_01_Nha so 1_Dien_bieu ke hoach dau thau 2" xfId="5569"/>
    <cellStyle name="Dziesietny_Invoices2001Slovakia_01_Nha so 1_Dien_bieu ke hoach dau thau 2 2" xfId="15308"/>
    <cellStyle name="Dziesiętny_Invoices2001Slovakia_01_Nha so 1_Dien_bieu ke hoach dau thau 2 2" xfId="15309"/>
    <cellStyle name="Dziesietny_Invoices2001Slovakia_01_Nha so 1_Dien_bieu ke hoach dau thau 2 3" xfId="15306"/>
    <cellStyle name="Dziesiętny_Invoices2001Slovakia_01_Nha so 1_Dien_bieu ke hoach dau thau 2 3" xfId="15307"/>
    <cellStyle name="Dziesietny_Invoices2001Slovakia_01_Nha so 1_Dien_bieu ke hoach dau thau 2 4" xfId="24369"/>
    <cellStyle name="Dziesiętny_Invoices2001Slovakia_01_Nha so 1_Dien_bieu ke hoach dau thau 2 4" xfId="24370"/>
    <cellStyle name="Dziesietny_Invoices2001Slovakia_01_Nha so 1_Dien_bieu ke hoach dau thau 20" xfId="5570"/>
    <cellStyle name="Dziesiętny_Invoices2001Slovakia_01_Nha so 1_Dien_bieu ke hoach dau thau 20" xfId="5571"/>
    <cellStyle name="Dziesietny_Invoices2001Slovakia_01_Nha so 1_Dien_bieu ke hoach dau thau 20 2" xfId="24371"/>
    <cellStyle name="Dziesiętny_Invoices2001Slovakia_01_Nha so 1_Dien_bieu ke hoach dau thau 20 2" xfId="24372"/>
    <cellStyle name="Dziesietny_Invoices2001Slovakia_01_Nha so 1_Dien_bieu ke hoach dau thau 21" xfId="5572"/>
    <cellStyle name="Dziesiętny_Invoices2001Slovakia_01_Nha so 1_Dien_bieu ke hoach dau thau 21" xfId="5573"/>
    <cellStyle name="Dziesietny_Invoices2001Slovakia_01_Nha so 1_Dien_bieu ke hoach dau thau 21 2" xfId="24373"/>
    <cellStyle name="Dziesiętny_Invoices2001Slovakia_01_Nha so 1_Dien_bieu ke hoach dau thau 21 2" xfId="24374"/>
    <cellStyle name="Dziesietny_Invoices2001Slovakia_01_Nha so 1_Dien_bieu ke hoach dau thau 22" xfId="5574"/>
    <cellStyle name="Dziesiętny_Invoices2001Slovakia_01_Nha so 1_Dien_bieu ke hoach dau thau 22" xfId="5575"/>
    <cellStyle name="Dziesietny_Invoices2001Slovakia_01_Nha so 1_Dien_bieu ke hoach dau thau 22 2" xfId="24375"/>
    <cellStyle name="Dziesiętny_Invoices2001Slovakia_01_Nha so 1_Dien_bieu ke hoach dau thau 22 2" xfId="24376"/>
    <cellStyle name="Dziesietny_Invoices2001Slovakia_01_Nha so 1_Dien_bieu ke hoach dau thau 23" xfId="5576"/>
    <cellStyle name="Dziesiętny_Invoices2001Slovakia_01_Nha so 1_Dien_bieu ke hoach dau thau 23" xfId="5577"/>
    <cellStyle name="Dziesietny_Invoices2001Slovakia_01_Nha so 1_Dien_bieu ke hoach dau thau 23 2" xfId="24377"/>
    <cellStyle name="Dziesiętny_Invoices2001Slovakia_01_Nha so 1_Dien_bieu ke hoach dau thau 23 2" xfId="24378"/>
    <cellStyle name="Dziesietny_Invoices2001Slovakia_01_Nha so 1_Dien_bieu ke hoach dau thau 24" xfId="5578"/>
    <cellStyle name="Dziesiętny_Invoices2001Slovakia_01_Nha so 1_Dien_bieu ke hoach dau thau 24" xfId="5579"/>
    <cellStyle name="Dziesietny_Invoices2001Slovakia_01_Nha so 1_Dien_bieu ke hoach dau thau 24 2" xfId="24379"/>
    <cellStyle name="Dziesiętny_Invoices2001Slovakia_01_Nha so 1_Dien_bieu ke hoach dau thau 24 2" xfId="24380"/>
    <cellStyle name="Dziesietny_Invoices2001Slovakia_01_Nha so 1_Dien_bieu ke hoach dau thau 25" xfId="5580"/>
    <cellStyle name="Dziesiętny_Invoices2001Slovakia_01_Nha so 1_Dien_bieu ke hoach dau thau 25" xfId="5581"/>
    <cellStyle name="Dziesietny_Invoices2001Slovakia_01_Nha so 1_Dien_bieu ke hoach dau thau 25 2" xfId="24381"/>
    <cellStyle name="Dziesiętny_Invoices2001Slovakia_01_Nha so 1_Dien_bieu ke hoach dau thau 25 2" xfId="24382"/>
    <cellStyle name="Dziesietny_Invoices2001Slovakia_01_Nha so 1_Dien_bieu ke hoach dau thau 26" xfId="5582"/>
    <cellStyle name="Dziesiętny_Invoices2001Slovakia_01_Nha so 1_Dien_bieu ke hoach dau thau 26" xfId="5583"/>
    <cellStyle name="Dziesietny_Invoices2001Slovakia_01_Nha so 1_Dien_bieu ke hoach dau thau 26 2" xfId="24383"/>
    <cellStyle name="Dziesiętny_Invoices2001Slovakia_01_Nha so 1_Dien_bieu ke hoach dau thau 26 2" xfId="24384"/>
    <cellStyle name="Dziesietny_Invoices2001Slovakia_01_Nha so 1_Dien_bieu ke hoach dau thau 27" xfId="15304"/>
    <cellStyle name="Dziesiętny_Invoices2001Slovakia_01_Nha so 1_Dien_bieu ke hoach dau thau 27" xfId="15305"/>
    <cellStyle name="Dziesietny_Invoices2001Slovakia_01_Nha so 1_Dien_bieu ke hoach dau thau 28" xfId="24347"/>
    <cellStyle name="Dziesiętny_Invoices2001Slovakia_01_Nha so 1_Dien_bieu ke hoach dau thau 28" xfId="24348"/>
    <cellStyle name="Dziesietny_Invoices2001Slovakia_01_Nha so 1_Dien_bieu ke hoach dau thau 3" xfId="5584"/>
    <cellStyle name="Dziesiętny_Invoices2001Slovakia_01_Nha so 1_Dien_bieu ke hoach dau thau 3" xfId="5585"/>
    <cellStyle name="Dziesietny_Invoices2001Slovakia_01_Nha so 1_Dien_bieu ke hoach dau thau 3 2" xfId="15312"/>
    <cellStyle name="Dziesiętny_Invoices2001Slovakia_01_Nha so 1_Dien_bieu ke hoach dau thau 3 2" xfId="15313"/>
    <cellStyle name="Dziesietny_Invoices2001Slovakia_01_Nha so 1_Dien_bieu ke hoach dau thau 3 3" xfId="15310"/>
    <cellStyle name="Dziesiętny_Invoices2001Slovakia_01_Nha so 1_Dien_bieu ke hoach dau thau 3 3" xfId="15311"/>
    <cellStyle name="Dziesietny_Invoices2001Slovakia_01_Nha so 1_Dien_bieu ke hoach dau thau 3 4" xfId="24385"/>
    <cellStyle name="Dziesiętny_Invoices2001Slovakia_01_Nha so 1_Dien_bieu ke hoach dau thau 3 4" xfId="24386"/>
    <cellStyle name="Dziesietny_Invoices2001Slovakia_01_Nha so 1_Dien_bieu ke hoach dau thau 4" xfId="5586"/>
    <cellStyle name="Dziesiętny_Invoices2001Slovakia_01_Nha so 1_Dien_bieu ke hoach dau thau 4" xfId="5587"/>
    <cellStyle name="Dziesietny_Invoices2001Slovakia_01_Nha so 1_Dien_bieu ke hoach dau thau 4 2" xfId="15314"/>
    <cellStyle name="Dziesiętny_Invoices2001Slovakia_01_Nha so 1_Dien_bieu ke hoach dau thau 4 2" xfId="15315"/>
    <cellStyle name="Dziesietny_Invoices2001Slovakia_01_Nha so 1_Dien_bieu ke hoach dau thau 4 3" xfId="24387"/>
    <cellStyle name="Dziesiętny_Invoices2001Slovakia_01_Nha so 1_Dien_bieu ke hoach dau thau 4 3" xfId="24388"/>
    <cellStyle name="Dziesietny_Invoices2001Slovakia_01_Nha so 1_Dien_bieu ke hoach dau thau 5" xfId="5588"/>
    <cellStyle name="Dziesiętny_Invoices2001Slovakia_01_Nha so 1_Dien_bieu ke hoach dau thau 5" xfId="5589"/>
    <cellStyle name="Dziesietny_Invoices2001Slovakia_01_Nha so 1_Dien_bieu ke hoach dau thau 5 2" xfId="24389"/>
    <cellStyle name="Dziesiętny_Invoices2001Slovakia_01_Nha so 1_Dien_bieu ke hoach dau thau 5 2" xfId="24390"/>
    <cellStyle name="Dziesietny_Invoices2001Slovakia_01_Nha so 1_Dien_bieu ke hoach dau thau 6" xfId="5590"/>
    <cellStyle name="Dziesiętny_Invoices2001Slovakia_01_Nha so 1_Dien_bieu ke hoach dau thau 6" xfId="5591"/>
    <cellStyle name="Dziesietny_Invoices2001Slovakia_01_Nha so 1_Dien_bieu ke hoach dau thau 6 2" xfId="24391"/>
    <cellStyle name="Dziesiętny_Invoices2001Slovakia_01_Nha so 1_Dien_bieu ke hoach dau thau 6 2" xfId="24392"/>
    <cellStyle name="Dziesietny_Invoices2001Slovakia_01_Nha so 1_Dien_bieu ke hoach dau thau 7" xfId="5592"/>
    <cellStyle name="Dziesiętny_Invoices2001Slovakia_01_Nha so 1_Dien_bieu ke hoach dau thau 7" xfId="5593"/>
    <cellStyle name="Dziesietny_Invoices2001Slovakia_01_Nha so 1_Dien_bieu ke hoach dau thau 7 2" xfId="24393"/>
    <cellStyle name="Dziesiętny_Invoices2001Slovakia_01_Nha so 1_Dien_bieu ke hoach dau thau 7 2" xfId="24394"/>
    <cellStyle name="Dziesietny_Invoices2001Slovakia_01_Nha so 1_Dien_bieu ke hoach dau thau 8" xfId="5594"/>
    <cellStyle name="Dziesiętny_Invoices2001Slovakia_01_Nha so 1_Dien_bieu ke hoach dau thau 8" xfId="5595"/>
    <cellStyle name="Dziesietny_Invoices2001Slovakia_01_Nha so 1_Dien_bieu ke hoach dau thau 8 2" xfId="24395"/>
    <cellStyle name="Dziesiętny_Invoices2001Slovakia_01_Nha so 1_Dien_bieu ke hoach dau thau 8 2" xfId="24396"/>
    <cellStyle name="Dziesietny_Invoices2001Slovakia_01_Nha so 1_Dien_bieu ke hoach dau thau 9" xfId="5596"/>
    <cellStyle name="Dziesiętny_Invoices2001Slovakia_01_Nha so 1_Dien_bieu ke hoach dau thau 9" xfId="5597"/>
    <cellStyle name="Dziesietny_Invoices2001Slovakia_01_Nha so 1_Dien_bieu ke hoach dau thau 9 2" xfId="24397"/>
    <cellStyle name="Dziesiętny_Invoices2001Slovakia_01_Nha so 1_Dien_bieu ke hoach dau thau 9 2" xfId="24398"/>
    <cellStyle name="Dziesietny_Invoices2001Slovakia_01_Nha so 1_Dien_bieu ke hoach dau thau truong mam non SKH" xfId="5598"/>
    <cellStyle name="Dziesiętny_Invoices2001Slovakia_01_Nha so 1_Dien_bieu ke hoach dau thau truong mam non SKH" xfId="5599"/>
    <cellStyle name="Dziesietny_Invoices2001Slovakia_01_Nha so 1_Dien_bieu ke hoach dau thau truong mam non SKH 10" xfId="5600"/>
    <cellStyle name="Dziesiętny_Invoices2001Slovakia_01_Nha so 1_Dien_bieu ke hoach dau thau truong mam non SKH 10" xfId="5601"/>
    <cellStyle name="Dziesietny_Invoices2001Slovakia_01_Nha so 1_Dien_bieu ke hoach dau thau truong mam non SKH 10 2" xfId="24401"/>
    <cellStyle name="Dziesiętny_Invoices2001Slovakia_01_Nha so 1_Dien_bieu ke hoach dau thau truong mam non SKH 10 2" xfId="24402"/>
    <cellStyle name="Dziesietny_Invoices2001Slovakia_01_Nha so 1_Dien_bieu ke hoach dau thau truong mam non SKH 11" xfId="5602"/>
    <cellStyle name="Dziesiętny_Invoices2001Slovakia_01_Nha so 1_Dien_bieu ke hoach dau thau truong mam non SKH 11" xfId="5603"/>
    <cellStyle name="Dziesietny_Invoices2001Slovakia_01_Nha so 1_Dien_bieu ke hoach dau thau truong mam non SKH 11 2" xfId="24403"/>
    <cellStyle name="Dziesiętny_Invoices2001Slovakia_01_Nha so 1_Dien_bieu ke hoach dau thau truong mam non SKH 11 2" xfId="24404"/>
    <cellStyle name="Dziesietny_Invoices2001Slovakia_01_Nha so 1_Dien_bieu ke hoach dau thau truong mam non SKH 12" xfId="5604"/>
    <cellStyle name="Dziesiętny_Invoices2001Slovakia_01_Nha so 1_Dien_bieu ke hoach dau thau truong mam non SKH 12" xfId="5605"/>
    <cellStyle name="Dziesietny_Invoices2001Slovakia_01_Nha so 1_Dien_bieu ke hoach dau thau truong mam non SKH 12 2" xfId="24405"/>
    <cellStyle name="Dziesiętny_Invoices2001Slovakia_01_Nha so 1_Dien_bieu ke hoach dau thau truong mam non SKH 12 2" xfId="24406"/>
    <cellStyle name="Dziesietny_Invoices2001Slovakia_01_Nha so 1_Dien_bieu ke hoach dau thau truong mam non SKH 13" xfId="5606"/>
    <cellStyle name="Dziesiętny_Invoices2001Slovakia_01_Nha so 1_Dien_bieu ke hoach dau thau truong mam non SKH 13" xfId="5607"/>
    <cellStyle name="Dziesietny_Invoices2001Slovakia_01_Nha so 1_Dien_bieu ke hoach dau thau truong mam non SKH 13 2" xfId="24407"/>
    <cellStyle name="Dziesiętny_Invoices2001Slovakia_01_Nha so 1_Dien_bieu ke hoach dau thau truong mam non SKH 13 2" xfId="24408"/>
    <cellStyle name="Dziesietny_Invoices2001Slovakia_01_Nha so 1_Dien_bieu ke hoach dau thau truong mam non SKH 14" xfId="5608"/>
    <cellStyle name="Dziesiętny_Invoices2001Slovakia_01_Nha so 1_Dien_bieu ke hoach dau thau truong mam non SKH 14" xfId="5609"/>
    <cellStyle name="Dziesietny_Invoices2001Slovakia_01_Nha so 1_Dien_bieu ke hoach dau thau truong mam non SKH 14 2" xfId="24409"/>
    <cellStyle name="Dziesiętny_Invoices2001Slovakia_01_Nha so 1_Dien_bieu ke hoach dau thau truong mam non SKH 14 2" xfId="24410"/>
    <cellStyle name="Dziesietny_Invoices2001Slovakia_01_Nha so 1_Dien_bieu ke hoach dau thau truong mam non SKH 15" xfId="5610"/>
    <cellStyle name="Dziesiętny_Invoices2001Slovakia_01_Nha so 1_Dien_bieu ke hoach dau thau truong mam non SKH 15" xfId="5611"/>
    <cellStyle name="Dziesietny_Invoices2001Slovakia_01_Nha so 1_Dien_bieu ke hoach dau thau truong mam non SKH 15 2" xfId="24411"/>
    <cellStyle name="Dziesiętny_Invoices2001Slovakia_01_Nha so 1_Dien_bieu ke hoach dau thau truong mam non SKH 15 2" xfId="24412"/>
    <cellStyle name="Dziesietny_Invoices2001Slovakia_01_Nha so 1_Dien_bieu ke hoach dau thau truong mam non SKH 16" xfId="5612"/>
    <cellStyle name="Dziesiętny_Invoices2001Slovakia_01_Nha so 1_Dien_bieu ke hoach dau thau truong mam non SKH 16" xfId="5613"/>
    <cellStyle name="Dziesietny_Invoices2001Slovakia_01_Nha so 1_Dien_bieu ke hoach dau thau truong mam non SKH 16 2" xfId="24413"/>
    <cellStyle name="Dziesiętny_Invoices2001Slovakia_01_Nha so 1_Dien_bieu ke hoach dau thau truong mam non SKH 16 2" xfId="24414"/>
    <cellStyle name="Dziesietny_Invoices2001Slovakia_01_Nha so 1_Dien_bieu ke hoach dau thau truong mam non SKH 17" xfId="5614"/>
    <cellStyle name="Dziesiętny_Invoices2001Slovakia_01_Nha so 1_Dien_bieu ke hoach dau thau truong mam non SKH 17" xfId="5615"/>
    <cellStyle name="Dziesietny_Invoices2001Slovakia_01_Nha so 1_Dien_bieu ke hoach dau thau truong mam non SKH 17 2" xfId="24415"/>
    <cellStyle name="Dziesiętny_Invoices2001Slovakia_01_Nha so 1_Dien_bieu ke hoach dau thau truong mam non SKH 17 2" xfId="24416"/>
    <cellStyle name="Dziesietny_Invoices2001Slovakia_01_Nha so 1_Dien_bieu ke hoach dau thau truong mam non SKH 18" xfId="5616"/>
    <cellStyle name="Dziesiętny_Invoices2001Slovakia_01_Nha so 1_Dien_bieu ke hoach dau thau truong mam non SKH 18" xfId="5617"/>
    <cellStyle name="Dziesietny_Invoices2001Slovakia_01_Nha so 1_Dien_bieu ke hoach dau thau truong mam non SKH 18 2" xfId="24417"/>
    <cellStyle name="Dziesiętny_Invoices2001Slovakia_01_Nha so 1_Dien_bieu ke hoach dau thau truong mam non SKH 18 2" xfId="24418"/>
    <cellStyle name="Dziesietny_Invoices2001Slovakia_01_Nha so 1_Dien_bieu ke hoach dau thau truong mam non SKH 19" xfId="5618"/>
    <cellStyle name="Dziesiętny_Invoices2001Slovakia_01_Nha so 1_Dien_bieu ke hoach dau thau truong mam non SKH 19" xfId="5619"/>
    <cellStyle name="Dziesietny_Invoices2001Slovakia_01_Nha so 1_Dien_bieu ke hoach dau thau truong mam non SKH 19 2" xfId="24419"/>
    <cellStyle name="Dziesiętny_Invoices2001Slovakia_01_Nha so 1_Dien_bieu ke hoach dau thau truong mam non SKH 19 2" xfId="24420"/>
    <cellStyle name="Dziesietny_Invoices2001Slovakia_01_Nha so 1_Dien_bieu ke hoach dau thau truong mam non SKH 2" xfId="5620"/>
    <cellStyle name="Dziesiętny_Invoices2001Slovakia_01_Nha so 1_Dien_bieu ke hoach dau thau truong mam non SKH 2" xfId="5621"/>
    <cellStyle name="Dziesietny_Invoices2001Slovakia_01_Nha so 1_Dien_bieu ke hoach dau thau truong mam non SKH 2 2" xfId="15320"/>
    <cellStyle name="Dziesiętny_Invoices2001Slovakia_01_Nha so 1_Dien_bieu ke hoach dau thau truong mam non SKH 2 2" xfId="15321"/>
    <cellStyle name="Dziesietny_Invoices2001Slovakia_01_Nha so 1_Dien_bieu ke hoach dau thau truong mam non SKH 2 3" xfId="15318"/>
    <cellStyle name="Dziesiętny_Invoices2001Slovakia_01_Nha so 1_Dien_bieu ke hoach dau thau truong mam non SKH 2 3" xfId="15319"/>
    <cellStyle name="Dziesietny_Invoices2001Slovakia_01_Nha so 1_Dien_bieu ke hoach dau thau truong mam non SKH 2 4" xfId="24421"/>
    <cellStyle name="Dziesiętny_Invoices2001Slovakia_01_Nha so 1_Dien_bieu ke hoach dau thau truong mam non SKH 2 4" xfId="24422"/>
    <cellStyle name="Dziesietny_Invoices2001Slovakia_01_Nha so 1_Dien_bieu ke hoach dau thau truong mam non SKH 20" xfId="5622"/>
    <cellStyle name="Dziesiętny_Invoices2001Slovakia_01_Nha so 1_Dien_bieu ke hoach dau thau truong mam non SKH 20" xfId="5623"/>
    <cellStyle name="Dziesietny_Invoices2001Slovakia_01_Nha so 1_Dien_bieu ke hoach dau thau truong mam non SKH 20 2" xfId="24423"/>
    <cellStyle name="Dziesiętny_Invoices2001Slovakia_01_Nha so 1_Dien_bieu ke hoach dau thau truong mam non SKH 20 2" xfId="24424"/>
    <cellStyle name="Dziesietny_Invoices2001Slovakia_01_Nha so 1_Dien_bieu ke hoach dau thau truong mam non SKH 21" xfId="5624"/>
    <cellStyle name="Dziesiętny_Invoices2001Slovakia_01_Nha so 1_Dien_bieu ke hoach dau thau truong mam non SKH 21" xfId="5625"/>
    <cellStyle name="Dziesietny_Invoices2001Slovakia_01_Nha so 1_Dien_bieu ke hoach dau thau truong mam non SKH 21 2" xfId="24425"/>
    <cellStyle name="Dziesiętny_Invoices2001Slovakia_01_Nha so 1_Dien_bieu ke hoach dau thau truong mam non SKH 21 2" xfId="24426"/>
    <cellStyle name="Dziesietny_Invoices2001Slovakia_01_Nha so 1_Dien_bieu ke hoach dau thau truong mam non SKH 22" xfId="5626"/>
    <cellStyle name="Dziesiętny_Invoices2001Slovakia_01_Nha so 1_Dien_bieu ke hoach dau thau truong mam non SKH 22" xfId="5627"/>
    <cellStyle name="Dziesietny_Invoices2001Slovakia_01_Nha so 1_Dien_bieu ke hoach dau thau truong mam non SKH 22 2" xfId="24427"/>
    <cellStyle name="Dziesiętny_Invoices2001Slovakia_01_Nha so 1_Dien_bieu ke hoach dau thau truong mam non SKH 22 2" xfId="24428"/>
    <cellStyle name="Dziesietny_Invoices2001Slovakia_01_Nha so 1_Dien_bieu ke hoach dau thau truong mam non SKH 23" xfId="5628"/>
    <cellStyle name="Dziesiętny_Invoices2001Slovakia_01_Nha so 1_Dien_bieu ke hoach dau thau truong mam non SKH 23" xfId="5629"/>
    <cellStyle name="Dziesietny_Invoices2001Slovakia_01_Nha so 1_Dien_bieu ke hoach dau thau truong mam non SKH 23 2" xfId="24429"/>
    <cellStyle name="Dziesiętny_Invoices2001Slovakia_01_Nha so 1_Dien_bieu ke hoach dau thau truong mam non SKH 23 2" xfId="24430"/>
    <cellStyle name="Dziesietny_Invoices2001Slovakia_01_Nha so 1_Dien_bieu ke hoach dau thau truong mam non SKH 24" xfId="5630"/>
    <cellStyle name="Dziesiętny_Invoices2001Slovakia_01_Nha so 1_Dien_bieu ke hoach dau thau truong mam non SKH 24" xfId="5631"/>
    <cellStyle name="Dziesietny_Invoices2001Slovakia_01_Nha so 1_Dien_bieu ke hoach dau thau truong mam non SKH 24 2" xfId="24431"/>
    <cellStyle name="Dziesiętny_Invoices2001Slovakia_01_Nha so 1_Dien_bieu ke hoach dau thau truong mam non SKH 24 2" xfId="24432"/>
    <cellStyle name="Dziesietny_Invoices2001Slovakia_01_Nha so 1_Dien_bieu ke hoach dau thau truong mam non SKH 25" xfId="5632"/>
    <cellStyle name="Dziesiętny_Invoices2001Slovakia_01_Nha so 1_Dien_bieu ke hoach dau thau truong mam non SKH 25" xfId="5633"/>
    <cellStyle name="Dziesietny_Invoices2001Slovakia_01_Nha so 1_Dien_bieu ke hoach dau thau truong mam non SKH 25 2" xfId="24433"/>
    <cellStyle name="Dziesiętny_Invoices2001Slovakia_01_Nha so 1_Dien_bieu ke hoach dau thau truong mam non SKH 25 2" xfId="24434"/>
    <cellStyle name="Dziesietny_Invoices2001Slovakia_01_Nha so 1_Dien_bieu ke hoach dau thau truong mam non SKH 26" xfId="5634"/>
    <cellStyle name="Dziesiętny_Invoices2001Slovakia_01_Nha so 1_Dien_bieu ke hoach dau thau truong mam non SKH 26" xfId="5635"/>
    <cellStyle name="Dziesietny_Invoices2001Slovakia_01_Nha so 1_Dien_bieu ke hoach dau thau truong mam non SKH 26 2" xfId="24435"/>
    <cellStyle name="Dziesiętny_Invoices2001Slovakia_01_Nha so 1_Dien_bieu ke hoach dau thau truong mam non SKH 26 2" xfId="24436"/>
    <cellStyle name="Dziesietny_Invoices2001Slovakia_01_Nha so 1_Dien_bieu ke hoach dau thau truong mam non SKH 27" xfId="15316"/>
    <cellStyle name="Dziesiętny_Invoices2001Slovakia_01_Nha so 1_Dien_bieu ke hoach dau thau truong mam non SKH 27" xfId="15317"/>
    <cellStyle name="Dziesietny_Invoices2001Slovakia_01_Nha so 1_Dien_bieu ke hoach dau thau truong mam non SKH 28" xfId="24399"/>
    <cellStyle name="Dziesiętny_Invoices2001Slovakia_01_Nha so 1_Dien_bieu ke hoach dau thau truong mam non SKH 28" xfId="24400"/>
    <cellStyle name="Dziesietny_Invoices2001Slovakia_01_Nha so 1_Dien_bieu ke hoach dau thau truong mam non SKH 3" xfId="5636"/>
    <cellStyle name="Dziesiętny_Invoices2001Slovakia_01_Nha so 1_Dien_bieu ke hoach dau thau truong mam non SKH 3" xfId="5637"/>
    <cellStyle name="Dziesietny_Invoices2001Slovakia_01_Nha so 1_Dien_bieu ke hoach dau thau truong mam non SKH 3 2" xfId="15324"/>
    <cellStyle name="Dziesiętny_Invoices2001Slovakia_01_Nha so 1_Dien_bieu ke hoach dau thau truong mam non SKH 3 2" xfId="15325"/>
    <cellStyle name="Dziesietny_Invoices2001Slovakia_01_Nha so 1_Dien_bieu ke hoach dau thau truong mam non SKH 3 3" xfId="15322"/>
    <cellStyle name="Dziesiętny_Invoices2001Slovakia_01_Nha so 1_Dien_bieu ke hoach dau thau truong mam non SKH 3 3" xfId="15323"/>
    <cellStyle name="Dziesietny_Invoices2001Slovakia_01_Nha so 1_Dien_bieu ke hoach dau thau truong mam non SKH 3 4" xfId="24437"/>
    <cellStyle name="Dziesiętny_Invoices2001Slovakia_01_Nha so 1_Dien_bieu ke hoach dau thau truong mam non SKH 3 4" xfId="24438"/>
    <cellStyle name="Dziesietny_Invoices2001Slovakia_01_Nha so 1_Dien_bieu ke hoach dau thau truong mam non SKH 4" xfId="5638"/>
    <cellStyle name="Dziesiętny_Invoices2001Slovakia_01_Nha so 1_Dien_bieu ke hoach dau thau truong mam non SKH 4" xfId="5639"/>
    <cellStyle name="Dziesietny_Invoices2001Slovakia_01_Nha so 1_Dien_bieu ke hoach dau thau truong mam non SKH 4 2" xfId="15326"/>
    <cellStyle name="Dziesiętny_Invoices2001Slovakia_01_Nha so 1_Dien_bieu ke hoach dau thau truong mam non SKH 4 2" xfId="15327"/>
    <cellStyle name="Dziesietny_Invoices2001Slovakia_01_Nha so 1_Dien_bieu ke hoach dau thau truong mam non SKH 4 3" xfId="24439"/>
    <cellStyle name="Dziesiętny_Invoices2001Slovakia_01_Nha so 1_Dien_bieu ke hoach dau thau truong mam non SKH 4 3" xfId="24440"/>
    <cellStyle name="Dziesietny_Invoices2001Slovakia_01_Nha so 1_Dien_bieu ke hoach dau thau truong mam non SKH 5" xfId="5640"/>
    <cellStyle name="Dziesiętny_Invoices2001Slovakia_01_Nha so 1_Dien_bieu ke hoach dau thau truong mam non SKH 5" xfId="5641"/>
    <cellStyle name="Dziesietny_Invoices2001Slovakia_01_Nha so 1_Dien_bieu ke hoach dau thau truong mam non SKH 5 2" xfId="24441"/>
    <cellStyle name="Dziesiętny_Invoices2001Slovakia_01_Nha so 1_Dien_bieu ke hoach dau thau truong mam non SKH 5 2" xfId="24442"/>
    <cellStyle name="Dziesietny_Invoices2001Slovakia_01_Nha so 1_Dien_bieu ke hoach dau thau truong mam non SKH 6" xfId="5642"/>
    <cellStyle name="Dziesiętny_Invoices2001Slovakia_01_Nha so 1_Dien_bieu ke hoach dau thau truong mam non SKH 6" xfId="5643"/>
    <cellStyle name="Dziesietny_Invoices2001Slovakia_01_Nha so 1_Dien_bieu ke hoach dau thau truong mam non SKH 6 2" xfId="24443"/>
    <cellStyle name="Dziesiętny_Invoices2001Slovakia_01_Nha so 1_Dien_bieu ke hoach dau thau truong mam non SKH 6 2" xfId="24444"/>
    <cellStyle name="Dziesietny_Invoices2001Slovakia_01_Nha so 1_Dien_bieu ke hoach dau thau truong mam non SKH 7" xfId="5644"/>
    <cellStyle name="Dziesiętny_Invoices2001Slovakia_01_Nha so 1_Dien_bieu ke hoach dau thau truong mam non SKH 7" xfId="5645"/>
    <cellStyle name="Dziesietny_Invoices2001Slovakia_01_Nha so 1_Dien_bieu ke hoach dau thau truong mam non SKH 7 2" xfId="24445"/>
    <cellStyle name="Dziesiętny_Invoices2001Slovakia_01_Nha so 1_Dien_bieu ke hoach dau thau truong mam non SKH 7 2" xfId="24446"/>
    <cellStyle name="Dziesietny_Invoices2001Slovakia_01_Nha so 1_Dien_bieu ke hoach dau thau truong mam non SKH 8" xfId="5646"/>
    <cellStyle name="Dziesiętny_Invoices2001Slovakia_01_Nha so 1_Dien_bieu ke hoach dau thau truong mam non SKH 8" xfId="5647"/>
    <cellStyle name="Dziesietny_Invoices2001Slovakia_01_Nha so 1_Dien_bieu ke hoach dau thau truong mam non SKH 8 2" xfId="24447"/>
    <cellStyle name="Dziesiętny_Invoices2001Slovakia_01_Nha so 1_Dien_bieu ke hoach dau thau truong mam non SKH 8 2" xfId="24448"/>
    <cellStyle name="Dziesietny_Invoices2001Slovakia_01_Nha so 1_Dien_bieu ke hoach dau thau truong mam non SKH 9" xfId="5648"/>
    <cellStyle name="Dziesiętny_Invoices2001Slovakia_01_Nha so 1_Dien_bieu ke hoach dau thau truong mam non SKH 9" xfId="5649"/>
    <cellStyle name="Dziesietny_Invoices2001Slovakia_01_Nha so 1_Dien_bieu ke hoach dau thau truong mam non SKH 9 2" xfId="24449"/>
    <cellStyle name="Dziesiętny_Invoices2001Slovakia_01_Nha so 1_Dien_bieu ke hoach dau thau truong mam non SKH 9 2" xfId="24450"/>
    <cellStyle name="Dziesietny_Invoices2001Slovakia_01_Nha so 1_Dien_bieu tong hop lai kh von 2011 gui phong TH-KTDN" xfId="5650"/>
    <cellStyle name="Dziesiętny_Invoices2001Slovakia_01_Nha so 1_Dien_bieu tong hop lai kh von 2011 gui phong TH-KTDN" xfId="5651"/>
    <cellStyle name="Dziesietny_Invoices2001Slovakia_01_Nha so 1_Dien_bieu tong hop lai kh von 2011 gui phong TH-KTDN 10" xfId="5652"/>
    <cellStyle name="Dziesiętny_Invoices2001Slovakia_01_Nha so 1_Dien_bieu tong hop lai kh von 2011 gui phong TH-KTDN 10" xfId="5653"/>
    <cellStyle name="Dziesietny_Invoices2001Slovakia_01_Nha so 1_Dien_bieu tong hop lai kh von 2011 gui phong TH-KTDN 10 2" xfId="24453"/>
    <cellStyle name="Dziesiętny_Invoices2001Slovakia_01_Nha so 1_Dien_bieu tong hop lai kh von 2011 gui phong TH-KTDN 10 2" xfId="24454"/>
    <cellStyle name="Dziesietny_Invoices2001Slovakia_01_Nha so 1_Dien_bieu tong hop lai kh von 2011 gui phong TH-KTDN 11" xfId="5654"/>
    <cellStyle name="Dziesiętny_Invoices2001Slovakia_01_Nha so 1_Dien_bieu tong hop lai kh von 2011 gui phong TH-KTDN 11" xfId="5655"/>
    <cellStyle name="Dziesietny_Invoices2001Slovakia_01_Nha so 1_Dien_bieu tong hop lai kh von 2011 gui phong TH-KTDN 11 2" xfId="24455"/>
    <cellStyle name="Dziesiętny_Invoices2001Slovakia_01_Nha so 1_Dien_bieu tong hop lai kh von 2011 gui phong TH-KTDN 11 2" xfId="24456"/>
    <cellStyle name="Dziesietny_Invoices2001Slovakia_01_Nha so 1_Dien_bieu tong hop lai kh von 2011 gui phong TH-KTDN 12" xfId="5656"/>
    <cellStyle name="Dziesiętny_Invoices2001Slovakia_01_Nha so 1_Dien_bieu tong hop lai kh von 2011 gui phong TH-KTDN 12" xfId="5657"/>
    <cellStyle name="Dziesietny_Invoices2001Slovakia_01_Nha so 1_Dien_bieu tong hop lai kh von 2011 gui phong TH-KTDN 12 2" xfId="24457"/>
    <cellStyle name="Dziesiętny_Invoices2001Slovakia_01_Nha so 1_Dien_bieu tong hop lai kh von 2011 gui phong TH-KTDN 12 2" xfId="24458"/>
    <cellStyle name="Dziesietny_Invoices2001Slovakia_01_Nha so 1_Dien_bieu tong hop lai kh von 2011 gui phong TH-KTDN 13" xfId="5658"/>
    <cellStyle name="Dziesiętny_Invoices2001Slovakia_01_Nha so 1_Dien_bieu tong hop lai kh von 2011 gui phong TH-KTDN 13" xfId="5659"/>
    <cellStyle name="Dziesietny_Invoices2001Slovakia_01_Nha so 1_Dien_bieu tong hop lai kh von 2011 gui phong TH-KTDN 13 2" xfId="24459"/>
    <cellStyle name="Dziesiętny_Invoices2001Slovakia_01_Nha so 1_Dien_bieu tong hop lai kh von 2011 gui phong TH-KTDN 13 2" xfId="24460"/>
    <cellStyle name="Dziesietny_Invoices2001Slovakia_01_Nha so 1_Dien_bieu tong hop lai kh von 2011 gui phong TH-KTDN 14" xfId="5660"/>
    <cellStyle name="Dziesiętny_Invoices2001Slovakia_01_Nha so 1_Dien_bieu tong hop lai kh von 2011 gui phong TH-KTDN 14" xfId="5661"/>
    <cellStyle name="Dziesietny_Invoices2001Slovakia_01_Nha so 1_Dien_bieu tong hop lai kh von 2011 gui phong TH-KTDN 14 2" xfId="24461"/>
    <cellStyle name="Dziesiętny_Invoices2001Slovakia_01_Nha so 1_Dien_bieu tong hop lai kh von 2011 gui phong TH-KTDN 14 2" xfId="24462"/>
    <cellStyle name="Dziesietny_Invoices2001Slovakia_01_Nha so 1_Dien_bieu tong hop lai kh von 2011 gui phong TH-KTDN 15" xfId="5662"/>
    <cellStyle name="Dziesiętny_Invoices2001Slovakia_01_Nha so 1_Dien_bieu tong hop lai kh von 2011 gui phong TH-KTDN 15" xfId="5663"/>
    <cellStyle name="Dziesietny_Invoices2001Slovakia_01_Nha so 1_Dien_bieu tong hop lai kh von 2011 gui phong TH-KTDN 15 2" xfId="24463"/>
    <cellStyle name="Dziesiętny_Invoices2001Slovakia_01_Nha so 1_Dien_bieu tong hop lai kh von 2011 gui phong TH-KTDN 15 2" xfId="24464"/>
    <cellStyle name="Dziesietny_Invoices2001Slovakia_01_Nha so 1_Dien_bieu tong hop lai kh von 2011 gui phong TH-KTDN 16" xfId="5664"/>
    <cellStyle name="Dziesiętny_Invoices2001Slovakia_01_Nha so 1_Dien_bieu tong hop lai kh von 2011 gui phong TH-KTDN 16" xfId="5665"/>
    <cellStyle name="Dziesietny_Invoices2001Slovakia_01_Nha so 1_Dien_bieu tong hop lai kh von 2011 gui phong TH-KTDN 16 2" xfId="24465"/>
    <cellStyle name="Dziesiętny_Invoices2001Slovakia_01_Nha so 1_Dien_bieu tong hop lai kh von 2011 gui phong TH-KTDN 16 2" xfId="24466"/>
    <cellStyle name="Dziesietny_Invoices2001Slovakia_01_Nha so 1_Dien_bieu tong hop lai kh von 2011 gui phong TH-KTDN 17" xfId="5666"/>
    <cellStyle name="Dziesiętny_Invoices2001Slovakia_01_Nha so 1_Dien_bieu tong hop lai kh von 2011 gui phong TH-KTDN 17" xfId="5667"/>
    <cellStyle name="Dziesietny_Invoices2001Slovakia_01_Nha so 1_Dien_bieu tong hop lai kh von 2011 gui phong TH-KTDN 17 2" xfId="24467"/>
    <cellStyle name="Dziesiętny_Invoices2001Slovakia_01_Nha so 1_Dien_bieu tong hop lai kh von 2011 gui phong TH-KTDN 17 2" xfId="24468"/>
    <cellStyle name="Dziesietny_Invoices2001Slovakia_01_Nha so 1_Dien_bieu tong hop lai kh von 2011 gui phong TH-KTDN 18" xfId="5668"/>
    <cellStyle name="Dziesiętny_Invoices2001Slovakia_01_Nha so 1_Dien_bieu tong hop lai kh von 2011 gui phong TH-KTDN 18" xfId="5669"/>
    <cellStyle name="Dziesietny_Invoices2001Slovakia_01_Nha so 1_Dien_bieu tong hop lai kh von 2011 gui phong TH-KTDN 18 2" xfId="24469"/>
    <cellStyle name="Dziesiętny_Invoices2001Slovakia_01_Nha so 1_Dien_bieu tong hop lai kh von 2011 gui phong TH-KTDN 18 2" xfId="24470"/>
    <cellStyle name="Dziesietny_Invoices2001Slovakia_01_Nha so 1_Dien_bieu tong hop lai kh von 2011 gui phong TH-KTDN 19" xfId="5670"/>
    <cellStyle name="Dziesiętny_Invoices2001Slovakia_01_Nha so 1_Dien_bieu tong hop lai kh von 2011 gui phong TH-KTDN 19" xfId="5671"/>
    <cellStyle name="Dziesietny_Invoices2001Slovakia_01_Nha so 1_Dien_bieu tong hop lai kh von 2011 gui phong TH-KTDN 19 2" xfId="24471"/>
    <cellStyle name="Dziesiętny_Invoices2001Slovakia_01_Nha so 1_Dien_bieu tong hop lai kh von 2011 gui phong TH-KTDN 19 2" xfId="24472"/>
    <cellStyle name="Dziesietny_Invoices2001Slovakia_01_Nha so 1_Dien_bieu tong hop lai kh von 2011 gui phong TH-KTDN 2" xfId="5672"/>
    <cellStyle name="Dziesiętny_Invoices2001Slovakia_01_Nha so 1_Dien_bieu tong hop lai kh von 2011 gui phong TH-KTDN 2" xfId="5673"/>
    <cellStyle name="Dziesietny_Invoices2001Slovakia_01_Nha so 1_Dien_bieu tong hop lai kh von 2011 gui phong TH-KTDN 2 2" xfId="15332"/>
    <cellStyle name="Dziesiętny_Invoices2001Slovakia_01_Nha so 1_Dien_bieu tong hop lai kh von 2011 gui phong TH-KTDN 2 2" xfId="15333"/>
    <cellStyle name="Dziesietny_Invoices2001Slovakia_01_Nha so 1_Dien_bieu tong hop lai kh von 2011 gui phong TH-KTDN 2 3" xfId="15330"/>
    <cellStyle name="Dziesiętny_Invoices2001Slovakia_01_Nha so 1_Dien_bieu tong hop lai kh von 2011 gui phong TH-KTDN 2 3" xfId="15331"/>
    <cellStyle name="Dziesietny_Invoices2001Slovakia_01_Nha so 1_Dien_bieu tong hop lai kh von 2011 gui phong TH-KTDN 2 4" xfId="24473"/>
    <cellStyle name="Dziesiętny_Invoices2001Slovakia_01_Nha so 1_Dien_bieu tong hop lai kh von 2011 gui phong TH-KTDN 2 4" xfId="24474"/>
    <cellStyle name="Dziesietny_Invoices2001Slovakia_01_Nha so 1_Dien_bieu tong hop lai kh von 2011 gui phong TH-KTDN 20" xfId="5674"/>
    <cellStyle name="Dziesiętny_Invoices2001Slovakia_01_Nha so 1_Dien_bieu tong hop lai kh von 2011 gui phong TH-KTDN 20" xfId="5675"/>
    <cellStyle name="Dziesietny_Invoices2001Slovakia_01_Nha so 1_Dien_bieu tong hop lai kh von 2011 gui phong TH-KTDN 20 2" xfId="24475"/>
    <cellStyle name="Dziesiętny_Invoices2001Slovakia_01_Nha so 1_Dien_bieu tong hop lai kh von 2011 gui phong TH-KTDN 20 2" xfId="24476"/>
    <cellStyle name="Dziesietny_Invoices2001Slovakia_01_Nha so 1_Dien_bieu tong hop lai kh von 2011 gui phong TH-KTDN 21" xfId="5676"/>
    <cellStyle name="Dziesiętny_Invoices2001Slovakia_01_Nha so 1_Dien_bieu tong hop lai kh von 2011 gui phong TH-KTDN 21" xfId="5677"/>
    <cellStyle name="Dziesietny_Invoices2001Slovakia_01_Nha so 1_Dien_bieu tong hop lai kh von 2011 gui phong TH-KTDN 21 2" xfId="24477"/>
    <cellStyle name="Dziesiętny_Invoices2001Slovakia_01_Nha so 1_Dien_bieu tong hop lai kh von 2011 gui phong TH-KTDN 21 2" xfId="24478"/>
    <cellStyle name="Dziesietny_Invoices2001Slovakia_01_Nha so 1_Dien_bieu tong hop lai kh von 2011 gui phong TH-KTDN 22" xfId="5678"/>
    <cellStyle name="Dziesiętny_Invoices2001Slovakia_01_Nha so 1_Dien_bieu tong hop lai kh von 2011 gui phong TH-KTDN 22" xfId="5679"/>
    <cellStyle name="Dziesietny_Invoices2001Slovakia_01_Nha so 1_Dien_bieu tong hop lai kh von 2011 gui phong TH-KTDN 22 2" xfId="24479"/>
    <cellStyle name="Dziesiętny_Invoices2001Slovakia_01_Nha so 1_Dien_bieu tong hop lai kh von 2011 gui phong TH-KTDN 22 2" xfId="24480"/>
    <cellStyle name="Dziesietny_Invoices2001Slovakia_01_Nha so 1_Dien_bieu tong hop lai kh von 2011 gui phong TH-KTDN 23" xfId="5680"/>
    <cellStyle name="Dziesiętny_Invoices2001Slovakia_01_Nha so 1_Dien_bieu tong hop lai kh von 2011 gui phong TH-KTDN 23" xfId="5681"/>
    <cellStyle name="Dziesietny_Invoices2001Slovakia_01_Nha so 1_Dien_bieu tong hop lai kh von 2011 gui phong TH-KTDN 23 2" xfId="24481"/>
    <cellStyle name="Dziesiętny_Invoices2001Slovakia_01_Nha so 1_Dien_bieu tong hop lai kh von 2011 gui phong TH-KTDN 23 2" xfId="24482"/>
    <cellStyle name="Dziesietny_Invoices2001Slovakia_01_Nha so 1_Dien_bieu tong hop lai kh von 2011 gui phong TH-KTDN 24" xfId="5682"/>
    <cellStyle name="Dziesiętny_Invoices2001Slovakia_01_Nha so 1_Dien_bieu tong hop lai kh von 2011 gui phong TH-KTDN 24" xfId="5683"/>
    <cellStyle name="Dziesietny_Invoices2001Slovakia_01_Nha so 1_Dien_bieu tong hop lai kh von 2011 gui phong TH-KTDN 24 2" xfId="24483"/>
    <cellStyle name="Dziesiętny_Invoices2001Slovakia_01_Nha so 1_Dien_bieu tong hop lai kh von 2011 gui phong TH-KTDN 24 2" xfId="24484"/>
    <cellStyle name="Dziesietny_Invoices2001Slovakia_01_Nha so 1_Dien_bieu tong hop lai kh von 2011 gui phong TH-KTDN 25" xfId="5684"/>
    <cellStyle name="Dziesiętny_Invoices2001Slovakia_01_Nha so 1_Dien_bieu tong hop lai kh von 2011 gui phong TH-KTDN 25" xfId="5685"/>
    <cellStyle name="Dziesietny_Invoices2001Slovakia_01_Nha so 1_Dien_bieu tong hop lai kh von 2011 gui phong TH-KTDN 25 2" xfId="24485"/>
    <cellStyle name="Dziesiętny_Invoices2001Slovakia_01_Nha so 1_Dien_bieu tong hop lai kh von 2011 gui phong TH-KTDN 25 2" xfId="24486"/>
    <cellStyle name="Dziesietny_Invoices2001Slovakia_01_Nha so 1_Dien_bieu tong hop lai kh von 2011 gui phong TH-KTDN 26" xfId="5686"/>
    <cellStyle name="Dziesiętny_Invoices2001Slovakia_01_Nha so 1_Dien_bieu tong hop lai kh von 2011 gui phong TH-KTDN 26" xfId="5687"/>
    <cellStyle name="Dziesietny_Invoices2001Slovakia_01_Nha so 1_Dien_bieu tong hop lai kh von 2011 gui phong TH-KTDN 26 2" xfId="24487"/>
    <cellStyle name="Dziesiętny_Invoices2001Slovakia_01_Nha so 1_Dien_bieu tong hop lai kh von 2011 gui phong TH-KTDN 26 2" xfId="24488"/>
    <cellStyle name="Dziesietny_Invoices2001Slovakia_01_Nha so 1_Dien_bieu tong hop lai kh von 2011 gui phong TH-KTDN 27" xfId="15328"/>
    <cellStyle name="Dziesiętny_Invoices2001Slovakia_01_Nha so 1_Dien_bieu tong hop lai kh von 2011 gui phong TH-KTDN 27" xfId="15329"/>
    <cellStyle name="Dziesietny_Invoices2001Slovakia_01_Nha so 1_Dien_bieu tong hop lai kh von 2011 gui phong TH-KTDN 28" xfId="24451"/>
    <cellStyle name="Dziesiętny_Invoices2001Slovakia_01_Nha so 1_Dien_bieu tong hop lai kh von 2011 gui phong TH-KTDN 28" xfId="24452"/>
    <cellStyle name="Dziesietny_Invoices2001Slovakia_01_Nha so 1_Dien_bieu tong hop lai kh von 2011 gui phong TH-KTDN 3" xfId="5688"/>
    <cellStyle name="Dziesiętny_Invoices2001Slovakia_01_Nha so 1_Dien_bieu tong hop lai kh von 2011 gui phong TH-KTDN 3" xfId="5689"/>
    <cellStyle name="Dziesietny_Invoices2001Slovakia_01_Nha so 1_Dien_bieu tong hop lai kh von 2011 gui phong TH-KTDN 3 2" xfId="15336"/>
    <cellStyle name="Dziesiętny_Invoices2001Slovakia_01_Nha so 1_Dien_bieu tong hop lai kh von 2011 gui phong TH-KTDN 3 2" xfId="15337"/>
    <cellStyle name="Dziesietny_Invoices2001Slovakia_01_Nha so 1_Dien_bieu tong hop lai kh von 2011 gui phong TH-KTDN 3 3" xfId="15334"/>
    <cellStyle name="Dziesiętny_Invoices2001Slovakia_01_Nha so 1_Dien_bieu tong hop lai kh von 2011 gui phong TH-KTDN 3 3" xfId="15335"/>
    <cellStyle name="Dziesietny_Invoices2001Slovakia_01_Nha so 1_Dien_bieu tong hop lai kh von 2011 gui phong TH-KTDN 3 4" xfId="24489"/>
    <cellStyle name="Dziesiętny_Invoices2001Slovakia_01_Nha so 1_Dien_bieu tong hop lai kh von 2011 gui phong TH-KTDN 3 4" xfId="24490"/>
    <cellStyle name="Dziesietny_Invoices2001Slovakia_01_Nha so 1_Dien_bieu tong hop lai kh von 2011 gui phong TH-KTDN 4" xfId="5690"/>
    <cellStyle name="Dziesiętny_Invoices2001Slovakia_01_Nha so 1_Dien_bieu tong hop lai kh von 2011 gui phong TH-KTDN 4" xfId="5691"/>
    <cellStyle name="Dziesietny_Invoices2001Slovakia_01_Nha so 1_Dien_bieu tong hop lai kh von 2011 gui phong TH-KTDN 4 2" xfId="24491"/>
    <cellStyle name="Dziesiętny_Invoices2001Slovakia_01_Nha so 1_Dien_bieu tong hop lai kh von 2011 gui phong TH-KTDN 4 2" xfId="24492"/>
    <cellStyle name="Dziesietny_Invoices2001Slovakia_01_Nha so 1_Dien_bieu tong hop lai kh von 2011 gui phong TH-KTDN 5" xfId="5692"/>
    <cellStyle name="Dziesiętny_Invoices2001Slovakia_01_Nha so 1_Dien_bieu tong hop lai kh von 2011 gui phong TH-KTDN 5" xfId="5693"/>
    <cellStyle name="Dziesietny_Invoices2001Slovakia_01_Nha so 1_Dien_bieu tong hop lai kh von 2011 gui phong TH-KTDN 5 2" xfId="24493"/>
    <cellStyle name="Dziesiętny_Invoices2001Slovakia_01_Nha so 1_Dien_bieu tong hop lai kh von 2011 gui phong TH-KTDN 5 2" xfId="24494"/>
    <cellStyle name="Dziesietny_Invoices2001Slovakia_01_Nha so 1_Dien_bieu tong hop lai kh von 2011 gui phong TH-KTDN 6" xfId="5694"/>
    <cellStyle name="Dziesiętny_Invoices2001Slovakia_01_Nha so 1_Dien_bieu tong hop lai kh von 2011 gui phong TH-KTDN 6" xfId="5695"/>
    <cellStyle name="Dziesietny_Invoices2001Slovakia_01_Nha so 1_Dien_bieu tong hop lai kh von 2011 gui phong TH-KTDN 6 2" xfId="24495"/>
    <cellStyle name="Dziesiętny_Invoices2001Slovakia_01_Nha so 1_Dien_bieu tong hop lai kh von 2011 gui phong TH-KTDN 6 2" xfId="24496"/>
    <cellStyle name="Dziesietny_Invoices2001Slovakia_01_Nha so 1_Dien_bieu tong hop lai kh von 2011 gui phong TH-KTDN 7" xfId="5696"/>
    <cellStyle name="Dziesiętny_Invoices2001Slovakia_01_Nha so 1_Dien_bieu tong hop lai kh von 2011 gui phong TH-KTDN 7" xfId="5697"/>
    <cellStyle name="Dziesietny_Invoices2001Slovakia_01_Nha so 1_Dien_bieu tong hop lai kh von 2011 gui phong TH-KTDN 7 2" xfId="24497"/>
    <cellStyle name="Dziesiętny_Invoices2001Slovakia_01_Nha so 1_Dien_bieu tong hop lai kh von 2011 gui phong TH-KTDN 7 2" xfId="24498"/>
    <cellStyle name="Dziesietny_Invoices2001Slovakia_01_Nha so 1_Dien_bieu tong hop lai kh von 2011 gui phong TH-KTDN 8" xfId="5698"/>
    <cellStyle name="Dziesiętny_Invoices2001Slovakia_01_Nha so 1_Dien_bieu tong hop lai kh von 2011 gui phong TH-KTDN 8" xfId="5699"/>
    <cellStyle name="Dziesietny_Invoices2001Slovakia_01_Nha so 1_Dien_bieu tong hop lai kh von 2011 gui phong TH-KTDN 8 2" xfId="24499"/>
    <cellStyle name="Dziesiętny_Invoices2001Slovakia_01_Nha so 1_Dien_bieu tong hop lai kh von 2011 gui phong TH-KTDN 8 2" xfId="24500"/>
    <cellStyle name="Dziesietny_Invoices2001Slovakia_01_Nha so 1_Dien_bieu tong hop lai kh von 2011 gui phong TH-KTDN 9" xfId="5700"/>
    <cellStyle name="Dziesiętny_Invoices2001Slovakia_01_Nha so 1_Dien_bieu tong hop lai kh von 2011 gui phong TH-KTDN 9" xfId="5701"/>
    <cellStyle name="Dziesietny_Invoices2001Slovakia_01_Nha so 1_Dien_bieu tong hop lai kh von 2011 gui phong TH-KTDN 9 2" xfId="24501"/>
    <cellStyle name="Dziesiętny_Invoices2001Slovakia_01_Nha so 1_Dien_bieu tong hop lai kh von 2011 gui phong TH-KTDN 9 2" xfId="24502"/>
    <cellStyle name="Dziesietny_Invoices2001Slovakia_01_Nha so 1_Dien_bieu tong hop lai kh von 2011 gui phong TH-KTDN_BIEU KE HOACH  2015 (KTN 6.11 sua)" xfId="15338"/>
    <cellStyle name="Dziesiętny_Invoices2001Slovakia_01_Nha so 1_Dien_bieu tong hop lai kh von 2011 gui phong TH-KTDN_BIEU KE HOACH  2015 (KTN 6.11 sua)" xfId="15339"/>
    <cellStyle name="Dziesietny_Invoices2001Slovakia_01_Nha so 1_Dien_Book1" xfId="5702"/>
    <cellStyle name="Dziesiętny_Invoices2001Slovakia_01_Nha so 1_Dien_Book1" xfId="5703"/>
    <cellStyle name="Dziesietny_Invoices2001Slovakia_01_Nha so 1_Dien_Book1 10" xfId="5704"/>
    <cellStyle name="Dziesiętny_Invoices2001Slovakia_01_Nha so 1_Dien_Book1 10" xfId="5705"/>
    <cellStyle name="Dziesietny_Invoices2001Slovakia_01_Nha so 1_Dien_Book1 10 2" xfId="24505"/>
    <cellStyle name="Dziesiętny_Invoices2001Slovakia_01_Nha so 1_Dien_Book1 10 2" xfId="24506"/>
    <cellStyle name="Dziesietny_Invoices2001Slovakia_01_Nha so 1_Dien_Book1 11" xfId="5706"/>
    <cellStyle name="Dziesiętny_Invoices2001Slovakia_01_Nha so 1_Dien_Book1 11" xfId="5707"/>
    <cellStyle name="Dziesietny_Invoices2001Slovakia_01_Nha so 1_Dien_Book1 11 2" xfId="24507"/>
    <cellStyle name="Dziesiętny_Invoices2001Slovakia_01_Nha so 1_Dien_Book1 11 2" xfId="24508"/>
    <cellStyle name="Dziesietny_Invoices2001Slovakia_01_Nha so 1_Dien_Book1 12" xfId="5708"/>
    <cellStyle name="Dziesiętny_Invoices2001Slovakia_01_Nha so 1_Dien_Book1 12" xfId="5709"/>
    <cellStyle name="Dziesietny_Invoices2001Slovakia_01_Nha so 1_Dien_Book1 12 2" xfId="24509"/>
    <cellStyle name="Dziesiętny_Invoices2001Slovakia_01_Nha so 1_Dien_Book1 12 2" xfId="24510"/>
    <cellStyle name="Dziesietny_Invoices2001Slovakia_01_Nha so 1_Dien_Book1 13" xfId="5710"/>
    <cellStyle name="Dziesiętny_Invoices2001Slovakia_01_Nha so 1_Dien_Book1 13" xfId="5711"/>
    <cellStyle name="Dziesietny_Invoices2001Slovakia_01_Nha so 1_Dien_Book1 13 2" xfId="24511"/>
    <cellStyle name="Dziesiętny_Invoices2001Slovakia_01_Nha so 1_Dien_Book1 13 2" xfId="24512"/>
    <cellStyle name="Dziesietny_Invoices2001Slovakia_01_Nha so 1_Dien_Book1 14" xfId="5712"/>
    <cellStyle name="Dziesiętny_Invoices2001Slovakia_01_Nha so 1_Dien_Book1 14" xfId="5713"/>
    <cellStyle name="Dziesietny_Invoices2001Slovakia_01_Nha so 1_Dien_Book1 14 2" xfId="24513"/>
    <cellStyle name="Dziesiętny_Invoices2001Slovakia_01_Nha so 1_Dien_Book1 14 2" xfId="24514"/>
    <cellStyle name="Dziesietny_Invoices2001Slovakia_01_Nha so 1_Dien_Book1 15" xfId="5714"/>
    <cellStyle name="Dziesiętny_Invoices2001Slovakia_01_Nha so 1_Dien_Book1 15" xfId="5715"/>
    <cellStyle name="Dziesietny_Invoices2001Slovakia_01_Nha so 1_Dien_Book1 15 2" xfId="24515"/>
    <cellStyle name="Dziesiętny_Invoices2001Slovakia_01_Nha so 1_Dien_Book1 15 2" xfId="24516"/>
    <cellStyle name="Dziesietny_Invoices2001Slovakia_01_Nha so 1_Dien_Book1 16" xfId="5716"/>
    <cellStyle name="Dziesiętny_Invoices2001Slovakia_01_Nha so 1_Dien_Book1 16" xfId="5717"/>
    <cellStyle name="Dziesietny_Invoices2001Slovakia_01_Nha so 1_Dien_Book1 16 2" xfId="24517"/>
    <cellStyle name="Dziesiętny_Invoices2001Slovakia_01_Nha so 1_Dien_Book1 16 2" xfId="24518"/>
    <cellStyle name="Dziesietny_Invoices2001Slovakia_01_Nha so 1_Dien_Book1 17" xfId="5718"/>
    <cellStyle name="Dziesiętny_Invoices2001Slovakia_01_Nha so 1_Dien_Book1 17" xfId="5719"/>
    <cellStyle name="Dziesietny_Invoices2001Slovakia_01_Nha so 1_Dien_Book1 17 2" xfId="24519"/>
    <cellStyle name="Dziesiętny_Invoices2001Slovakia_01_Nha so 1_Dien_Book1 17 2" xfId="24520"/>
    <cellStyle name="Dziesietny_Invoices2001Slovakia_01_Nha so 1_Dien_Book1 18" xfId="5720"/>
    <cellStyle name="Dziesiętny_Invoices2001Slovakia_01_Nha so 1_Dien_Book1 18" xfId="5721"/>
    <cellStyle name="Dziesietny_Invoices2001Slovakia_01_Nha so 1_Dien_Book1 18 2" xfId="24521"/>
    <cellStyle name="Dziesiętny_Invoices2001Slovakia_01_Nha so 1_Dien_Book1 18 2" xfId="24522"/>
    <cellStyle name="Dziesietny_Invoices2001Slovakia_01_Nha so 1_Dien_Book1 19" xfId="5722"/>
    <cellStyle name="Dziesiętny_Invoices2001Slovakia_01_Nha so 1_Dien_Book1 19" xfId="5723"/>
    <cellStyle name="Dziesietny_Invoices2001Slovakia_01_Nha so 1_Dien_Book1 19 2" xfId="24523"/>
    <cellStyle name="Dziesiętny_Invoices2001Slovakia_01_Nha so 1_Dien_Book1 19 2" xfId="24524"/>
    <cellStyle name="Dziesietny_Invoices2001Slovakia_01_Nha so 1_Dien_Book1 2" xfId="5724"/>
    <cellStyle name="Dziesiętny_Invoices2001Slovakia_01_Nha so 1_Dien_Book1 2" xfId="5725"/>
    <cellStyle name="Dziesietny_Invoices2001Slovakia_01_Nha so 1_Dien_Book1 2 2" xfId="15344"/>
    <cellStyle name="Dziesiętny_Invoices2001Slovakia_01_Nha so 1_Dien_Book1 2 2" xfId="15345"/>
    <cellStyle name="Dziesietny_Invoices2001Slovakia_01_Nha so 1_Dien_Book1 2 3" xfId="15342"/>
    <cellStyle name="Dziesiętny_Invoices2001Slovakia_01_Nha so 1_Dien_Book1 2 3" xfId="15343"/>
    <cellStyle name="Dziesietny_Invoices2001Slovakia_01_Nha so 1_Dien_Book1 2 4" xfId="24525"/>
    <cellStyle name="Dziesiętny_Invoices2001Slovakia_01_Nha so 1_Dien_Book1 2 4" xfId="24526"/>
    <cellStyle name="Dziesietny_Invoices2001Slovakia_01_Nha so 1_Dien_Book1 20" xfId="5726"/>
    <cellStyle name="Dziesiętny_Invoices2001Slovakia_01_Nha so 1_Dien_Book1 20" xfId="5727"/>
    <cellStyle name="Dziesietny_Invoices2001Slovakia_01_Nha so 1_Dien_Book1 20 2" xfId="24527"/>
    <cellStyle name="Dziesiętny_Invoices2001Slovakia_01_Nha so 1_Dien_Book1 20 2" xfId="24528"/>
    <cellStyle name="Dziesietny_Invoices2001Slovakia_01_Nha so 1_Dien_Book1 21" xfId="5728"/>
    <cellStyle name="Dziesiętny_Invoices2001Slovakia_01_Nha so 1_Dien_Book1 21" xfId="5729"/>
    <cellStyle name="Dziesietny_Invoices2001Slovakia_01_Nha so 1_Dien_Book1 21 2" xfId="24529"/>
    <cellStyle name="Dziesiętny_Invoices2001Slovakia_01_Nha so 1_Dien_Book1 21 2" xfId="24530"/>
    <cellStyle name="Dziesietny_Invoices2001Slovakia_01_Nha so 1_Dien_Book1 22" xfId="5730"/>
    <cellStyle name="Dziesiętny_Invoices2001Slovakia_01_Nha so 1_Dien_Book1 22" xfId="5731"/>
    <cellStyle name="Dziesietny_Invoices2001Slovakia_01_Nha so 1_Dien_Book1 22 2" xfId="24531"/>
    <cellStyle name="Dziesiętny_Invoices2001Slovakia_01_Nha so 1_Dien_Book1 22 2" xfId="24532"/>
    <cellStyle name="Dziesietny_Invoices2001Slovakia_01_Nha so 1_Dien_Book1 23" xfId="5732"/>
    <cellStyle name="Dziesiętny_Invoices2001Slovakia_01_Nha so 1_Dien_Book1 23" xfId="5733"/>
    <cellStyle name="Dziesietny_Invoices2001Slovakia_01_Nha so 1_Dien_Book1 23 2" xfId="24533"/>
    <cellStyle name="Dziesiętny_Invoices2001Slovakia_01_Nha so 1_Dien_Book1 23 2" xfId="24534"/>
    <cellStyle name="Dziesietny_Invoices2001Slovakia_01_Nha so 1_Dien_Book1 24" xfId="5734"/>
    <cellStyle name="Dziesiętny_Invoices2001Slovakia_01_Nha so 1_Dien_Book1 24" xfId="5735"/>
    <cellStyle name="Dziesietny_Invoices2001Slovakia_01_Nha so 1_Dien_Book1 24 2" xfId="24535"/>
    <cellStyle name="Dziesiętny_Invoices2001Slovakia_01_Nha so 1_Dien_Book1 24 2" xfId="24536"/>
    <cellStyle name="Dziesietny_Invoices2001Slovakia_01_Nha so 1_Dien_Book1 25" xfId="5736"/>
    <cellStyle name="Dziesiętny_Invoices2001Slovakia_01_Nha so 1_Dien_Book1 25" xfId="5737"/>
    <cellStyle name="Dziesietny_Invoices2001Slovakia_01_Nha so 1_Dien_Book1 25 2" xfId="24537"/>
    <cellStyle name="Dziesiętny_Invoices2001Slovakia_01_Nha so 1_Dien_Book1 25 2" xfId="24538"/>
    <cellStyle name="Dziesietny_Invoices2001Slovakia_01_Nha so 1_Dien_Book1 26" xfId="5738"/>
    <cellStyle name="Dziesiętny_Invoices2001Slovakia_01_Nha so 1_Dien_Book1 26" xfId="5739"/>
    <cellStyle name="Dziesietny_Invoices2001Slovakia_01_Nha so 1_Dien_Book1 26 2" xfId="24539"/>
    <cellStyle name="Dziesiętny_Invoices2001Slovakia_01_Nha so 1_Dien_Book1 26 2" xfId="24540"/>
    <cellStyle name="Dziesietny_Invoices2001Slovakia_01_Nha so 1_Dien_Book1 27" xfId="15340"/>
    <cellStyle name="Dziesiętny_Invoices2001Slovakia_01_Nha so 1_Dien_Book1 27" xfId="15341"/>
    <cellStyle name="Dziesietny_Invoices2001Slovakia_01_Nha so 1_Dien_Book1 28" xfId="24503"/>
    <cellStyle name="Dziesiętny_Invoices2001Slovakia_01_Nha so 1_Dien_Book1 28" xfId="24504"/>
    <cellStyle name="Dziesietny_Invoices2001Slovakia_01_Nha so 1_Dien_Book1 3" xfId="5740"/>
    <cellStyle name="Dziesiętny_Invoices2001Slovakia_01_Nha so 1_Dien_Book1 3" xfId="5741"/>
    <cellStyle name="Dziesietny_Invoices2001Slovakia_01_Nha so 1_Dien_Book1 3 2" xfId="15348"/>
    <cellStyle name="Dziesiętny_Invoices2001Slovakia_01_Nha so 1_Dien_Book1 3 2" xfId="15349"/>
    <cellStyle name="Dziesietny_Invoices2001Slovakia_01_Nha so 1_Dien_Book1 3 3" xfId="15346"/>
    <cellStyle name="Dziesiętny_Invoices2001Slovakia_01_Nha so 1_Dien_Book1 3 3" xfId="15347"/>
    <cellStyle name="Dziesietny_Invoices2001Slovakia_01_Nha so 1_Dien_Book1 3 4" xfId="24541"/>
    <cellStyle name="Dziesiętny_Invoices2001Slovakia_01_Nha so 1_Dien_Book1 3 4" xfId="24542"/>
    <cellStyle name="Dziesietny_Invoices2001Slovakia_01_Nha so 1_Dien_Book1 4" xfId="5742"/>
    <cellStyle name="Dziesiętny_Invoices2001Slovakia_01_Nha so 1_Dien_Book1 4" xfId="5743"/>
    <cellStyle name="Dziesietny_Invoices2001Slovakia_01_Nha so 1_Dien_Book1 4 2" xfId="15350"/>
    <cellStyle name="Dziesiętny_Invoices2001Slovakia_01_Nha so 1_Dien_Book1 4 2" xfId="15351"/>
    <cellStyle name="Dziesietny_Invoices2001Slovakia_01_Nha so 1_Dien_Book1 4 3" xfId="24543"/>
    <cellStyle name="Dziesiętny_Invoices2001Slovakia_01_Nha so 1_Dien_Book1 4 3" xfId="24544"/>
    <cellStyle name="Dziesietny_Invoices2001Slovakia_01_Nha so 1_Dien_Book1 5" xfId="5744"/>
    <cellStyle name="Dziesiętny_Invoices2001Slovakia_01_Nha so 1_Dien_Book1 5" xfId="5745"/>
    <cellStyle name="Dziesietny_Invoices2001Slovakia_01_Nha so 1_Dien_Book1 5 2" xfId="24545"/>
    <cellStyle name="Dziesiętny_Invoices2001Slovakia_01_Nha so 1_Dien_Book1 5 2" xfId="24546"/>
    <cellStyle name="Dziesietny_Invoices2001Slovakia_01_Nha so 1_Dien_Book1 6" xfId="5746"/>
    <cellStyle name="Dziesiętny_Invoices2001Slovakia_01_Nha so 1_Dien_Book1 6" xfId="5747"/>
    <cellStyle name="Dziesietny_Invoices2001Slovakia_01_Nha so 1_Dien_Book1 6 2" xfId="24547"/>
    <cellStyle name="Dziesiętny_Invoices2001Slovakia_01_Nha so 1_Dien_Book1 6 2" xfId="24548"/>
    <cellStyle name="Dziesietny_Invoices2001Slovakia_01_Nha so 1_Dien_Book1 7" xfId="5748"/>
    <cellStyle name="Dziesiętny_Invoices2001Slovakia_01_Nha so 1_Dien_Book1 7" xfId="5749"/>
    <cellStyle name="Dziesietny_Invoices2001Slovakia_01_Nha so 1_Dien_Book1 7 2" xfId="24549"/>
    <cellStyle name="Dziesiętny_Invoices2001Slovakia_01_Nha so 1_Dien_Book1 7 2" xfId="24550"/>
    <cellStyle name="Dziesietny_Invoices2001Slovakia_01_Nha so 1_Dien_Book1 8" xfId="5750"/>
    <cellStyle name="Dziesiętny_Invoices2001Slovakia_01_Nha so 1_Dien_Book1 8" xfId="5751"/>
    <cellStyle name="Dziesietny_Invoices2001Slovakia_01_Nha so 1_Dien_Book1 8 2" xfId="24551"/>
    <cellStyle name="Dziesiętny_Invoices2001Slovakia_01_Nha so 1_Dien_Book1 8 2" xfId="24552"/>
    <cellStyle name="Dziesietny_Invoices2001Slovakia_01_Nha so 1_Dien_Book1 9" xfId="5752"/>
    <cellStyle name="Dziesiętny_Invoices2001Slovakia_01_Nha so 1_Dien_Book1 9" xfId="5753"/>
    <cellStyle name="Dziesietny_Invoices2001Slovakia_01_Nha so 1_Dien_Book1 9 2" xfId="24553"/>
    <cellStyle name="Dziesiętny_Invoices2001Slovakia_01_Nha so 1_Dien_Book1 9 2" xfId="24554"/>
    <cellStyle name="Dziesietny_Invoices2001Slovakia_01_Nha so 1_Dien_Book1_1" xfId="5754"/>
    <cellStyle name="Dziesiętny_Invoices2001Slovakia_01_Nha so 1_Dien_Book1_1" xfId="5755"/>
    <cellStyle name="Dziesietny_Invoices2001Slovakia_01_Nha so 1_Dien_Book1_1 10" xfId="5756"/>
    <cellStyle name="Dziesiętny_Invoices2001Slovakia_01_Nha so 1_Dien_Book1_1 10" xfId="5757"/>
    <cellStyle name="Dziesietny_Invoices2001Slovakia_01_Nha so 1_Dien_Book1_1 10 2" xfId="24557"/>
    <cellStyle name="Dziesiętny_Invoices2001Slovakia_01_Nha so 1_Dien_Book1_1 10 2" xfId="24558"/>
    <cellStyle name="Dziesietny_Invoices2001Slovakia_01_Nha so 1_Dien_Book1_1 11" xfId="5758"/>
    <cellStyle name="Dziesiętny_Invoices2001Slovakia_01_Nha so 1_Dien_Book1_1 11" xfId="5759"/>
    <cellStyle name="Dziesietny_Invoices2001Slovakia_01_Nha so 1_Dien_Book1_1 11 2" xfId="24559"/>
    <cellStyle name="Dziesiętny_Invoices2001Slovakia_01_Nha so 1_Dien_Book1_1 11 2" xfId="24560"/>
    <cellStyle name="Dziesietny_Invoices2001Slovakia_01_Nha so 1_Dien_Book1_1 12" xfId="5760"/>
    <cellStyle name="Dziesiętny_Invoices2001Slovakia_01_Nha so 1_Dien_Book1_1 12" xfId="5761"/>
    <cellStyle name="Dziesietny_Invoices2001Slovakia_01_Nha so 1_Dien_Book1_1 12 2" xfId="24561"/>
    <cellStyle name="Dziesiętny_Invoices2001Slovakia_01_Nha so 1_Dien_Book1_1 12 2" xfId="24562"/>
    <cellStyle name="Dziesietny_Invoices2001Slovakia_01_Nha so 1_Dien_Book1_1 13" xfId="5762"/>
    <cellStyle name="Dziesiętny_Invoices2001Slovakia_01_Nha so 1_Dien_Book1_1 13" xfId="5763"/>
    <cellStyle name="Dziesietny_Invoices2001Slovakia_01_Nha so 1_Dien_Book1_1 13 2" xfId="24563"/>
    <cellStyle name="Dziesiętny_Invoices2001Slovakia_01_Nha so 1_Dien_Book1_1 13 2" xfId="24564"/>
    <cellStyle name="Dziesietny_Invoices2001Slovakia_01_Nha so 1_Dien_Book1_1 14" xfId="5764"/>
    <cellStyle name="Dziesiętny_Invoices2001Slovakia_01_Nha so 1_Dien_Book1_1 14" xfId="5765"/>
    <cellStyle name="Dziesietny_Invoices2001Slovakia_01_Nha so 1_Dien_Book1_1 14 2" xfId="24565"/>
    <cellStyle name="Dziesiętny_Invoices2001Slovakia_01_Nha so 1_Dien_Book1_1 14 2" xfId="24566"/>
    <cellStyle name="Dziesietny_Invoices2001Slovakia_01_Nha so 1_Dien_Book1_1 15" xfId="5766"/>
    <cellStyle name="Dziesiętny_Invoices2001Slovakia_01_Nha so 1_Dien_Book1_1 15" xfId="5767"/>
    <cellStyle name="Dziesietny_Invoices2001Slovakia_01_Nha so 1_Dien_Book1_1 15 2" xfId="24567"/>
    <cellStyle name="Dziesiętny_Invoices2001Slovakia_01_Nha so 1_Dien_Book1_1 15 2" xfId="24568"/>
    <cellStyle name="Dziesietny_Invoices2001Slovakia_01_Nha so 1_Dien_Book1_1 16" xfId="5768"/>
    <cellStyle name="Dziesiętny_Invoices2001Slovakia_01_Nha so 1_Dien_Book1_1 16" xfId="5769"/>
    <cellStyle name="Dziesietny_Invoices2001Slovakia_01_Nha so 1_Dien_Book1_1 16 2" xfId="24569"/>
    <cellStyle name="Dziesiętny_Invoices2001Slovakia_01_Nha so 1_Dien_Book1_1 16 2" xfId="24570"/>
    <cellStyle name="Dziesietny_Invoices2001Slovakia_01_Nha so 1_Dien_Book1_1 17" xfId="5770"/>
    <cellStyle name="Dziesiętny_Invoices2001Slovakia_01_Nha so 1_Dien_Book1_1 17" xfId="5771"/>
    <cellStyle name="Dziesietny_Invoices2001Slovakia_01_Nha so 1_Dien_Book1_1 17 2" xfId="24571"/>
    <cellStyle name="Dziesiętny_Invoices2001Slovakia_01_Nha so 1_Dien_Book1_1 17 2" xfId="24572"/>
    <cellStyle name="Dziesietny_Invoices2001Slovakia_01_Nha so 1_Dien_Book1_1 18" xfId="5772"/>
    <cellStyle name="Dziesiętny_Invoices2001Slovakia_01_Nha so 1_Dien_Book1_1 18" xfId="5773"/>
    <cellStyle name="Dziesietny_Invoices2001Slovakia_01_Nha so 1_Dien_Book1_1 18 2" xfId="24573"/>
    <cellStyle name="Dziesiętny_Invoices2001Slovakia_01_Nha so 1_Dien_Book1_1 18 2" xfId="24574"/>
    <cellStyle name="Dziesietny_Invoices2001Slovakia_01_Nha so 1_Dien_Book1_1 19" xfId="5774"/>
    <cellStyle name="Dziesiętny_Invoices2001Slovakia_01_Nha so 1_Dien_Book1_1 19" xfId="5775"/>
    <cellStyle name="Dziesietny_Invoices2001Slovakia_01_Nha so 1_Dien_Book1_1 19 2" xfId="24575"/>
    <cellStyle name="Dziesiętny_Invoices2001Slovakia_01_Nha so 1_Dien_Book1_1 19 2" xfId="24576"/>
    <cellStyle name="Dziesietny_Invoices2001Slovakia_01_Nha so 1_Dien_Book1_1 2" xfId="5776"/>
    <cellStyle name="Dziesiętny_Invoices2001Slovakia_01_Nha so 1_Dien_Book1_1 2" xfId="5777"/>
    <cellStyle name="Dziesietny_Invoices2001Slovakia_01_Nha so 1_Dien_Book1_1 2 2" xfId="15356"/>
    <cellStyle name="Dziesiętny_Invoices2001Slovakia_01_Nha so 1_Dien_Book1_1 2 2" xfId="15357"/>
    <cellStyle name="Dziesietny_Invoices2001Slovakia_01_Nha so 1_Dien_Book1_1 2 3" xfId="15354"/>
    <cellStyle name="Dziesiętny_Invoices2001Slovakia_01_Nha so 1_Dien_Book1_1 2 3" xfId="15355"/>
    <cellStyle name="Dziesietny_Invoices2001Slovakia_01_Nha so 1_Dien_Book1_1 2 4" xfId="24577"/>
    <cellStyle name="Dziesiętny_Invoices2001Slovakia_01_Nha so 1_Dien_Book1_1 2 4" xfId="24578"/>
    <cellStyle name="Dziesietny_Invoices2001Slovakia_01_Nha so 1_Dien_Book1_1 20" xfId="5778"/>
    <cellStyle name="Dziesiętny_Invoices2001Slovakia_01_Nha so 1_Dien_Book1_1 20" xfId="5779"/>
    <cellStyle name="Dziesietny_Invoices2001Slovakia_01_Nha so 1_Dien_Book1_1 20 2" xfId="24579"/>
    <cellStyle name="Dziesiętny_Invoices2001Slovakia_01_Nha so 1_Dien_Book1_1 20 2" xfId="24580"/>
    <cellStyle name="Dziesietny_Invoices2001Slovakia_01_Nha so 1_Dien_Book1_1 21" xfId="5780"/>
    <cellStyle name="Dziesiętny_Invoices2001Slovakia_01_Nha so 1_Dien_Book1_1 21" xfId="5781"/>
    <cellStyle name="Dziesietny_Invoices2001Slovakia_01_Nha so 1_Dien_Book1_1 21 2" xfId="24581"/>
    <cellStyle name="Dziesiętny_Invoices2001Slovakia_01_Nha so 1_Dien_Book1_1 21 2" xfId="24582"/>
    <cellStyle name="Dziesietny_Invoices2001Slovakia_01_Nha so 1_Dien_Book1_1 22" xfId="5782"/>
    <cellStyle name="Dziesiętny_Invoices2001Slovakia_01_Nha so 1_Dien_Book1_1 22" xfId="5783"/>
    <cellStyle name="Dziesietny_Invoices2001Slovakia_01_Nha so 1_Dien_Book1_1 22 2" xfId="24583"/>
    <cellStyle name="Dziesiętny_Invoices2001Slovakia_01_Nha so 1_Dien_Book1_1 22 2" xfId="24584"/>
    <cellStyle name="Dziesietny_Invoices2001Slovakia_01_Nha so 1_Dien_Book1_1 23" xfId="5784"/>
    <cellStyle name="Dziesiętny_Invoices2001Slovakia_01_Nha so 1_Dien_Book1_1 23" xfId="5785"/>
    <cellStyle name="Dziesietny_Invoices2001Slovakia_01_Nha so 1_Dien_Book1_1 23 2" xfId="24585"/>
    <cellStyle name="Dziesiętny_Invoices2001Slovakia_01_Nha so 1_Dien_Book1_1 23 2" xfId="24586"/>
    <cellStyle name="Dziesietny_Invoices2001Slovakia_01_Nha so 1_Dien_Book1_1 24" xfId="5786"/>
    <cellStyle name="Dziesiętny_Invoices2001Slovakia_01_Nha so 1_Dien_Book1_1 24" xfId="5787"/>
    <cellStyle name="Dziesietny_Invoices2001Slovakia_01_Nha so 1_Dien_Book1_1 24 2" xfId="24587"/>
    <cellStyle name="Dziesiętny_Invoices2001Slovakia_01_Nha so 1_Dien_Book1_1 24 2" xfId="24588"/>
    <cellStyle name="Dziesietny_Invoices2001Slovakia_01_Nha so 1_Dien_Book1_1 25" xfId="5788"/>
    <cellStyle name="Dziesiętny_Invoices2001Slovakia_01_Nha so 1_Dien_Book1_1 25" xfId="5789"/>
    <cellStyle name="Dziesietny_Invoices2001Slovakia_01_Nha so 1_Dien_Book1_1 25 2" xfId="24589"/>
    <cellStyle name="Dziesiętny_Invoices2001Slovakia_01_Nha so 1_Dien_Book1_1 25 2" xfId="24590"/>
    <cellStyle name="Dziesietny_Invoices2001Slovakia_01_Nha so 1_Dien_Book1_1 26" xfId="5790"/>
    <cellStyle name="Dziesiętny_Invoices2001Slovakia_01_Nha so 1_Dien_Book1_1 26" xfId="5791"/>
    <cellStyle name="Dziesietny_Invoices2001Slovakia_01_Nha so 1_Dien_Book1_1 26 2" xfId="24591"/>
    <cellStyle name="Dziesiętny_Invoices2001Slovakia_01_Nha so 1_Dien_Book1_1 26 2" xfId="24592"/>
    <cellStyle name="Dziesietny_Invoices2001Slovakia_01_Nha so 1_Dien_Book1_1 27" xfId="15352"/>
    <cellStyle name="Dziesiętny_Invoices2001Slovakia_01_Nha so 1_Dien_Book1_1 27" xfId="15353"/>
    <cellStyle name="Dziesietny_Invoices2001Slovakia_01_Nha so 1_Dien_Book1_1 28" xfId="24555"/>
    <cellStyle name="Dziesiętny_Invoices2001Slovakia_01_Nha so 1_Dien_Book1_1 28" xfId="24556"/>
    <cellStyle name="Dziesietny_Invoices2001Slovakia_01_Nha so 1_Dien_Book1_1 3" xfId="5792"/>
    <cellStyle name="Dziesiętny_Invoices2001Slovakia_01_Nha so 1_Dien_Book1_1 3" xfId="5793"/>
    <cellStyle name="Dziesietny_Invoices2001Slovakia_01_Nha so 1_Dien_Book1_1 3 2" xfId="15360"/>
    <cellStyle name="Dziesiętny_Invoices2001Slovakia_01_Nha so 1_Dien_Book1_1 3 2" xfId="15361"/>
    <cellStyle name="Dziesietny_Invoices2001Slovakia_01_Nha so 1_Dien_Book1_1 3 3" xfId="15358"/>
    <cellStyle name="Dziesiętny_Invoices2001Slovakia_01_Nha so 1_Dien_Book1_1 3 3" xfId="15359"/>
    <cellStyle name="Dziesietny_Invoices2001Slovakia_01_Nha so 1_Dien_Book1_1 3 4" xfId="24593"/>
    <cellStyle name="Dziesiętny_Invoices2001Slovakia_01_Nha so 1_Dien_Book1_1 3 4" xfId="24594"/>
    <cellStyle name="Dziesietny_Invoices2001Slovakia_01_Nha so 1_Dien_Book1_1 4" xfId="5794"/>
    <cellStyle name="Dziesiętny_Invoices2001Slovakia_01_Nha so 1_Dien_Book1_1 4" xfId="5795"/>
    <cellStyle name="Dziesietny_Invoices2001Slovakia_01_Nha so 1_Dien_Book1_1 4 2" xfId="15362"/>
    <cellStyle name="Dziesiętny_Invoices2001Slovakia_01_Nha so 1_Dien_Book1_1 4 2" xfId="15363"/>
    <cellStyle name="Dziesietny_Invoices2001Slovakia_01_Nha so 1_Dien_Book1_1 4 3" xfId="24595"/>
    <cellStyle name="Dziesiętny_Invoices2001Slovakia_01_Nha so 1_Dien_Book1_1 4 3" xfId="24596"/>
    <cellStyle name="Dziesietny_Invoices2001Slovakia_01_Nha so 1_Dien_Book1_1 5" xfId="5796"/>
    <cellStyle name="Dziesiętny_Invoices2001Slovakia_01_Nha so 1_Dien_Book1_1 5" xfId="5797"/>
    <cellStyle name="Dziesietny_Invoices2001Slovakia_01_Nha so 1_Dien_Book1_1 5 2" xfId="24597"/>
    <cellStyle name="Dziesiętny_Invoices2001Slovakia_01_Nha so 1_Dien_Book1_1 5 2" xfId="24598"/>
    <cellStyle name="Dziesietny_Invoices2001Slovakia_01_Nha so 1_Dien_Book1_1 6" xfId="5798"/>
    <cellStyle name="Dziesiętny_Invoices2001Slovakia_01_Nha so 1_Dien_Book1_1 6" xfId="5799"/>
    <cellStyle name="Dziesietny_Invoices2001Slovakia_01_Nha so 1_Dien_Book1_1 6 2" xfId="24599"/>
    <cellStyle name="Dziesiętny_Invoices2001Slovakia_01_Nha so 1_Dien_Book1_1 6 2" xfId="24600"/>
    <cellStyle name="Dziesietny_Invoices2001Slovakia_01_Nha so 1_Dien_Book1_1 7" xfId="5800"/>
    <cellStyle name="Dziesiętny_Invoices2001Slovakia_01_Nha so 1_Dien_Book1_1 7" xfId="5801"/>
    <cellStyle name="Dziesietny_Invoices2001Slovakia_01_Nha so 1_Dien_Book1_1 7 2" xfId="24601"/>
    <cellStyle name="Dziesiętny_Invoices2001Slovakia_01_Nha so 1_Dien_Book1_1 7 2" xfId="24602"/>
    <cellStyle name="Dziesietny_Invoices2001Slovakia_01_Nha so 1_Dien_Book1_1 8" xfId="5802"/>
    <cellStyle name="Dziesiętny_Invoices2001Slovakia_01_Nha so 1_Dien_Book1_1 8" xfId="5803"/>
    <cellStyle name="Dziesietny_Invoices2001Slovakia_01_Nha so 1_Dien_Book1_1 8 2" xfId="24603"/>
    <cellStyle name="Dziesiętny_Invoices2001Slovakia_01_Nha so 1_Dien_Book1_1 8 2" xfId="24604"/>
    <cellStyle name="Dziesietny_Invoices2001Slovakia_01_Nha so 1_Dien_Book1_1 9" xfId="5804"/>
    <cellStyle name="Dziesiętny_Invoices2001Slovakia_01_Nha so 1_Dien_Book1_1 9" xfId="5805"/>
    <cellStyle name="Dziesietny_Invoices2001Slovakia_01_Nha so 1_Dien_Book1_1 9 2" xfId="24605"/>
    <cellStyle name="Dziesiętny_Invoices2001Slovakia_01_Nha so 1_Dien_Book1_1 9 2" xfId="24606"/>
    <cellStyle name="Dziesietny_Invoices2001Slovakia_01_Nha so 1_Dien_Book1_DTTD chieng chan Tham lai 29-9-2009" xfId="5806"/>
    <cellStyle name="Dziesiętny_Invoices2001Slovakia_01_Nha so 1_Dien_Book1_DTTD chieng chan Tham lai 29-9-2009" xfId="5807"/>
    <cellStyle name="Dziesietny_Invoices2001Slovakia_01_Nha so 1_Dien_Book1_DTTD chieng chan Tham lai 29-9-2009 10" xfId="5808"/>
    <cellStyle name="Dziesiętny_Invoices2001Slovakia_01_Nha so 1_Dien_Book1_DTTD chieng chan Tham lai 29-9-2009 10" xfId="5809"/>
    <cellStyle name="Dziesietny_Invoices2001Slovakia_01_Nha so 1_Dien_Book1_DTTD chieng chan Tham lai 29-9-2009 10 2" xfId="24609"/>
    <cellStyle name="Dziesiętny_Invoices2001Slovakia_01_Nha so 1_Dien_Book1_DTTD chieng chan Tham lai 29-9-2009 10 2" xfId="24610"/>
    <cellStyle name="Dziesietny_Invoices2001Slovakia_01_Nha so 1_Dien_Book1_DTTD chieng chan Tham lai 29-9-2009 11" xfId="5810"/>
    <cellStyle name="Dziesiętny_Invoices2001Slovakia_01_Nha so 1_Dien_Book1_DTTD chieng chan Tham lai 29-9-2009 11" xfId="5811"/>
    <cellStyle name="Dziesietny_Invoices2001Slovakia_01_Nha so 1_Dien_Book1_DTTD chieng chan Tham lai 29-9-2009 11 2" xfId="24611"/>
    <cellStyle name="Dziesiętny_Invoices2001Slovakia_01_Nha so 1_Dien_Book1_DTTD chieng chan Tham lai 29-9-2009 11 2" xfId="24612"/>
    <cellStyle name="Dziesietny_Invoices2001Slovakia_01_Nha so 1_Dien_Book1_DTTD chieng chan Tham lai 29-9-2009 12" xfId="5812"/>
    <cellStyle name="Dziesiętny_Invoices2001Slovakia_01_Nha so 1_Dien_Book1_DTTD chieng chan Tham lai 29-9-2009 12" xfId="5813"/>
    <cellStyle name="Dziesietny_Invoices2001Slovakia_01_Nha so 1_Dien_Book1_DTTD chieng chan Tham lai 29-9-2009 12 2" xfId="24613"/>
    <cellStyle name="Dziesiętny_Invoices2001Slovakia_01_Nha so 1_Dien_Book1_DTTD chieng chan Tham lai 29-9-2009 12 2" xfId="24614"/>
    <cellStyle name="Dziesietny_Invoices2001Slovakia_01_Nha so 1_Dien_Book1_DTTD chieng chan Tham lai 29-9-2009 13" xfId="5814"/>
    <cellStyle name="Dziesiętny_Invoices2001Slovakia_01_Nha so 1_Dien_Book1_DTTD chieng chan Tham lai 29-9-2009 13" xfId="5815"/>
    <cellStyle name="Dziesietny_Invoices2001Slovakia_01_Nha so 1_Dien_Book1_DTTD chieng chan Tham lai 29-9-2009 13 2" xfId="24615"/>
    <cellStyle name="Dziesiętny_Invoices2001Slovakia_01_Nha so 1_Dien_Book1_DTTD chieng chan Tham lai 29-9-2009 13 2" xfId="24616"/>
    <cellStyle name="Dziesietny_Invoices2001Slovakia_01_Nha so 1_Dien_Book1_DTTD chieng chan Tham lai 29-9-2009 14" xfId="5816"/>
    <cellStyle name="Dziesiętny_Invoices2001Slovakia_01_Nha so 1_Dien_Book1_DTTD chieng chan Tham lai 29-9-2009 14" xfId="5817"/>
    <cellStyle name="Dziesietny_Invoices2001Slovakia_01_Nha so 1_Dien_Book1_DTTD chieng chan Tham lai 29-9-2009 14 2" xfId="24617"/>
    <cellStyle name="Dziesiętny_Invoices2001Slovakia_01_Nha so 1_Dien_Book1_DTTD chieng chan Tham lai 29-9-2009 14 2" xfId="24618"/>
    <cellStyle name="Dziesietny_Invoices2001Slovakia_01_Nha so 1_Dien_Book1_DTTD chieng chan Tham lai 29-9-2009 15" xfId="5818"/>
    <cellStyle name="Dziesiętny_Invoices2001Slovakia_01_Nha so 1_Dien_Book1_DTTD chieng chan Tham lai 29-9-2009 15" xfId="5819"/>
    <cellStyle name="Dziesietny_Invoices2001Slovakia_01_Nha so 1_Dien_Book1_DTTD chieng chan Tham lai 29-9-2009 15 2" xfId="24619"/>
    <cellStyle name="Dziesiętny_Invoices2001Slovakia_01_Nha so 1_Dien_Book1_DTTD chieng chan Tham lai 29-9-2009 15 2" xfId="24620"/>
    <cellStyle name="Dziesietny_Invoices2001Slovakia_01_Nha so 1_Dien_Book1_DTTD chieng chan Tham lai 29-9-2009 16" xfId="5820"/>
    <cellStyle name="Dziesiętny_Invoices2001Slovakia_01_Nha so 1_Dien_Book1_DTTD chieng chan Tham lai 29-9-2009 16" xfId="5821"/>
    <cellStyle name="Dziesietny_Invoices2001Slovakia_01_Nha so 1_Dien_Book1_DTTD chieng chan Tham lai 29-9-2009 16 2" xfId="24621"/>
    <cellStyle name="Dziesiętny_Invoices2001Slovakia_01_Nha so 1_Dien_Book1_DTTD chieng chan Tham lai 29-9-2009 16 2" xfId="24622"/>
    <cellStyle name="Dziesietny_Invoices2001Slovakia_01_Nha so 1_Dien_Book1_DTTD chieng chan Tham lai 29-9-2009 17" xfId="5822"/>
    <cellStyle name="Dziesiętny_Invoices2001Slovakia_01_Nha so 1_Dien_Book1_DTTD chieng chan Tham lai 29-9-2009 17" xfId="5823"/>
    <cellStyle name="Dziesietny_Invoices2001Slovakia_01_Nha so 1_Dien_Book1_DTTD chieng chan Tham lai 29-9-2009 17 2" xfId="24623"/>
    <cellStyle name="Dziesiętny_Invoices2001Slovakia_01_Nha so 1_Dien_Book1_DTTD chieng chan Tham lai 29-9-2009 17 2" xfId="24624"/>
    <cellStyle name="Dziesietny_Invoices2001Slovakia_01_Nha so 1_Dien_Book1_DTTD chieng chan Tham lai 29-9-2009 18" xfId="5824"/>
    <cellStyle name="Dziesiętny_Invoices2001Slovakia_01_Nha so 1_Dien_Book1_DTTD chieng chan Tham lai 29-9-2009 18" xfId="5825"/>
    <cellStyle name="Dziesietny_Invoices2001Slovakia_01_Nha so 1_Dien_Book1_DTTD chieng chan Tham lai 29-9-2009 18 2" xfId="24625"/>
    <cellStyle name="Dziesiętny_Invoices2001Slovakia_01_Nha so 1_Dien_Book1_DTTD chieng chan Tham lai 29-9-2009 18 2" xfId="24626"/>
    <cellStyle name="Dziesietny_Invoices2001Slovakia_01_Nha so 1_Dien_Book1_DTTD chieng chan Tham lai 29-9-2009 19" xfId="5826"/>
    <cellStyle name="Dziesiętny_Invoices2001Slovakia_01_Nha so 1_Dien_Book1_DTTD chieng chan Tham lai 29-9-2009 19" xfId="5827"/>
    <cellStyle name="Dziesietny_Invoices2001Slovakia_01_Nha so 1_Dien_Book1_DTTD chieng chan Tham lai 29-9-2009 19 2" xfId="24627"/>
    <cellStyle name="Dziesiętny_Invoices2001Slovakia_01_Nha so 1_Dien_Book1_DTTD chieng chan Tham lai 29-9-2009 19 2" xfId="24628"/>
    <cellStyle name="Dziesietny_Invoices2001Slovakia_01_Nha so 1_Dien_Book1_DTTD chieng chan Tham lai 29-9-2009 2" xfId="5828"/>
    <cellStyle name="Dziesiętny_Invoices2001Slovakia_01_Nha so 1_Dien_Book1_DTTD chieng chan Tham lai 29-9-2009 2" xfId="5829"/>
    <cellStyle name="Dziesietny_Invoices2001Slovakia_01_Nha so 1_Dien_Book1_DTTD chieng chan Tham lai 29-9-2009 2 2" xfId="15368"/>
    <cellStyle name="Dziesiętny_Invoices2001Slovakia_01_Nha so 1_Dien_Book1_DTTD chieng chan Tham lai 29-9-2009 2 2" xfId="15369"/>
    <cellStyle name="Dziesietny_Invoices2001Slovakia_01_Nha so 1_Dien_Book1_DTTD chieng chan Tham lai 29-9-2009 2 3" xfId="15366"/>
    <cellStyle name="Dziesiętny_Invoices2001Slovakia_01_Nha so 1_Dien_Book1_DTTD chieng chan Tham lai 29-9-2009 2 3" xfId="15367"/>
    <cellStyle name="Dziesietny_Invoices2001Slovakia_01_Nha so 1_Dien_Book1_DTTD chieng chan Tham lai 29-9-2009 2 4" xfId="24629"/>
    <cellStyle name="Dziesiętny_Invoices2001Slovakia_01_Nha so 1_Dien_Book1_DTTD chieng chan Tham lai 29-9-2009 2 4" xfId="24630"/>
    <cellStyle name="Dziesietny_Invoices2001Slovakia_01_Nha so 1_Dien_Book1_DTTD chieng chan Tham lai 29-9-2009 20" xfId="5830"/>
    <cellStyle name="Dziesiętny_Invoices2001Slovakia_01_Nha so 1_Dien_Book1_DTTD chieng chan Tham lai 29-9-2009 20" xfId="5831"/>
    <cellStyle name="Dziesietny_Invoices2001Slovakia_01_Nha so 1_Dien_Book1_DTTD chieng chan Tham lai 29-9-2009 20 2" xfId="24631"/>
    <cellStyle name="Dziesiętny_Invoices2001Slovakia_01_Nha so 1_Dien_Book1_DTTD chieng chan Tham lai 29-9-2009 20 2" xfId="24632"/>
    <cellStyle name="Dziesietny_Invoices2001Slovakia_01_Nha so 1_Dien_Book1_DTTD chieng chan Tham lai 29-9-2009 21" xfId="5832"/>
    <cellStyle name="Dziesiętny_Invoices2001Slovakia_01_Nha so 1_Dien_Book1_DTTD chieng chan Tham lai 29-9-2009 21" xfId="5833"/>
    <cellStyle name="Dziesietny_Invoices2001Slovakia_01_Nha so 1_Dien_Book1_DTTD chieng chan Tham lai 29-9-2009 21 2" xfId="24633"/>
    <cellStyle name="Dziesiętny_Invoices2001Slovakia_01_Nha so 1_Dien_Book1_DTTD chieng chan Tham lai 29-9-2009 21 2" xfId="24634"/>
    <cellStyle name="Dziesietny_Invoices2001Slovakia_01_Nha so 1_Dien_Book1_DTTD chieng chan Tham lai 29-9-2009 22" xfId="5834"/>
    <cellStyle name="Dziesiętny_Invoices2001Slovakia_01_Nha so 1_Dien_Book1_DTTD chieng chan Tham lai 29-9-2009 22" xfId="5835"/>
    <cellStyle name="Dziesietny_Invoices2001Slovakia_01_Nha so 1_Dien_Book1_DTTD chieng chan Tham lai 29-9-2009 22 2" xfId="24635"/>
    <cellStyle name="Dziesiętny_Invoices2001Slovakia_01_Nha so 1_Dien_Book1_DTTD chieng chan Tham lai 29-9-2009 22 2" xfId="24636"/>
    <cellStyle name="Dziesietny_Invoices2001Slovakia_01_Nha so 1_Dien_Book1_DTTD chieng chan Tham lai 29-9-2009 23" xfId="5836"/>
    <cellStyle name="Dziesiętny_Invoices2001Slovakia_01_Nha so 1_Dien_Book1_DTTD chieng chan Tham lai 29-9-2009 23" xfId="5837"/>
    <cellStyle name="Dziesietny_Invoices2001Slovakia_01_Nha so 1_Dien_Book1_DTTD chieng chan Tham lai 29-9-2009 23 2" xfId="24637"/>
    <cellStyle name="Dziesiętny_Invoices2001Slovakia_01_Nha so 1_Dien_Book1_DTTD chieng chan Tham lai 29-9-2009 23 2" xfId="24638"/>
    <cellStyle name="Dziesietny_Invoices2001Slovakia_01_Nha so 1_Dien_Book1_DTTD chieng chan Tham lai 29-9-2009 24" xfId="5838"/>
    <cellStyle name="Dziesiętny_Invoices2001Slovakia_01_Nha so 1_Dien_Book1_DTTD chieng chan Tham lai 29-9-2009 24" xfId="5839"/>
    <cellStyle name="Dziesietny_Invoices2001Slovakia_01_Nha so 1_Dien_Book1_DTTD chieng chan Tham lai 29-9-2009 24 2" xfId="24639"/>
    <cellStyle name="Dziesiętny_Invoices2001Slovakia_01_Nha so 1_Dien_Book1_DTTD chieng chan Tham lai 29-9-2009 24 2" xfId="24640"/>
    <cellStyle name="Dziesietny_Invoices2001Slovakia_01_Nha so 1_Dien_Book1_DTTD chieng chan Tham lai 29-9-2009 25" xfId="5840"/>
    <cellStyle name="Dziesiętny_Invoices2001Slovakia_01_Nha so 1_Dien_Book1_DTTD chieng chan Tham lai 29-9-2009 25" xfId="5841"/>
    <cellStyle name="Dziesietny_Invoices2001Slovakia_01_Nha so 1_Dien_Book1_DTTD chieng chan Tham lai 29-9-2009 25 2" xfId="24641"/>
    <cellStyle name="Dziesiętny_Invoices2001Slovakia_01_Nha so 1_Dien_Book1_DTTD chieng chan Tham lai 29-9-2009 25 2" xfId="24642"/>
    <cellStyle name="Dziesietny_Invoices2001Slovakia_01_Nha so 1_Dien_Book1_DTTD chieng chan Tham lai 29-9-2009 26" xfId="5842"/>
    <cellStyle name="Dziesiętny_Invoices2001Slovakia_01_Nha so 1_Dien_Book1_DTTD chieng chan Tham lai 29-9-2009 26" xfId="5843"/>
    <cellStyle name="Dziesietny_Invoices2001Slovakia_01_Nha so 1_Dien_Book1_DTTD chieng chan Tham lai 29-9-2009 26 2" xfId="24643"/>
    <cellStyle name="Dziesiętny_Invoices2001Slovakia_01_Nha so 1_Dien_Book1_DTTD chieng chan Tham lai 29-9-2009 26 2" xfId="24644"/>
    <cellStyle name="Dziesietny_Invoices2001Slovakia_01_Nha so 1_Dien_Book1_DTTD chieng chan Tham lai 29-9-2009 27" xfId="15364"/>
    <cellStyle name="Dziesiętny_Invoices2001Slovakia_01_Nha so 1_Dien_Book1_DTTD chieng chan Tham lai 29-9-2009 27" xfId="15365"/>
    <cellStyle name="Dziesietny_Invoices2001Slovakia_01_Nha so 1_Dien_Book1_DTTD chieng chan Tham lai 29-9-2009 28" xfId="24607"/>
    <cellStyle name="Dziesiętny_Invoices2001Slovakia_01_Nha so 1_Dien_Book1_DTTD chieng chan Tham lai 29-9-2009 28" xfId="24608"/>
    <cellStyle name="Dziesietny_Invoices2001Slovakia_01_Nha so 1_Dien_Book1_DTTD chieng chan Tham lai 29-9-2009 3" xfId="5844"/>
    <cellStyle name="Dziesiętny_Invoices2001Slovakia_01_Nha so 1_Dien_Book1_DTTD chieng chan Tham lai 29-9-2009 3" xfId="5845"/>
    <cellStyle name="Dziesietny_Invoices2001Slovakia_01_Nha so 1_Dien_Book1_DTTD chieng chan Tham lai 29-9-2009 3 2" xfId="15372"/>
    <cellStyle name="Dziesiętny_Invoices2001Slovakia_01_Nha so 1_Dien_Book1_DTTD chieng chan Tham lai 29-9-2009 3 2" xfId="15373"/>
    <cellStyle name="Dziesietny_Invoices2001Slovakia_01_Nha so 1_Dien_Book1_DTTD chieng chan Tham lai 29-9-2009 3 3" xfId="15370"/>
    <cellStyle name="Dziesiętny_Invoices2001Slovakia_01_Nha so 1_Dien_Book1_DTTD chieng chan Tham lai 29-9-2009 3 3" xfId="15371"/>
    <cellStyle name="Dziesietny_Invoices2001Slovakia_01_Nha so 1_Dien_Book1_DTTD chieng chan Tham lai 29-9-2009 3 4" xfId="24645"/>
    <cellStyle name="Dziesiętny_Invoices2001Slovakia_01_Nha so 1_Dien_Book1_DTTD chieng chan Tham lai 29-9-2009 3 4" xfId="24646"/>
    <cellStyle name="Dziesietny_Invoices2001Slovakia_01_Nha so 1_Dien_Book1_DTTD chieng chan Tham lai 29-9-2009 4" xfId="5846"/>
    <cellStyle name="Dziesiętny_Invoices2001Slovakia_01_Nha so 1_Dien_Book1_DTTD chieng chan Tham lai 29-9-2009 4" xfId="5847"/>
    <cellStyle name="Dziesietny_Invoices2001Slovakia_01_Nha so 1_Dien_Book1_DTTD chieng chan Tham lai 29-9-2009 4 2" xfId="15374"/>
    <cellStyle name="Dziesiętny_Invoices2001Slovakia_01_Nha so 1_Dien_Book1_DTTD chieng chan Tham lai 29-9-2009 4 2" xfId="15375"/>
    <cellStyle name="Dziesietny_Invoices2001Slovakia_01_Nha so 1_Dien_Book1_DTTD chieng chan Tham lai 29-9-2009 4 3" xfId="24647"/>
    <cellStyle name="Dziesiętny_Invoices2001Slovakia_01_Nha so 1_Dien_Book1_DTTD chieng chan Tham lai 29-9-2009 4 3" xfId="24648"/>
    <cellStyle name="Dziesietny_Invoices2001Slovakia_01_Nha so 1_Dien_Book1_DTTD chieng chan Tham lai 29-9-2009 5" xfId="5848"/>
    <cellStyle name="Dziesiętny_Invoices2001Slovakia_01_Nha so 1_Dien_Book1_DTTD chieng chan Tham lai 29-9-2009 5" xfId="5849"/>
    <cellStyle name="Dziesietny_Invoices2001Slovakia_01_Nha so 1_Dien_Book1_DTTD chieng chan Tham lai 29-9-2009 5 2" xfId="24649"/>
    <cellStyle name="Dziesiętny_Invoices2001Slovakia_01_Nha so 1_Dien_Book1_DTTD chieng chan Tham lai 29-9-2009 5 2" xfId="24650"/>
    <cellStyle name="Dziesietny_Invoices2001Slovakia_01_Nha so 1_Dien_Book1_DTTD chieng chan Tham lai 29-9-2009 6" xfId="5850"/>
    <cellStyle name="Dziesiętny_Invoices2001Slovakia_01_Nha so 1_Dien_Book1_DTTD chieng chan Tham lai 29-9-2009 6" xfId="5851"/>
    <cellStyle name="Dziesietny_Invoices2001Slovakia_01_Nha so 1_Dien_Book1_DTTD chieng chan Tham lai 29-9-2009 6 2" xfId="24651"/>
    <cellStyle name="Dziesiętny_Invoices2001Slovakia_01_Nha so 1_Dien_Book1_DTTD chieng chan Tham lai 29-9-2009 6 2" xfId="24652"/>
    <cellStyle name="Dziesietny_Invoices2001Slovakia_01_Nha so 1_Dien_Book1_DTTD chieng chan Tham lai 29-9-2009 7" xfId="5852"/>
    <cellStyle name="Dziesiętny_Invoices2001Slovakia_01_Nha so 1_Dien_Book1_DTTD chieng chan Tham lai 29-9-2009 7" xfId="5853"/>
    <cellStyle name="Dziesietny_Invoices2001Slovakia_01_Nha so 1_Dien_Book1_DTTD chieng chan Tham lai 29-9-2009 7 2" xfId="24653"/>
    <cellStyle name="Dziesiętny_Invoices2001Slovakia_01_Nha so 1_Dien_Book1_DTTD chieng chan Tham lai 29-9-2009 7 2" xfId="24654"/>
    <cellStyle name="Dziesietny_Invoices2001Slovakia_01_Nha so 1_Dien_Book1_DTTD chieng chan Tham lai 29-9-2009 8" xfId="5854"/>
    <cellStyle name="Dziesiętny_Invoices2001Slovakia_01_Nha so 1_Dien_Book1_DTTD chieng chan Tham lai 29-9-2009 8" xfId="5855"/>
    <cellStyle name="Dziesietny_Invoices2001Slovakia_01_Nha so 1_Dien_Book1_DTTD chieng chan Tham lai 29-9-2009 8 2" xfId="24655"/>
    <cellStyle name="Dziesiętny_Invoices2001Slovakia_01_Nha so 1_Dien_Book1_DTTD chieng chan Tham lai 29-9-2009 8 2" xfId="24656"/>
    <cellStyle name="Dziesietny_Invoices2001Slovakia_01_Nha so 1_Dien_Book1_DTTD chieng chan Tham lai 29-9-2009 9" xfId="5856"/>
    <cellStyle name="Dziesiętny_Invoices2001Slovakia_01_Nha so 1_Dien_Book1_DTTD chieng chan Tham lai 29-9-2009 9" xfId="5857"/>
    <cellStyle name="Dziesietny_Invoices2001Slovakia_01_Nha so 1_Dien_Book1_DTTD chieng chan Tham lai 29-9-2009 9 2" xfId="24657"/>
    <cellStyle name="Dziesiętny_Invoices2001Slovakia_01_Nha so 1_Dien_Book1_DTTD chieng chan Tham lai 29-9-2009 9 2" xfId="24658"/>
    <cellStyle name="Dziesietny_Invoices2001Slovakia_01_Nha so 1_Dien_Book1_Ke hoach 2010 (theo doi 11-8-2010)" xfId="5858"/>
    <cellStyle name="Dziesiętny_Invoices2001Slovakia_01_Nha so 1_Dien_Book1_Ke hoach 2010 (theo doi 11-8-2010)" xfId="5859"/>
    <cellStyle name="Dziesietny_Invoices2001Slovakia_01_Nha so 1_Dien_Book1_Ke hoach 2010 (theo doi 11-8-2010) 10" xfId="5860"/>
    <cellStyle name="Dziesiętny_Invoices2001Slovakia_01_Nha so 1_Dien_Book1_Ke hoach 2010 (theo doi 11-8-2010) 10" xfId="5861"/>
    <cellStyle name="Dziesietny_Invoices2001Slovakia_01_Nha so 1_Dien_Book1_Ke hoach 2010 (theo doi 11-8-2010) 10 2" xfId="24661"/>
    <cellStyle name="Dziesiętny_Invoices2001Slovakia_01_Nha so 1_Dien_Book1_Ke hoach 2010 (theo doi 11-8-2010) 10 2" xfId="24662"/>
    <cellStyle name="Dziesietny_Invoices2001Slovakia_01_Nha so 1_Dien_Book1_Ke hoach 2010 (theo doi 11-8-2010) 11" xfId="5862"/>
    <cellStyle name="Dziesiętny_Invoices2001Slovakia_01_Nha so 1_Dien_Book1_Ke hoach 2010 (theo doi 11-8-2010) 11" xfId="5863"/>
    <cellStyle name="Dziesietny_Invoices2001Slovakia_01_Nha so 1_Dien_Book1_Ke hoach 2010 (theo doi 11-8-2010) 11 2" xfId="24663"/>
    <cellStyle name="Dziesiętny_Invoices2001Slovakia_01_Nha so 1_Dien_Book1_Ke hoach 2010 (theo doi 11-8-2010) 11 2" xfId="24664"/>
    <cellStyle name="Dziesietny_Invoices2001Slovakia_01_Nha so 1_Dien_Book1_Ke hoach 2010 (theo doi 11-8-2010) 12" xfId="5864"/>
    <cellStyle name="Dziesiętny_Invoices2001Slovakia_01_Nha so 1_Dien_Book1_Ke hoach 2010 (theo doi 11-8-2010) 12" xfId="5865"/>
    <cellStyle name="Dziesietny_Invoices2001Slovakia_01_Nha so 1_Dien_Book1_Ke hoach 2010 (theo doi 11-8-2010) 12 2" xfId="24665"/>
    <cellStyle name="Dziesiętny_Invoices2001Slovakia_01_Nha so 1_Dien_Book1_Ke hoach 2010 (theo doi 11-8-2010) 12 2" xfId="24666"/>
    <cellStyle name="Dziesietny_Invoices2001Slovakia_01_Nha so 1_Dien_Book1_Ke hoach 2010 (theo doi 11-8-2010) 13" xfId="5866"/>
    <cellStyle name="Dziesiętny_Invoices2001Slovakia_01_Nha so 1_Dien_Book1_Ke hoach 2010 (theo doi 11-8-2010) 13" xfId="5867"/>
    <cellStyle name="Dziesietny_Invoices2001Slovakia_01_Nha so 1_Dien_Book1_Ke hoach 2010 (theo doi 11-8-2010) 13 2" xfId="24667"/>
    <cellStyle name="Dziesiętny_Invoices2001Slovakia_01_Nha so 1_Dien_Book1_Ke hoach 2010 (theo doi 11-8-2010) 13 2" xfId="24668"/>
    <cellStyle name="Dziesietny_Invoices2001Slovakia_01_Nha so 1_Dien_Book1_Ke hoach 2010 (theo doi 11-8-2010) 14" xfId="5868"/>
    <cellStyle name="Dziesiętny_Invoices2001Slovakia_01_Nha so 1_Dien_Book1_Ke hoach 2010 (theo doi 11-8-2010) 14" xfId="5869"/>
    <cellStyle name="Dziesietny_Invoices2001Slovakia_01_Nha so 1_Dien_Book1_Ke hoach 2010 (theo doi 11-8-2010) 14 2" xfId="24669"/>
    <cellStyle name="Dziesiętny_Invoices2001Slovakia_01_Nha so 1_Dien_Book1_Ke hoach 2010 (theo doi 11-8-2010) 14 2" xfId="24670"/>
    <cellStyle name="Dziesietny_Invoices2001Slovakia_01_Nha so 1_Dien_Book1_Ke hoach 2010 (theo doi 11-8-2010) 15" xfId="5870"/>
    <cellStyle name="Dziesiętny_Invoices2001Slovakia_01_Nha so 1_Dien_Book1_Ke hoach 2010 (theo doi 11-8-2010) 15" xfId="5871"/>
    <cellStyle name="Dziesietny_Invoices2001Slovakia_01_Nha so 1_Dien_Book1_Ke hoach 2010 (theo doi 11-8-2010) 15 2" xfId="24671"/>
    <cellStyle name="Dziesiętny_Invoices2001Slovakia_01_Nha so 1_Dien_Book1_Ke hoach 2010 (theo doi 11-8-2010) 15 2" xfId="24672"/>
    <cellStyle name="Dziesietny_Invoices2001Slovakia_01_Nha so 1_Dien_Book1_Ke hoach 2010 (theo doi 11-8-2010) 16" xfId="5872"/>
    <cellStyle name="Dziesiętny_Invoices2001Slovakia_01_Nha so 1_Dien_Book1_Ke hoach 2010 (theo doi 11-8-2010) 16" xfId="5873"/>
    <cellStyle name="Dziesietny_Invoices2001Slovakia_01_Nha so 1_Dien_Book1_Ke hoach 2010 (theo doi 11-8-2010) 16 2" xfId="24673"/>
    <cellStyle name="Dziesiętny_Invoices2001Slovakia_01_Nha so 1_Dien_Book1_Ke hoach 2010 (theo doi 11-8-2010) 16 2" xfId="24674"/>
    <cellStyle name="Dziesietny_Invoices2001Slovakia_01_Nha so 1_Dien_Book1_Ke hoach 2010 (theo doi 11-8-2010) 17" xfId="5874"/>
    <cellStyle name="Dziesiętny_Invoices2001Slovakia_01_Nha so 1_Dien_Book1_Ke hoach 2010 (theo doi 11-8-2010) 17" xfId="5875"/>
    <cellStyle name="Dziesietny_Invoices2001Slovakia_01_Nha so 1_Dien_Book1_Ke hoach 2010 (theo doi 11-8-2010) 17 2" xfId="24675"/>
    <cellStyle name="Dziesiętny_Invoices2001Slovakia_01_Nha so 1_Dien_Book1_Ke hoach 2010 (theo doi 11-8-2010) 17 2" xfId="24676"/>
    <cellStyle name="Dziesietny_Invoices2001Slovakia_01_Nha so 1_Dien_Book1_Ke hoach 2010 (theo doi 11-8-2010) 18" xfId="5876"/>
    <cellStyle name="Dziesiętny_Invoices2001Slovakia_01_Nha so 1_Dien_Book1_Ke hoach 2010 (theo doi 11-8-2010) 18" xfId="5877"/>
    <cellStyle name="Dziesietny_Invoices2001Slovakia_01_Nha so 1_Dien_Book1_Ke hoach 2010 (theo doi 11-8-2010) 18 2" xfId="24677"/>
    <cellStyle name="Dziesiętny_Invoices2001Slovakia_01_Nha so 1_Dien_Book1_Ke hoach 2010 (theo doi 11-8-2010) 18 2" xfId="24678"/>
    <cellStyle name="Dziesietny_Invoices2001Slovakia_01_Nha so 1_Dien_Book1_Ke hoach 2010 (theo doi 11-8-2010) 19" xfId="5878"/>
    <cellStyle name="Dziesiętny_Invoices2001Slovakia_01_Nha so 1_Dien_Book1_Ke hoach 2010 (theo doi 11-8-2010) 19" xfId="5879"/>
    <cellStyle name="Dziesietny_Invoices2001Slovakia_01_Nha so 1_Dien_Book1_Ke hoach 2010 (theo doi 11-8-2010) 19 2" xfId="24679"/>
    <cellStyle name="Dziesiętny_Invoices2001Slovakia_01_Nha so 1_Dien_Book1_Ke hoach 2010 (theo doi 11-8-2010) 19 2" xfId="24680"/>
    <cellStyle name="Dziesietny_Invoices2001Slovakia_01_Nha so 1_Dien_Book1_Ke hoach 2010 (theo doi 11-8-2010) 2" xfId="5880"/>
    <cellStyle name="Dziesiętny_Invoices2001Slovakia_01_Nha so 1_Dien_Book1_Ke hoach 2010 (theo doi 11-8-2010) 2" xfId="5881"/>
    <cellStyle name="Dziesietny_Invoices2001Slovakia_01_Nha so 1_Dien_Book1_Ke hoach 2010 (theo doi 11-8-2010) 2 2" xfId="15380"/>
    <cellStyle name="Dziesiętny_Invoices2001Slovakia_01_Nha so 1_Dien_Book1_Ke hoach 2010 (theo doi 11-8-2010) 2 2" xfId="15381"/>
    <cellStyle name="Dziesietny_Invoices2001Slovakia_01_Nha so 1_Dien_Book1_Ke hoach 2010 (theo doi 11-8-2010) 2 3" xfId="15378"/>
    <cellStyle name="Dziesiętny_Invoices2001Slovakia_01_Nha so 1_Dien_Book1_Ke hoach 2010 (theo doi 11-8-2010) 2 3" xfId="15379"/>
    <cellStyle name="Dziesietny_Invoices2001Slovakia_01_Nha so 1_Dien_Book1_Ke hoach 2010 (theo doi 11-8-2010) 2 4" xfId="24681"/>
    <cellStyle name="Dziesiętny_Invoices2001Slovakia_01_Nha so 1_Dien_Book1_Ke hoach 2010 (theo doi 11-8-2010) 2 4" xfId="24682"/>
    <cellStyle name="Dziesietny_Invoices2001Slovakia_01_Nha so 1_Dien_Book1_Ke hoach 2010 (theo doi 11-8-2010) 20" xfId="5882"/>
    <cellStyle name="Dziesiętny_Invoices2001Slovakia_01_Nha so 1_Dien_Book1_Ke hoach 2010 (theo doi 11-8-2010) 20" xfId="5883"/>
    <cellStyle name="Dziesietny_Invoices2001Slovakia_01_Nha so 1_Dien_Book1_Ke hoach 2010 (theo doi 11-8-2010) 20 2" xfId="24683"/>
    <cellStyle name="Dziesiętny_Invoices2001Slovakia_01_Nha so 1_Dien_Book1_Ke hoach 2010 (theo doi 11-8-2010) 20 2" xfId="24684"/>
    <cellStyle name="Dziesietny_Invoices2001Slovakia_01_Nha so 1_Dien_Book1_Ke hoach 2010 (theo doi 11-8-2010) 21" xfId="5884"/>
    <cellStyle name="Dziesiętny_Invoices2001Slovakia_01_Nha so 1_Dien_Book1_Ke hoach 2010 (theo doi 11-8-2010) 21" xfId="5885"/>
    <cellStyle name="Dziesietny_Invoices2001Slovakia_01_Nha so 1_Dien_Book1_Ke hoach 2010 (theo doi 11-8-2010) 21 2" xfId="24685"/>
    <cellStyle name="Dziesiętny_Invoices2001Slovakia_01_Nha so 1_Dien_Book1_Ke hoach 2010 (theo doi 11-8-2010) 21 2" xfId="24686"/>
    <cellStyle name="Dziesietny_Invoices2001Slovakia_01_Nha so 1_Dien_Book1_Ke hoach 2010 (theo doi 11-8-2010) 22" xfId="5886"/>
    <cellStyle name="Dziesiętny_Invoices2001Slovakia_01_Nha so 1_Dien_Book1_Ke hoach 2010 (theo doi 11-8-2010) 22" xfId="5887"/>
    <cellStyle name="Dziesietny_Invoices2001Slovakia_01_Nha so 1_Dien_Book1_Ke hoach 2010 (theo doi 11-8-2010) 22 2" xfId="24687"/>
    <cellStyle name="Dziesiętny_Invoices2001Slovakia_01_Nha so 1_Dien_Book1_Ke hoach 2010 (theo doi 11-8-2010) 22 2" xfId="24688"/>
    <cellStyle name="Dziesietny_Invoices2001Slovakia_01_Nha so 1_Dien_Book1_Ke hoach 2010 (theo doi 11-8-2010) 23" xfId="5888"/>
    <cellStyle name="Dziesiętny_Invoices2001Slovakia_01_Nha so 1_Dien_Book1_Ke hoach 2010 (theo doi 11-8-2010) 23" xfId="5889"/>
    <cellStyle name="Dziesietny_Invoices2001Slovakia_01_Nha so 1_Dien_Book1_Ke hoach 2010 (theo doi 11-8-2010) 23 2" xfId="24689"/>
    <cellStyle name="Dziesiętny_Invoices2001Slovakia_01_Nha so 1_Dien_Book1_Ke hoach 2010 (theo doi 11-8-2010) 23 2" xfId="24690"/>
    <cellStyle name="Dziesietny_Invoices2001Slovakia_01_Nha so 1_Dien_Book1_Ke hoach 2010 (theo doi 11-8-2010) 24" xfId="5890"/>
    <cellStyle name="Dziesiętny_Invoices2001Slovakia_01_Nha so 1_Dien_Book1_Ke hoach 2010 (theo doi 11-8-2010) 24" xfId="5891"/>
    <cellStyle name="Dziesietny_Invoices2001Slovakia_01_Nha so 1_Dien_Book1_Ke hoach 2010 (theo doi 11-8-2010) 24 2" xfId="24691"/>
    <cellStyle name="Dziesiętny_Invoices2001Slovakia_01_Nha so 1_Dien_Book1_Ke hoach 2010 (theo doi 11-8-2010) 24 2" xfId="24692"/>
    <cellStyle name="Dziesietny_Invoices2001Slovakia_01_Nha so 1_Dien_Book1_Ke hoach 2010 (theo doi 11-8-2010) 25" xfId="5892"/>
    <cellStyle name="Dziesiętny_Invoices2001Slovakia_01_Nha so 1_Dien_Book1_Ke hoach 2010 (theo doi 11-8-2010) 25" xfId="5893"/>
    <cellStyle name="Dziesietny_Invoices2001Slovakia_01_Nha so 1_Dien_Book1_Ke hoach 2010 (theo doi 11-8-2010) 25 2" xfId="24693"/>
    <cellStyle name="Dziesiętny_Invoices2001Slovakia_01_Nha so 1_Dien_Book1_Ke hoach 2010 (theo doi 11-8-2010) 25 2" xfId="24694"/>
    <cellStyle name="Dziesietny_Invoices2001Slovakia_01_Nha so 1_Dien_Book1_Ke hoach 2010 (theo doi 11-8-2010) 26" xfId="5894"/>
    <cellStyle name="Dziesiętny_Invoices2001Slovakia_01_Nha so 1_Dien_Book1_Ke hoach 2010 (theo doi 11-8-2010) 26" xfId="5895"/>
    <cellStyle name="Dziesietny_Invoices2001Slovakia_01_Nha so 1_Dien_Book1_Ke hoach 2010 (theo doi 11-8-2010) 26 2" xfId="24695"/>
    <cellStyle name="Dziesiętny_Invoices2001Slovakia_01_Nha so 1_Dien_Book1_Ke hoach 2010 (theo doi 11-8-2010) 26 2" xfId="24696"/>
    <cellStyle name="Dziesietny_Invoices2001Slovakia_01_Nha so 1_Dien_Book1_Ke hoach 2010 (theo doi 11-8-2010) 27" xfId="15376"/>
    <cellStyle name="Dziesiętny_Invoices2001Slovakia_01_Nha so 1_Dien_Book1_Ke hoach 2010 (theo doi 11-8-2010) 27" xfId="15377"/>
    <cellStyle name="Dziesietny_Invoices2001Slovakia_01_Nha so 1_Dien_Book1_Ke hoach 2010 (theo doi 11-8-2010) 28" xfId="24659"/>
    <cellStyle name="Dziesiętny_Invoices2001Slovakia_01_Nha so 1_Dien_Book1_Ke hoach 2010 (theo doi 11-8-2010) 28" xfId="24660"/>
    <cellStyle name="Dziesietny_Invoices2001Slovakia_01_Nha so 1_Dien_Book1_Ke hoach 2010 (theo doi 11-8-2010) 3" xfId="5896"/>
    <cellStyle name="Dziesiętny_Invoices2001Slovakia_01_Nha so 1_Dien_Book1_Ke hoach 2010 (theo doi 11-8-2010) 3" xfId="5897"/>
    <cellStyle name="Dziesietny_Invoices2001Slovakia_01_Nha so 1_Dien_Book1_Ke hoach 2010 (theo doi 11-8-2010) 3 2" xfId="15384"/>
    <cellStyle name="Dziesiętny_Invoices2001Slovakia_01_Nha so 1_Dien_Book1_Ke hoach 2010 (theo doi 11-8-2010) 3 2" xfId="15385"/>
    <cellStyle name="Dziesietny_Invoices2001Slovakia_01_Nha so 1_Dien_Book1_Ke hoach 2010 (theo doi 11-8-2010) 3 3" xfId="15382"/>
    <cellStyle name="Dziesiętny_Invoices2001Slovakia_01_Nha so 1_Dien_Book1_Ke hoach 2010 (theo doi 11-8-2010) 3 3" xfId="15383"/>
    <cellStyle name="Dziesietny_Invoices2001Slovakia_01_Nha so 1_Dien_Book1_Ke hoach 2010 (theo doi 11-8-2010) 3 4" xfId="24697"/>
    <cellStyle name="Dziesiętny_Invoices2001Slovakia_01_Nha so 1_Dien_Book1_Ke hoach 2010 (theo doi 11-8-2010) 3 4" xfId="24698"/>
    <cellStyle name="Dziesietny_Invoices2001Slovakia_01_Nha so 1_Dien_Book1_Ke hoach 2010 (theo doi 11-8-2010) 4" xfId="5898"/>
    <cellStyle name="Dziesiętny_Invoices2001Slovakia_01_Nha so 1_Dien_Book1_Ke hoach 2010 (theo doi 11-8-2010) 4" xfId="5899"/>
    <cellStyle name="Dziesietny_Invoices2001Slovakia_01_Nha so 1_Dien_Book1_Ke hoach 2010 (theo doi 11-8-2010) 4 2" xfId="24699"/>
    <cellStyle name="Dziesiętny_Invoices2001Slovakia_01_Nha so 1_Dien_Book1_Ke hoach 2010 (theo doi 11-8-2010) 4 2" xfId="24700"/>
    <cellStyle name="Dziesietny_Invoices2001Slovakia_01_Nha so 1_Dien_Book1_Ke hoach 2010 (theo doi 11-8-2010) 5" xfId="5900"/>
    <cellStyle name="Dziesiętny_Invoices2001Slovakia_01_Nha so 1_Dien_Book1_Ke hoach 2010 (theo doi 11-8-2010) 5" xfId="5901"/>
    <cellStyle name="Dziesietny_Invoices2001Slovakia_01_Nha so 1_Dien_Book1_Ke hoach 2010 (theo doi 11-8-2010) 5 2" xfId="24701"/>
    <cellStyle name="Dziesiętny_Invoices2001Slovakia_01_Nha so 1_Dien_Book1_Ke hoach 2010 (theo doi 11-8-2010) 5 2" xfId="24702"/>
    <cellStyle name="Dziesietny_Invoices2001Slovakia_01_Nha so 1_Dien_Book1_Ke hoach 2010 (theo doi 11-8-2010) 6" xfId="5902"/>
    <cellStyle name="Dziesiętny_Invoices2001Slovakia_01_Nha so 1_Dien_Book1_Ke hoach 2010 (theo doi 11-8-2010) 6" xfId="5903"/>
    <cellStyle name="Dziesietny_Invoices2001Slovakia_01_Nha so 1_Dien_Book1_Ke hoach 2010 (theo doi 11-8-2010) 6 2" xfId="24703"/>
    <cellStyle name="Dziesiętny_Invoices2001Slovakia_01_Nha so 1_Dien_Book1_Ke hoach 2010 (theo doi 11-8-2010) 6 2" xfId="24704"/>
    <cellStyle name="Dziesietny_Invoices2001Slovakia_01_Nha so 1_Dien_Book1_Ke hoach 2010 (theo doi 11-8-2010) 7" xfId="5904"/>
    <cellStyle name="Dziesiętny_Invoices2001Slovakia_01_Nha so 1_Dien_Book1_Ke hoach 2010 (theo doi 11-8-2010) 7" xfId="5905"/>
    <cellStyle name="Dziesietny_Invoices2001Slovakia_01_Nha so 1_Dien_Book1_Ke hoach 2010 (theo doi 11-8-2010) 7 2" xfId="24705"/>
    <cellStyle name="Dziesiętny_Invoices2001Slovakia_01_Nha so 1_Dien_Book1_Ke hoach 2010 (theo doi 11-8-2010) 7 2" xfId="24706"/>
    <cellStyle name="Dziesietny_Invoices2001Slovakia_01_Nha so 1_Dien_Book1_Ke hoach 2010 (theo doi 11-8-2010) 8" xfId="5906"/>
    <cellStyle name="Dziesiętny_Invoices2001Slovakia_01_Nha so 1_Dien_Book1_Ke hoach 2010 (theo doi 11-8-2010) 8" xfId="5907"/>
    <cellStyle name="Dziesietny_Invoices2001Slovakia_01_Nha so 1_Dien_Book1_Ke hoach 2010 (theo doi 11-8-2010) 8 2" xfId="24707"/>
    <cellStyle name="Dziesiętny_Invoices2001Slovakia_01_Nha so 1_Dien_Book1_Ke hoach 2010 (theo doi 11-8-2010) 8 2" xfId="24708"/>
    <cellStyle name="Dziesietny_Invoices2001Slovakia_01_Nha so 1_Dien_Book1_Ke hoach 2010 (theo doi 11-8-2010) 9" xfId="5908"/>
    <cellStyle name="Dziesiętny_Invoices2001Slovakia_01_Nha so 1_Dien_Book1_Ke hoach 2010 (theo doi 11-8-2010) 9" xfId="5909"/>
    <cellStyle name="Dziesietny_Invoices2001Slovakia_01_Nha so 1_Dien_Book1_Ke hoach 2010 (theo doi 11-8-2010) 9 2" xfId="24709"/>
    <cellStyle name="Dziesiętny_Invoices2001Slovakia_01_Nha so 1_Dien_Book1_Ke hoach 2010 (theo doi 11-8-2010) 9 2" xfId="24710"/>
    <cellStyle name="Dziesietny_Invoices2001Slovakia_01_Nha so 1_Dien_Book1_Ke hoach 2010 (theo doi 11-8-2010)_BIEU KE HOACH  2015 (KTN 6.11 sua)" xfId="15386"/>
    <cellStyle name="Dziesiętny_Invoices2001Slovakia_01_Nha so 1_Dien_Book1_Ke hoach 2010 (theo doi 11-8-2010)_BIEU KE HOACH  2015 (KTN 6.11 sua)" xfId="15387"/>
    <cellStyle name="Dziesietny_Invoices2001Slovakia_01_Nha so 1_Dien_Book1_ke hoach dau thau 30-6-2010" xfId="5910"/>
    <cellStyle name="Dziesiętny_Invoices2001Slovakia_01_Nha so 1_Dien_Book1_ke hoach dau thau 30-6-2010" xfId="5911"/>
    <cellStyle name="Dziesietny_Invoices2001Slovakia_01_Nha so 1_Dien_Book1_ke hoach dau thau 30-6-2010 10" xfId="5912"/>
    <cellStyle name="Dziesiętny_Invoices2001Slovakia_01_Nha so 1_Dien_Book1_ke hoach dau thau 30-6-2010 10" xfId="5913"/>
    <cellStyle name="Dziesietny_Invoices2001Slovakia_01_Nha so 1_Dien_Book1_ke hoach dau thau 30-6-2010 10 2" xfId="24713"/>
    <cellStyle name="Dziesiętny_Invoices2001Slovakia_01_Nha so 1_Dien_Book1_ke hoach dau thau 30-6-2010 10 2" xfId="24714"/>
    <cellStyle name="Dziesietny_Invoices2001Slovakia_01_Nha so 1_Dien_Book1_ke hoach dau thau 30-6-2010 11" xfId="5914"/>
    <cellStyle name="Dziesiętny_Invoices2001Slovakia_01_Nha so 1_Dien_Book1_ke hoach dau thau 30-6-2010 11" xfId="5915"/>
    <cellStyle name="Dziesietny_Invoices2001Slovakia_01_Nha so 1_Dien_Book1_ke hoach dau thau 30-6-2010 11 2" xfId="24715"/>
    <cellStyle name="Dziesiętny_Invoices2001Slovakia_01_Nha so 1_Dien_Book1_ke hoach dau thau 30-6-2010 11 2" xfId="24716"/>
    <cellStyle name="Dziesietny_Invoices2001Slovakia_01_Nha so 1_Dien_Book1_ke hoach dau thau 30-6-2010 12" xfId="5916"/>
    <cellStyle name="Dziesiętny_Invoices2001Slovakia_01_Nha so 1_Dien_Book1_ke hoach dau thau 30-6-2010 12" xfId="5917"/>
    <cellStyle name="Dziesietny_Invoices2001Slovakia_01_Nha so 1_Dien_Book1_ke hoach dau thau 30-6-2010 12 2" xfId="24717"/>
    <cellStyle name="Dziesiętny_Invoices2001Slovakia_01_Nha so 1_Dien_Book1_ke hoach dau thau 30-6-2010 12 2" xfId="24718"/>
    <cellStyle name="Dziesietny_Invoices2001Slovakia_01_Nha so 1_Dien_Book1_ke hoach dau thau 30-6-2010 13" xfId="5918"/>
    <cellStyle name="Dziesiętny_Invoices2001Slovakia_01_Nha so 1_Dien_Book1_ke hoach dau thau 30-6-2010 13" xfId="5919"/>
    <cellStyle name="Dziesietny_Invoices2001Slovakia_01_Nha so 1_Dien_Book1_ke hoach dau thau 30-6-2010 13 2" xfId="24719"/>
    <cellStyle name="Dziesiętny_Invoices2001Slovakia_01_Nha so 1_Dien_Book1_ke hoach dau thau 30-6-2010 13 2" xfId="24720"/>
    <cellStyle name="Dziesietny_Invoices2001Slovakia_01_Nha so 1_Dien_Book1_ke hoach dau thau 30-6-2010 14" xfId="5920"/>
    <cellStyle name="Dziesiętny_Invoices2001Slovakia_01_Nha so 1_Dien_Book1_ke hoach dau thau 30-6-2010 14" xfId="5921"/>
    <cellStyle name="Dziesietny_Invoices2001Slovakia_01_Nha so 1_Dien_Book1_ke hoach dau thau 30-6-2010 14 2" xfId="24721"/>
    <cellStyle name="Dziesiętny_Invoices2001Slovakia_01_Nha so 1_Dien_Book1_ke hoach dau thau 30-6-2010 14 2" xfId="24722"/>
    <cellStyle name="Dziesietny_Invoices2001Slovakia_01_Nha so 1_Dien_Book1_ke hoach dau thau 30-6-2010 15" xfId="5922"/>
    <cellStyle name="Dziesiętny_Invoices2001Slovakia_01_Nha so 1_Dien_Book1_ke hoach dau thau 30-6-2010 15" xfId="5923"/>
    <cellStyle name="Dziesietny_Invoices2001Slovakia_01_Nha so 1_Dien_Book1_ke hoach dau thau 30-6-2010 15 2" xfId="24723"/>
    <cellStyle name="Dziesiętny_Invoices2001Slovakia_01_Nha so 1_Dien_Book1_ke hoach dau thau 30-6-2010 15 2" xfId="24724"/>
    <cellStyle name="Dziesietny_Invoices2001Slovakia_01_Nha so 1_Dien_Book1_ke hoach dau thau 30-6-2010 16" xfId="5924"/>
    <cellStyle name="Dziesiętny_Invoices2001Slovakia_01_Nha so 1_Dien_Book1_ke hoach dau thau 30-6-2010 16" xfId="5925"/>
    <cellStyle name="Dziesietny_Invoices2001Slovakia_01_Nha so 1_Dien_Book1_ke hoach dau thau 30-6-2010 16 2" xfId="24725"/>
    <cellStyle name="Dziesiętny_Invoices2001Slovakia_01_Nha so 1_Dien_Book1_ke hoach dau thau 30-6-2010 16 2" xfId="24726"/>
    <cellStyle name="Dziesietny_Invoices2001Slovakia_01_Nha so 1_Dien_Book1_ke hoach dau thau 30-6-2010 17" xfId="5926"/>
    <cellStyle name="Dziesiętny_Invoices2001Slovakia_01_Nha so 1_Dien_Book1_ke hoach dau thau 30-6-2010 17" xfId="5927"/>
    <cellStyle name="Dziesietny_Invoices2001Slovakia_01_Nha so 1_Dien_Book1_ke hoach dau thau 30-6-2010 17 2" xfId="24727"/>
    <cellStyle name="Dziesiętny_Invoices2001Slovakia_01_Nha so 1_Dien_Book1_ke hoach dau thau 30-6-2010 17 2" xfId="24728"/>
    <cellStyle name="Dziesietny_Invoices2001Slovakia_01_Nha so 1_Dien_Book1_ke hoach dau thau 30-6-2010 18" xfId="5928"/>
    <cellStyle name="Dziesiętny_Invoices2001Slovakia_01_Nha so 1_Dien_Book1_ke hoach dau thau 30-6-2010 18" xfId="5929"/>
    <cellStyle name="Dziesietny_Invoices2001Slovakia_01_Nha so 1_Dien_Book1_ke hoach dau thau 30-6-2010 18 2" xfId="24729"/>
    <cellStyle name="Dziesiętny_Invoices2001Slovakia_01_Nha so 1_Dien_Book1_ke hoach dau thau 30-6-2010 18 2" xfId="24730"/>
    <cellStyle name="Dziesietny_Invoices2001Slovakia_01_Nha so 1_Dien_Book1_ke hoach dau thau 30-6-2010 19" xfId="5930"/>
    <cellStyle name="Dziesiętny_Invoices2001Slovakia_01_Nha so 1_Dien_Book1_ke hoach dau thau 30-6-2010 19" xfId="5931"/>
    <cellStyle name="Dziesietny_Invoices2001Slovakia_01_Nha so 1_Dien_Book1_ke hoach dau thau 30-6-2010 19 2" xfId="24731"/>
    <cellStyle name="Dziesiętny_Invoices2001Slovakia_01_Nha so 1_Dien_Book1_ke hoach dau thau 30-6-2010 19 2" xfId="24732"/>
    <cellStyle name="Dziesietny_Invoices2001Slovakia_01_Nha so 1_Dien_Book1_ke hoach dau thau 30-6-2010 2" xfId="5932"/>
    <cellStyle name="Dziesiętny_Invoices2001Slovakia_01_Nha so 1_Dien_Book1_ke hoach dau thau 30-6-2010 2" xfId="5933"/>
    <cellStyle name="Dziesietny_Invoices2001Slovakia_01_Nha so 1_Dien_Book1_ke hoach dau thau 30-6-2010 2 2" xfId="15392"/>
    <cellStyle name="Dziesiętny_Invoices2001Slovakia_01_Nha so 1_Dien_Book1_ke hoach dau thau 30-6-2010 2 2" xfId="15393"/>
    <cellStyle name="Dziesietny_Invoices2001Slovakia_01_Nha so 1_Dien_Book1_ke hoach dau thau 30-6-2010 2 3" xfId="15390"/>
    <cellStyle name="Dziesiętny_Invoices2001Slovakia_01_Nha so 1_Dien_Book1_ke hoach dau thau 30-6-2010 2 3" xfId="15391"/>
    <cellStyle name="Dziesietny_Invoices2001Slovakia_01_Nha so 1_Dien_Book1_ke hoach dau thau 30-6-2010 2 4" xfId="24733"/>
    <cellStyle name="Dziesiętny_Invoices2001Slovakia_01_Nha so 1_Dien_Book1_ke hoach dau thau 30-6-2010 2 4" xfId="24734"/>
    <cellStyle name="Dziesietny_Invoices2001Slovakia_01_Nha so 1_Dien_Book1_ke hoach dau thau 30-6-2010 20" xfId="5934"/>
    <cellStyle name="Dziesiętny_Invoices2001Slovakia_01_Nha so 1_Dien_Book1_ke hoach dau thau 30-6-2010 20" xfId="5935"/>
    <cellStyle name="Dziesietny_Invoices2001Slovakia_01_Nha so 1_Dien_Book1_ke hoach dau thau 30-6-2010 20 2" xfId="24735"/>
    <cellStyle name="Dziesiętny_Invoices2001Slovakia_01_Nha so 1_Dien_Book1_ke hoach dau thau 30-6-2010 20 2" xfId="24736"/>
    <cellStyle name="Dziesietny_Invoices2001Slovakia_01_Nha so 1_Dien_Book1_ke hoach dau thau 30-6-2010 21" xfId="5936"/>
    <cellStyle name="Dziesiętny_Invoices2001Slovakia_01_Nha so 1_Dien_Book1_ke hoach dau thau 30-6-2010 21" xfId="5937"/>
    <cellStyle name="Dziesietny_Invoices2001Slovakia_01_Nha so 1_Dien_Book1_ke hoach dau thau 30-6-2010 21 2" xfId="24737"/>
    <cellStyle name="Dziesiętny_Invoices2001Slovakia_01_Nha so 1_Dien_Book1_ke hoach dau thau 30-6-2010 21 2" xfId="24738"/>
    <cellStyle name="Dziesietny_Invoices2001Slovakia_01_Nha so 1_Dien_Book1_ke hoach dau thau 30-6-2010 22" xfId="5938"/>
    <cellStyle name="Dziesiętny_Invoices2001Slovakia_01_Nha so 1_Dien_Book1_ke hoach dau thau 30-6-2010 22" xfId="5939"/>
    <cellStyle name="Dziesietny_Invoices2001Slovakia_01_Nha so 1_Dien_Book1_ke hoach dau thau 30-6-2010 22 2" xfId="24739"/>
    <cellStyle name="Dziesiętny_Invoices2001Slovakia_01_Nha so 1_Dien_Book1_ke hoach dau thau 30-6-2010 22 2" xfId="24740"/>
    <cellStyle name="Dziesietny_Invoices2001Slovakia_01_Nha so 1_Dien_Book1_ke hoach dau thau 30-6-2010 23" xfId="5940"/>
    <cellStyle name="Dziesiętny_Invoices2001Slovakia_01_Nha so 1_Dien_Book1_ke hoach dau thau 30-6-2010 23" xfId="5941"/>
    <cellStyle name="Dziesietny_Invoices2001Slovakia_01_Nha so 1_Dien_Book1_ke hoach dau thau 30-6-2010 23 2" xfId="24741"/>
    <cellStyle name="Dziesiętny_Invoices2001Slovakia_01_Nha so 1_Dien_Book1_ke hoach dau thau 30-6-2010 23 2" xfId="24742"/>
    <cellStyle name="Dziesietny_Invoices2001Slovakia_01_Nha so 1_Dien_Book1_ke hoach dau thau 30-6-2010 24" xfId="5942"/>
    <cellStyle name="Dziesiętny_Invoices2001Slovakia_01_Nha so 1_Dien_Book1_ke hoach dau thau 30-6-2010 24" xfId="5943"/>
    <cellStyle name="Dziesietny_Invoices2001Slovakia_01_Nha so 1_Dien_Book1_ke hoach dau thau 30-6-2010 24 2" xfId="24743"/>
    <cellStyle name="Dziesiętny_Invoices2001Slovakia_01_Nha so 1_Dien_Book1_ke hoach dau thau 30-6-2010 24 2" xfId="24744"/>
    <cellStyle name="Dziesietny_Invoices2001Slovakia_01_Nha so 1_Dien_Book1_ke hoach dau thau 30-6-2010 25" xfId="5944"/>
    <cellStyle name="Dziesiętny_Invoices2001Slovakia_01_Nha so 1_Dien_Book1_ke hoach dau thau 30-6-2010 25" xfId="5945"/>
    <cellStyle name="Dziesietny_Invoices2001Slovakia_01_Nha so 1_Dien_Book1_ke hoach dau thau 30-6-2010 25 2" xfId="24745"/>
    <cellStyle name="Dziesiętny_Invoices2001Slovakia_01_Nha so 1_Dien_Book1_ke hoach dau thau 30-6-2010 25 2" xfId="24746"/>
    <cellStyle name="Dziesietny_Invoices2001Slovakia_01_Nha so 1_Dien_Book1_ke hoach dau thau 30-6-2010 26" xfId="5946"/>
    <cellStyle name="Dziesiętny_Invoices2001Slovakia_01_Nha so 1_Dien_Book1_ke hoach dau thau 30-6-2010 26" xfId="5947"/>
    <cellStyle name="Dziesietny_Invoices2001Slovakia_01_Nha so 1_Dien_Book1_ke hoach dau thau 30-6-2010 26 2" xfId="24747"/>
    <cellStyle name="Dziesiętny_Invoices2001Slovakia_01_Nha so 1_Dien_Book1_ke hoach dau thau 30-6-2010 26 2" xfId="24748"/>
    <cellStyle name="Dziesietny_Invoices2001Slovakia_01_Nha so 1_Dien_Book1_ke hoach dau thau 30-6-2010 27" xfId="15388"/>
    <cellStyle name="Dziesiętny_Invoices2001Slovakia_01_Nha so 1_Dien_Book1_ke hoach dau thau 30-6-2010 27" xfId="15389"/>
    <cellStyle name="Dziesietny_Invoices2001Slovakia_01_Nha so 1_Dien_Book1_ke hoach dau thau 30-6-2010 28" xfId="24711"/>
    <cellStyle name="Dziesiętny_Invoices2001Slovakia_01_Nha so 1_Dien_Book1_ke hoach dau thau 30-6-2010 28" xfId="24712"/>
    <cellStyle name="Dziesietny_Invoices2001Slovakia_01_Nha so 1_Dien_Book1_ke hoach dau thau 30-6-2010 3" xfId="5948"/>
    <cellStyle name="Dziesiętny_Invoices2001Slovakia_01_Nha so 1_Dien_Book1_ke hoach dau thau 30-6-2010 3" xfId="5949"/>
    <cellStyle name="Dziesietny_Invoices2001Slovakia_01_Nha so 1_Dien_Book1_ke hoach dau thau 30-6-2010 3 2" xfId="15396"/>
    <cellStyle name="Dziesiętny_Invoices2001Slovakia_01_Nha so 1_Dien_Book1_ke hoach dau thau 30-6-2010 3 2" xfId="15397"/>
    <cellStyle name="Dziesietny_Invoices2001Slovakia_01_Nha so 1_Dien_Book1_ke hoach dau thau 30-6-2010 3 3" xfId="15394"/>
    <cellStyle name="Dziesiętny_Invoices2001Slovakia_01_Nha so 1_Dien_Book1_ke hoach dau thau 30-6-2010 3 3" xfId="15395"/>
    <cellStyle name="Dziesietny_Invoices2001Slovakia_01_Nha so 1_Dien_Book1_ke hoach dau thau 30-6-2010 3 4" xfId="24749"/>
    <cellStyle name="Dziesiętny_Invoices2001Slovakia_01_Nha so 1_Dien_Book1_ke hoach dau thau 30-6-2010 3 4" xfId="24750"/>
    <cellStyle name="Dziesietny_Invoices2001Slovakia_01_Nha so 1_Dien_Book1_ke hoach dau thau 30-6-2010 4" xfId="5950"/>
    <cellStyle name="Dziesiętny_Invoices2001Slovakia_01_Nha so 1_Dien_Book1_ke hoach dau thau 30-6-2010 4" xfId="5951"/>
    <cellStyle name="Dziesietny_Invoices2001Slovakia_01_Nha so 1_Dien_Book1_ke hoach dau thau 30-6-2010 4 2" xfId="24751"/>
    <cellStyle name="Dziesiętny_Invoices2001Slovakia_01_Nha so 1_Dien_Book1_ke hoach dau thau 30-6-2010 4 2" xfId="24752"/>
    <cellStyle name="Dziesietny_Invoices2001Slovakia_01_Nha so 1_Dien_Book1_ke hoach dau thau 30-6-2010 5" xfId="5952"/>
    <cellStyle name="Dziesiętny_Invoices2001Slovakia_01_Nha so 1_Dien_Book1_ke hoach dau thau 30-6-2010 5" xfId="5953"/>
    <cellStyle name="Dziesietny_Invoices2001Slovakia_01_Nha so 1_Dien_Book1_ke hoach dau thau 30-6-2010 5 2" xfId="24753"/>
    <cellStyle name="Dziesiętny_Invoices2001Slovakia_01_Nha so 1_Dien_Book1_ke hoach dau thau 30-6-2010 5 2" xfId="24754"/>
    <cellStyle name="Dziesietny_Invoices2001Slovakia_01_Nha so 1_Dien_Book1_ke hoach dau thau 30-6-2010 6" xfId="5954"/>
    <cellStyle name="Dziesiętny_Invoices2001Slovakia_01_Nha so 1_Dien_Book1_ke hoach dau thau 30-6-2010 6" xfId="5955"/>
    <cellStyle name="Dziesietny_Invoices2001Slovakia_01_Nha so 1_Dien_Book1_ke hoach dau thau 30-6-2010 6 2" xfId="24755"/>
    <cellStyle name="Dziesiętny_Invoices2001Slovakia_01_Nha so 1_Dien_Book1_ke hoach dau thau 30-6-2010 6 2" xfId="24756"/>
    <cellStyle name="Dziesietny_Invoices2001Slovakia_01_Nha so 1_Dien_Book1_ke hoach dau thau 30-6-2010 7" xfId="5956"/>
    <cellStyle name="Dziesiętny_Invoices2001Slovakia_01_Nha so 1_Dien_Book1_ke hoach dau thau 30-6-2010 7" xfId="5957"/>
    <cellStyle name="Dziesietny_Invoices2001Slovakia_01_Nha so 1_Dien_Book1_ke hoach dau thau 30-6-2010 7 2" xfId="24757"/>
    <cellStyle name="Dziesiętny_Invoices2001Slovakia_01_Nha so 1_Dien_Book1_ke hoach dau thau 30-6-2010 7 2" xfId="24758"/>
    <cellStyle name="Dziesietny_Invoices2001Slovakia_01_Nha so 1_Dien_Book1_ke hoach dau thau 30-6-2010 8" xfId="5958"/>
    <cellStyle name="Dziesiętny_Invoices2001Slovakia_01_Nha so 1_Dien_Book1_ke hoach dau thau 30-6-2010 8" xfId="5959"/>
    <cellStyle name="Dziesietny_Invoices2001Slovakia_01_Nha so 1_Dien_Book1_ke hoach dau thau 30-6-2010 8 2" xfId="24759"/>
    <cellStyle name="Dziesiętny_Invoices2001Slovakia_01_Nha so 1_Dien_Book1_ke hoach dau thau 30-6-2010 8 2" xfId="24760"/>
    <cellStyle name="Dziesietny_Invoices2001Slovakia_01_Nha so 1_Dien_Book1_ke hoach dau thau 30-6-2010 9" xfId="5960"/>
    <cellStyle name="Dziesiętny_Invoices2001Slovakia_01_Nha so 1_Dien_Book1_ke hoach dau thau 30-6-2010 9" xfId="5961"/>
    <cellStyle name="Dziesietny_Invoices2001Slovakia_01_Nha so 1_Dien_Book1_ke hoach dau thau 30-6-2010 9 2" xfId="24761"/>
    <cellStyle name="Dziesiętny_Invoices2001Slovakia_01_Nha so 1_Dien_Book1_ke hoach dau thau 30-6-2010 9 2" xfId="24762"/>
    <cellStyle name="Dziesietny_Invoices2001Slovakia_01_Nha so 1_Dien_Book1_ke hoach dau thau 30-6-2010_BIEU KE HOACH  2015 (KTN 6.11 sua)" xfId="15398"/>
    <cellStyle name="Dziesiętny_Invoices2001Slovakia_01_Nha so 1_Dien_Book1_ke hoach dau thau 30-6-2010_BIEU KE HOACH  2015 (KTN 6.11 sua)" xfId="15399"/>
    <cellStyle name="Dziesietny_Invoices2001Slovakia_01_Nha so 1_Dien_Copy of KH PHAN BO VON ĐỐI ỨNG NAM 2011 (30 TY phuong án gop WB)" xfId="5962"/>
    <cellStyle name="Dziesiętny_Invoices2001Slovakia_01_Nha so 1_Dien_Copy of KH PHAN BO VON ĐỐI ỨNG NAM 2011 (30 TY phuong án gop WB)" xfId="5963"/>
    <cellStyle name="Dziesietny_Invoices2001Slovakia_01_Nha so 1_Dien_Copy of KH PHAN BO VON ĐỐI ỨNG NAM 2011 (30 TY phuong án gop WB) 10" xfId="5964"/>
    <cellStyle name="Dziesiętny_Invoices2001Slovakia_01_Nha so 1_Dien_Copy of KH PHAN BO VON ĐỐI ỨNG NAM 2011 (30 TY phuong án gop WB) 10" xfId="5965"/>
    <cellStyle name="Dziesietny_Invoices2001Slovakia_01_Nha so 1_Dien_Copy of KH PHAN BO VON ĐỐI ỨNG NAM 2011 (30 TY phuong án gop WB) 10 2" xfId="24765"/>
    <cellStyle name="Dziesiętny_Invoices2001Slovakia_01_Nha so 1_Dien_Copy of KH PHAN BO VON ĐỐI ỨNG NAM 2011 (30 TY phuong án gop WB) 10 2" xfId="24766"/>
    <cellStyle name="Dziesietny_Invoices2001Slovakia_01_Nha so 1_Dien_Copy of KH PHAN BO VON ĐỐI ỨNG NAM 2011 (30 TY phuong án gop WB) 11" xfId="5966"/>
    <cellStyle name="Dziesiętny_Invoices2001Slovakia_01_Nha so 1_Dien_Copy of KH PHAN BO VON ĐỐI ỨNG NAM 2011 (30 TY phuong án gop WB) 11" xfId="5967"/>
    <cellStyle name="Dziesietny_Invoices2001Slovakia_01_Nha so 1_Dien_Copy of KH PHAN BO VON ĐỐI ỨNG NAM 2011 (30 TY phuong án gop WB) 11 2" xfId="24767"/>
    <cellStyle name="Dziesiętny_Invoices2001Slovakia_01_Nha so 1_Dien_Copy of KH PHAN BO VON ĐỐI ỨNG NAM 2011 (30 TY phuong án gop WB) 11 2" xfId="24768"/>
    <cellStyle name="Dziesietny_Invoices2001Slovakia_01_Nha so 1_Dien_Copy of KH PHAN BO VON ĐỐI ỨNG NAM 2011 (30 TY phuong án gop WB) 12" xfId="5968"/>
    <cellStyle name="Dziesiętny_Invoices2001Slovakia_01_Nha so 1_Dien_Copy of KH PHAN BO VON ĐỐI ỨNG NAM 2011 (30 TY phuong án gop WB) 12" xfId="5969"/>
    <cellStyle name="Dziesietny_Invoices2001Slovakia_01_Nha so 1_Dien_Copy of KH PHAN BO VON ĐỐI ỨNG NAM 2011 (30 TY phuong án gop WB) 12 2" xfId="24769"/>
    <cellStyle name="Dziesiętny_Invoices2001Slovakia_01_Nha so 1_Dien_Copy of KH PHAN BO VON ĐỐI ỨNG NAM 2011 (30 TY phuong án gop WB) 12 2" xfId="24770"/>
    <cellStyle name="Dziesietny_Invoices2001Slovakia_01_Nha so 1_Dien_Copy of KH PHAN BO VON ĐỐI ỨNG NAM 2011 (30 TY phuong án gop WB) 13" xfId="5970"/>
    <cellStyle name="Dziesiętny_Invoices2001Slovakia_01_Nha so 1_Dien_Copy of KH PHAN BO VON ĐỐI ỨNG NAM 2011 (30 TY phuong án gop WB) 13" xfId="5971"/>
    <cellStyle name="Dziesietny_Invoices2001Slovakia_01_Nha so 1_Dien_Copy of KH PHAN BO VON ĐỐI ỨNG NAM 2011 (30 TY phuong án gop WB) 13 2" xfId="24771"/>
    <cellStyle name="Dziesiętny_Invoices2001Slovakia_01_Nha so 1_Dien_Copy of KH PHAN BO VON ĐỐI ỨNG NAM 2011 (30 TY phuong án gop WB) 13 2" xfId="24772"/>
    <cellStyle name="Dziesietny_Invoices2001Slovakia_01_Nha so 1_Dien_Copy of KH PHAN BO VON ĐỐI ỨNG NAM 2011 (30 TY phuong án gop WB) 14" xfId="5972"/>
    <cellStyle name="Dziesiętny_Invoices2001Slovakia_01_Nha so 1_Dien_Copy of KH PHAN BO VON ĐỐI ỨNG NAM 2011 (30 TY phuong án gop WB) 14" xfId="5973"/>
    <cellStyle name="Dziesietny_Invoices2001Slovakia_01_Nha so 1_Dien_Copy of KH PHAN BO VON ĐỐI ỨNG NAM 2011 (30 TY phuong án gop WB) 14 2" xfId="24773"/>
    <cellStyle name="Dziesiętny_Invoices2001Slovakia_01_Nha so 1_Dien_Copy of KH PHAN BO VON ĐỐI ỨNG NAM 2011 (30 TY phuong án gop WB) 14 2" xfId="24774"/>
    <cellStyle name="Dziesietny_Invoices2001Slovakia_01_Nha so 1_Dien_Copy of KH PHAN BO VON ĐỐI ỨNG NAM 2011 (30 TY phuong án gop WB) 15" xfId="5974"/>
    <cellStyle name="Dziesiętny_Invoices2001Slovakia_01_Nha so 1_Dien_Copy of KH PHAN BO VON ĐỐI ỨNG NAM 2011 (30 TY phuong án gop WB) 15" xfId="5975"/>
    <cellStyle name="Dziesietny_Invoices2001Slovakia_01_Nha so 1_Dien_Copy of KH PHAN BO VON ĐỐI ỨNG NAM 2011 (30 TY phuong án gop WB) 15 2" xfId="24775"/>
    <cellStyle name="Dziesiętny_Invoices2001Slovakia_01_Nha so 1_Dien_Copy of KH PHAN BO VON ĐỐI ỨNG NAM 2011 (30 TY phuong án gop WB) 15 2" xfId="24776"/>
    <cellStyle name="Dziesietny_Invoices2001Slovakia_01_Nha so 1_Dien_Copy of KH PHAN BO VON ĐỐI ỨNG NAM 2011 (30 TY phuong án gop WB) 16" xfId="5976"/>
    <cellStyle name="Dziesiętny_Invoices2001Slovakia_01_Nha so 1_Dien_Copy of KH PHAN BO VON ĐỐI ỨNG NAM 2011 (30 TY phuong án gop WB) 16" xfId="5977"/>
    <cellStyle name="Dziesietny_Invoices2001Slovakia_01_Nha so 1_Dien_Copy of KH PHAN BO VON ĐỐI ỨNG NAM 2011 (30 TY phuong án gop WB) 16 2" xfId="24777"/>
    <cellStyle name="Dziesiętny_Invoices2001Slovakia_01_Nha so 1_Dien_Copy of KH PHAN BO VON ĐỐI ỨNG NAM 2011 (30 TY phuong án gop WB) 16 2" xfId="24778"/>
    <cellStyle name="Dziesietny_Invoices2001Slovakia_01_Nha so 1_Dien_Copy of KH PHAN BO VON ĐỐI ỨNG NAM 2011 (30 TY phuong án gop WB) 17" xfId="5978"/>
    <cellStyle name="Dziesiętny_Invoices2001Slovakia_01_Nha so 1_Dien_Copy of KH PHAN BO VON ĐỐI ỨNG NAM 2011 (30 TY phuong án gop WB) 17" xfId="5979"/>
    <cellStyle name="Dziesietny_Invoices2001Slovakia_01_Nha so 1_Dien_Copy of KH PHAN BO VON ĐỐI ỨNG NAM 2011 (30 TY phuong án gop WB) 17 2" xfId="24779"/>
    <cellStyle name="Dziesiętny_Invoices2001Slovakia_01_Nha so 1_Dien_Copy of KH PHAN BO VON ĐỐI ỨNG NAM 2011 (30 TY phuong án gop WB) 17 2" xfId="24780"/>
    <cellStyle name="Dziesietny_Invoices2001Slovakia_01_Nha so 1_Dien_Copy of KH PHAN BO VON ĐỐI ỨNG NAM 2011 (30 TY phuong án gop WB) 18" xfId="5980"/>
    <cellStyle name="Dziesiętny_Invoices2001Slovakia_01_Nha so 1_Dien_Copy of KH PHAN BO VON ĐỐI ỨNG NAM 2011 (30 TY phuong án gop WB) 18" xfId="5981"/>
    <cellStyle name="Dziesietny_Invoices2001Slovakia_01_Nha so 1_Dien_Copy of KH PHAN BO VON ĐỐI ỨNG NAM 2011 (30 TY phuong án gop WB) 18 2" xfId="24781"/>
    <cellStyle name="Dziesiętny_Invoices2001Slovakia_01_Nha so 1_Dien_Copy of KH PHAN BO VON ĐỐI ỨNG NAM 2011 (30 TY phuong án gop WB) 18 2" xfId="24782"/>
    <cellStyle name="Dziesietny_Invoices2001Slovakia_01_Nha so 1_Dien_Copy of KH PHAN BO VON ĐỐI ỨNG NAM 2011 (30 TY phuong án gop WB) 19" xfId="5982"/>
    <cellStyle name="Dziesiętny_Invoices2001Slovakia_01_Nha so 1_Dien_Copy of KH PHAN BO VON ĐỐI ỨNG NAM 2011 (30 TY phuong án gop WB) 19" xfId="5983"/>
    <cellStyle name="Dziesietny_Invoices2001Slovakia_01_Nha so 1_Dien_Copy of KH PHAN BO VON ĐỐI ỨNG NAM 2011 (30 TY phuong án gop WB) 19 2" xfId="24783"/>
    <cellStyle name="Dziesiętny_Invoices2001Slovakia_01_Nha so 1_Dien_Copy of KH PHAN BO VON ĐỐI ỨNG NAM 2011 (30 TY phuong án gop WB) 19 2" xfId="24784"/>
    <cellStyle name="Dziesietny_Invoices2001Slovakia_01_Nha so 1_Dien_Copy of KH PHAN BO VON ĐỐI ỨNG NAM 2011 (30 TY phuong án gop WB) 2" xfId="5984"/>
    <cellStyle name="Dziesiętny_Invoices2001Slovakia_01_Nha so 1_Dien_Copy of KH PHAN BO VON ĐỐI ỨNG NAM 2011 (30 TY phuong án gop WB) 2" xfId="5985"/>
    <cellStyle name="Dziesietny_Invoices2001Slovakia_01_Nha so 1_Dien_Copy of KH PHAN BO VON ĐỐI ỨNG NAM 2011 (30 TY phuong án gop WB) 2 2" xfId="15404"/>
    <cellStyle name="Dziesiętny_Invoices2001Slovakia_01_Nha so 1_Dien_Copy of KH PHAN BO VON ĐỐI ỨNG NAM 2011 (30 TY phuong án gop WB) 2 2" xfId="15405"/>
    <cellStyle name="Dziesietny_Invoices2001Slovakia_01_Nha so 1_Dien_Copy of KH PHAN BO VON ĐỐI ỨNG NAM 2011 (30 TY phuong án gop WB) 2 3" xfId="15402"/>
    <cellStyle name="Dziesiętny_Invoices2001Slovakia_01_Nha so 1_Dien_Copy of KH PHAN BO VON ĐỐI ỨNG NAM 2011 (30 TY phuong án gop WB) 2 3" xfId="15403"/>
    <cellStyle name="Dziesietny_Invoices2001Slovakia_01_Nha so 1_Dien_Copy of KH PHAN BO VON ĐỐI ỨNG NAM 2011 (30 TY phuong án gop WB) 2 4" xfId="24785"/>
    <cellStyle name="Dziesiętny_Invoices2001Slovakia_01_Nha so 1_Dien_Copy of KH PHAN BO VON ĐỐI ỨNG NAM 2011 (30 TY phuong án gop WB) 2 4" xfId="24786"/>
    <cellStyle name="Dziesietny_Invoices2001Slovakia_01_Nha so 1_Dien_Copy of KH PHAN BO VON ĐỐI ỨNG NAM 2011 (30 TY phuong án gop WB) 20" xfId="5986"/>
    <cellStyle name="Dziesiętny_Invoices2001Slovakia_01_Nha so 1_Dien_Copy of KH PHAN BO VON ĐỐI ỨNG NAM 2011 (30 TY phuong án gop WB) 20" xfId="5987"/>
    <cellStyle name="Dziesietny_Invoices2001Slovakia_01_Nha so 1_Dien_Copy of KH PHAN BO VON ĐỐI ỨNG NAM 2011 (30 TY phuong án gop WB) 20 2" xfId="24787"/>
    <cellStyle name="Dziesiętny_Invoices2001Slovakia_01_Nha so 1_Dien_Copy of KH PHAN BO VON ĐỐI ỨNG NAM 2011 (30 TY phuong án gop WB) 20 2" xfId="24788"/>
    <cellStyle name="Dziesietny_Invoices2001Slovakia_01_Nha so 1_Dien_Copy of KH PHAN BO VON ĐỐI ỨNG NAM 2011 (30 TY phuong án gop WB) 21" xfId="5988"/>
    <cellStyle name="Dziesiętny_Invoices2001Slovakia_01_Nha so 1_Dien_Copy of KH PHAN BO VON ĐỐI ỨNG NAM 2011 (30 TY phuong án gop WB) 21" xfId="5989"/>
    <cellStyle name="Dziesietny_Invoices2001Slovakia_01_Nha so 1_Dien_Copy of KH PHAN BO VON ĐỐI ỨNG NAM 2011 (30 TY phuong án gop WB) 21 2" xfId="24789"/>
    <cellStyle name="Dziesiętny_Invoices2001Slovakia_01_Nha so 1_Dien_Copy of KH PHAN BO VON ĐỐI ỨNG NAM 2011 (30 TY phuong án gop WB) 21 2" xfId="24790"/>
    <cellStyle name="Dziesietny_Invoices2001Slovakia_01_Nha so 1_Dien_Copy of KH PHAN BO VON ĐỐI ỨNG NAM 2011 (30 TY phuong án gop WB) 22" xfId="5990"/>
    <cellStyle name="Dziesiętny_Invoices2001Slovakia_01_Nha so 1_Dien_Copy of KH PHAN BO VON ĐỐI ỨNG NAM 2011 (30 TY phuong án gop WB) 22" xfId="5991"/>
    <cellStyle name="Dziesietny_Invoices2001Slovakia_01_Nha so 1_Dien_Copy of KH PHAN BO VON ĐỐI ỨNG NAM 2011 (30 TY phuong án gop WB) 22 2" xfId="24791"/>
    <cellStyle name="Dziesiętny_Invoices2001Slovakia_01_Nha so 1_Dien_Copy of KH PHAN BO VON ĐỐI ỨNG NAM 2011 (30 TY phuong án gop WB) 22 2" xfId="24792"/>
    <cellStyle name="Dziesietny_Invoices2001Slovakia_01_Nha so 1_Dien_Copy of KH PHAN BO VON ĐỐI ỨNG NAM 2011 (30 TY phuong án gop WB) 23" xfId="5992"/>
    <cellStyle name="Dziesiętny_Invoices2001Slovakia_01_Nha so 1_Dien_Copy of KH PHAN BO VON ĐỐI ỨNG NAM 2011 (30 TY phuong án gop WB) 23" xfId="5993"/>
    <cellStyle name="Dziesietny_Invoices2001Slovakia_01_Nha so 1_Dien_Copy of KH PHAN BO VON ĐỐI ỨNG NAM 2011 (30 TY phuong án gop WB) 23 2" xfId="24793"/>
    <cellStyle name="Dziesiętny_Invoices2001Slovakia_01_Nha so 1_Dien_Copy of KH PHAN BO VON ĐỐI ỨNG NAM 2011 (30 TY phuong án gop WB) 23 2" xfId="24794"/>
    <cellStyle name="Dziesietny_Invoices2001Slovakia_01_Nha so 1_Dien_Copy of KH PHAN BO VON ĐỐI ỨNG NAM 2011 (30 TY phuong án gop WB) 24" xfId="5994"/>
    <cellStyle name="Dziesiętny_Invoices2001Slovakia_01_Nha so 1_Dien_Copy of KH PHAN BO VON ĐỐI ỨNG NAM 2011 (30 TY phuong án gop WB) 24" xfId="5995"/>
    <cellStyle name="Dziesietny_Invoices2001Slovakia_01_Nha so 1_Dien_Copy of KH PHAN BO VON ĐỐI ỨNG NAM 2011 (30 TY phuong án gop WB) 24 2" xfId="24795"/>
    <cellStyle name="Dziesiętny_Invoices2001Slovakia_01_Nha so 1_Dien_Copy of KH PHAN BO VON ĐỐI ỨNG NAM 2011 (30 TY phuong án gop WB) 24 2" xfId="24796"/>
    <cellStyle name="Dziesietny_Invoices2001Slovakia_01_Nha so 1_Dien_Copy of KH PHAN BO VON ĐỐI ỨNG NAM 2011 (30 TY phuong án gop WB) 25" xfId="5996"/>
    <cellStyle name="Dziesiętny_Invoices2001Slovakia_01_Nha so 1_Dien_Copy of KH PHAN BO VON ĐỐI ỨNG NAM 2011 (30 TY phuong án gop WB) 25" xfId="5997"/>
    <cellStyle name="Dziesietny_Invoices2001Slovakia_01_Nha so 1_Dien_Copy of KH PHAN BO VON ĐỐI ỨNG NAM 2011 (30 TY phuong án gop WB) 25 2" xfId="24797"/>
    <cellStyle name="Dziesiętny_Invoices2001Slovakia_01_Nha so 1_Dien_Copy of KH PHAN BO VON ĐỐI ỨNG NAM 2011 (30 TY phuong án gop WB) 25 2" xfId="24798"/>
    <cellStyle name="Dziesietny_Invoices2001Slovakia_01_Nha so 1_Dien_Copy of KH PHAN BO VON ĐỐI ỨNG NAM 2011 (30 TY phuong án gop WB) 26" xfId="5998"/>
    <cellStyle name="Dziesiętny_Invoices2001Slovakia_01_Nha so 1_Dien_Copy of KH PHAN BO VON ĐỐI ỨNG NAM 2011 (30 TY phuong án gop WB) 26" xfId="5999"/>
    <cellStyle name="Dziesietny_Invoices2001Slovakia_01_Nha so 1_Dien_Copy of KH PHAN BO VON ĐỐI ỨNG NAM 2011 (30 TY phuong án gop WB) 26 2" xfId="24799"/>
    <cellStyle name="Dziesiętny_Invoices2001Slovakia_01_Nha so 1_Dien_Copy of KH PHAN BO VON ĐỐI ỨNG NAM 2011 (30 TY phuong án gop WB) 26 2" xfId="24800"/>
    <cellStyle name="Dziesietny_Invoices2001Slovakia_01_Nha so 1_Dien_Copy of KH PHAN BO VON ĐỐI ỨNG NAM 2011 (30 TY phuong án gop WB) 27" xfId="15400"/>
    <cellStyle name="Dziesiętny_Invoices2001Slovakia_01_Nha so 1_Dien_Copy of KH PHAN BO VON ĐỐI ỨNG NAM 2011 (30 TY phuong án gop WB) 27" xfId="15401"/>
    <cellStyle name="Dziesietny_Invoices2001Slovakia_01_Nha so 1_Dien_Copy of KH PHAN BO VON ĐỐI ỨNG NAM 2011 (30 TY phuong án gop WB) 28" xfId="24763"/>
    <cellStyle name="Dziesiętny_Invoices2001Slovakia_01_Nha so 1_Dien_Copy of KH PHAN BO VON ĐỐI ỨNG NAM 2011 (30 TY phuong án gop WB) 28" xfId="24764"/>
    <cellStyle name="Dziesietny_Invoices2001Slovakia_01_Nha so 1_Dien_Copy of KH PHAN BO VON ĐỐI ỨNG NAM 2011 (30 TY phuong án gop WB) 3" xfId="6000"/>
    <cellStyle name="Dziesiętny_Invoices2001Slovakia_01_Nha so 1_Dien_Copy of KH PHAN BO VON ĐỐI ỨNG NAM 2011 (30 TY phuong án gop WB) 3" xfId="6001"/>
    <cellStyle name="Dziesietny_Invoices2001Slovakia_01_Nha so 1_Dien_Copy of KH PHAN BO VON ĐỐI ỨNG NAM 2011 (30 TY phuong án gop WB) 3 2" xfId="15408"/>
    <cellStyle name="Dziesiętny_Invoices2001Slovakia_01_Nha so 1_Dien_Copy of KH PHAN BO VON ĐỐI ỨNG NAM 2011 (30 TY phuong án gop WB) 3 2" xfId="15409"/>
    <cellStyle name="Dziesietny_Invoices2001Slovakia_01_Nha so 1_Dien_Copy of KH PHAN BO VON ĐỐI ỨNG NAM 2011 (30 TY phuong án gop WB) 3 3" xfId="15406"/>
    <cellStyle name="Dziesiętny_Invoices2001Slovakia_01_Nha so 1_Dien_Copy of KH PHAN BO VON ĐỐI ỨNG NAM 2011 (30 TY phuong án gop WB) 3 3" xfId="15407"/>
    <cellStyle name="Dziesietny_Invoices2001Slovakia_01_Nha so 1_Dien_Copy of KH PHAN BO VON ĐỐI ỨNG NAM 2011 (30 TY phuong án gop WB) 3 4" xfId="24801"/>
    <cellStyle name="Dziesiętny_Invoices2001Slovakia_01_Nha so 1_Dien_Copy of KH PHAN BO VON ĐỐI ỨNG NAM 2011 (30 TY phuong án gop WB) 3 4" xfId="24802"/>
    <cellStyle name="Dziesietny_Invoices2001Slovakia_01_Nha so 1_Dien_Copy of KH PHAN BO VON ĐỐI ỨNG NAM 2011 (30 TY phuong án gop WB) 4" xfId="6002"/>
    <cellStyle name="Dziesiętny_Invoices2001Slovakia_01_Nha so 1_Dien_Copy of KH PHAN BO VON ĐỐI ỨNG NAM 2011 (30 TY phuong án gop WB) 4" xfId="6003"/>
    <cellStyle name="Dziesietny_Invoices2001Slovakia_01_Nha so 1_Dien_Copy of KH PHAN BO VON ĐỐI ỨNG NAM 2011 (30 TY phuong án gop WB) 4 2" xfId="24803"/>
    <cellStyle name="Dziesiętny_Invoices2001Slovakia_01_Nha so 1_Dien_Copy of KH PHAN BO VON ĐỐI ỨNG NAM 2011 (30 TY phuong án gop WB) 4 2" xfId="24804"/>
    <cellStyle name="Dziesietny_Invoices2001Slovakia_01_Nha so 1_Dien_Copy of KH PHAN BO VON ĐỐI ỨNG NAM 2011 (30 TY phuong án gop WB) 5" xfId="6004"/>
    <cellStyle name="Dziesiętny_Invoices2001Slovakia_01_Nha so 1_Dien_Copy of KH PHAN BO VON ĐỐI ỨNG NAM 2011 (30 TY phuong án gop WB) 5" xfId="6005"/>
    <cellStyle name="Dziesietny_Invoices2001Slovakia_01_Nha so 1_Dien_Copy of KH PHAN BO VON ĐỐI ỨNG NAM 2011 (30 TY phuong án gop WB) 5 2" xfId="24805"/>
    <cellStyle name="Dziesiętny_Invoices2001Slovakia_01_Nha so 1_Dien_Copy of KH PHAN BO VON ĐỐI ỨNG NAM 2011 (30 TY phuong án gop WB) 5 2" xfId="24806"/>
    <cellStyle name="Dziesietny_Invoices2001Slovakia_01_Nha so 1_Dien_Copy of KH PHAN BO VON ĐỐI ỨNG NAM 2011 (30 TY phuong án gop WB) 6" xfId="6006"/>
    <cellStyle name="Dziesiętny_Invoices2001Slovakia_01_Nha so 1_Dien_Copy of KH PHAN BO VON ĐỐI ỨNG NAM 2011 (30 TY phuong án gop WB) 6" xfId="6007"/>
    <cellStyle name="Dziesietny_Invoices2001Slovakia_01_Nha so 1_Dien_Copy of KH PHAN BO VON ĐỐI ỨNG NAM 2011 (30 TY phuong án gop WB) 6 2" xfId="24807"/>
    <cellStyle name="Dziesiętny_Invoices2001Slovakia_01_Nha so 1_Dien_Copy of KH PHAN BO VON ĐỐI ỨNG NAM 2011 (30 TY phuong án gop WB) 6 2" xfId="24808"/>
    <cellStyle name="Dziesietny_Invoices2001Slovakia_01_Nha so 1_Dien_Copy of KH PHAN BO VON ĐỐI ỨNG NAM 2011 (30 TY phuong án gop WB) 7" xfId="6008"/>
    <cellStyle name="Dziesiętny_Invoices2001Slovakia_01_Nha so 1_Dien_Copy of KH PHAN BO VON ĐỐI ỨNG NAM 2011 (30 TY phuong án gop WB) 7" xfId="6009"/>
    <cellStyle name="Dziesietny_Invoices2001Slovakia_01_Nha so 1_Dien_Copy of KH PHAN BO VON ĐỐI ỨNG NAM 2011 (30 TY phuong án gop WB) 7 2" xfId="24809"/>
    <cellStyle name="Dziesiętny_Invoices2001Slovakia_01_Nha so 1_Dien_Copy of KH PHAN BO VON ĐỐI ỨNG NAM 2011 (30 TY phuong án gop WB) 7 2" xfId="24810"/>
    <cellStyle name="Dziesietny_Invoices2001Slovakia_01_Nha so 1_Dien_Copy of KH PHAN BO VON ĐỐI ỨNG NAM 2011 (30 TY phuong án gop WB) 8" xfId="6010"/>
    <cellStyle name="Dziesiętny_Invoices2001Slovakia_01_Nha so 1_Dien_Copy of KH PHAN BO VON ĐỐI ỨNG NAM 2011 (30 TY phuong án gop WB) 8" xfId="6011"/>
    <cellStyle name="Dziesietny_Invoices2001Slovakia_01_Nha so 1_Dien_Copy of KH PHAN BO VON ĐỐI ỨNG NAM 2011 (30 TY phuong án gop WB) 8 2" xfId="24811"/>
    <cellStyle name="Dziesiętny_Invoices2001Slovakia_01_Nha so 1_Dien_Copy of KH PHAN BO VON ĐỐI ỨNG NAM 2011 (30 TY phuong án gop WB) 8 2" xfId="24812"/>
    <cellStyle name="Dziesietny_Invoices2001Slovakia_01_Nha so 1_Dien_Copy of KH PHAN BO VON ĐỐI ỨNG NAM 2011 (30 TY phuong án gop WB) 9" xfId="6012"/>
    <cellStyle name="Dziesiętny_Invoices2001Slovakia_01_Nha so 1_Dien_Copy of KH PHAN BO VON ĐỐI ỨNG NAM 2011 (30 TY phuong án gop WB) 9" xfId="6013"/>
    <cellStyle name="Dziesietny_Invoices2001Slovakia_01_Nha so 1_Dien_Copy of KH PHAN BO VON ĐỐI ỨNG NAM 2011 (30 TY phuong án gop WB) 9 2" xfId="24813"/>
    <cellStyle name="Dziesiętny_Invoices2001Slovakia_01_Nha so 1_Dien_Copy of KH PHAN BO VON ĐỐI ỨNG NAM 2011 (30 TY phuong án gop WB) 9 2" xfId="24814"/>
    <cellStyle name="Dziesietny_Invoices2001Slovakia_01_Nha so 1_Dien_Copy of KH PHAN BO VON ĐỐI ỨNG NAM 2011 (30 TY phuong án gop WB)_BIEU KE HOACH  2015 (KTN 6.11 sua)" xfId="15410"/>
    <cellStyle name="Dziesiętny_Invoices2001Slovakia_01_Nha so 1_Dien_Copy of KH PHAN BO VON ĐỐI ỨNG NAM 2011 (30 TY phuong án gop WB)_BIEU KE HOACH  2015 (KTN 6.11 sua)" xfId="15411"/>
    <cellStyle name="Dziesietny_Invoices2001Slovakia_01_Nha so 1_Dien_DTTD chieng chan Tham lai 29-9-2009" xfId="6014"/>
    <cellStyle name="Dziesiętny_Invoices2001Slovakia_01_Nha so 1_Dien_DTTD chieng chan Tham lai 29-9-2009" xfId="6015"/>
    <cellStyle name="Dziesietny_Invoices2001Slovakia_01_Nha so 1_Dien_DTTD chieng chan Tham lai 29-9-2009 10" xfId="6016"/>
    <cellStyle name="Dziesiętny_Invoices2001Slovakia_01_Nha so 1_Dien_DTTD chieng chan Tham lai 29-9-2009 10" xfId="6017"/>
    <cellStyle name="Dziesietny_Invoices2001Slovakia_01_Nha so 1_Dien_DTTD chieng chan Tham lai 29-9-2009 10 2" xfId="24817"/>
    <cellStyle name="Dziesiętny_Invoices2001Slovakia_01_Nha so 1_Dien_DTTD chieng chan Tham lai 29-9-2009 10 2" xfId="24818"/>
    <cellStyle name="Dziesietny_Invoices2001Slovakia_01_Nha so 1_Dien_DTTD chieng chan Tham lai 29-9-2009 11" xfId="6018"/>
    <cellStyle name="Dziesiętny_Invoices2001Slovakia_01_Nha so 1_Dien_DTTD chieng chan Tham lai 29-9-2009 11" xfId="6019"/>
    <cellStyle name="Dziesietny_Invoices2001Slovakia_01_Nha so 1_Dien_DTTD chieng chan Tham lai 29-9-2009 11 2" xfId="24819"/>
    <cellStyle name="Dziesiętny_Invoices2001Slovakia_01_Nha so 1_Dien_DTTD chieng chan Tham lai 29-9-2009 11 2" xfId="24820"/>
    <cellStyle name="Dziesietny_Invoices2001Slovakia_01_Nha so 1_Dien_DTTD chieng chan Tham lai 29-9-2009 12" xfId="6020"/>
    <cellStyle name="Dziesiętny_Invoices2001Slovakia_01_Nha so 1_Dien_DTTD chieng chan Tham lai 29-9-2009 12" xfId="6021"/>
    <cellStyle name="Dziesietny_Invoices2001Slovakia_01_Nha so 1_Dien_DTTD chieng chan Tham lai 29-9-2009 12 2" xfId="24821"/>
    <cellStyle name="Dziesiętny_Invoices2001Slovakia_01_Nha so 1_Dien_DTTD chieng chan Tham lai 29-9-2009 12 2" xfId="24822"/>
    <cellStyle name="Dziesietny_Invoices2001Slovakia_01_Nha so 1_Dien_DTTD chieng chan Tham lai 29-9-2009 13" xfId="6022"/>
    <cellStyle name="Dziesiętny_Invoices2001Slovakia_01_Nha so 1_Dien_DTTD chieng chan Tham lai 29-9-2009 13" xfId="6023"/>
    <cellStyle name="Dziesietny_Invoices2001Slovakia_01_Nha so 1_Dien_DTTD chieng chan Tham lai 29-9-2009 13 2" xfId="24823"/>
    <cellStyle name="Dziesiętny_Invoices2001Slovakia_01_Nha so 1_Dien_DTTD chieng chan Tham lai 29-9-2009 13 2" xfId="24824"/>
    <cellStyle name="Dziesietny_Invoices2001Slovakia_01_Nha so 1_Dien_DTTD chieng chan Tham lai 29-9-2009 14" xfId="6024"/>
    <cellStyle name="Dziesiętny_Invoices2001Slovakia_01_Nha so 1_Dien_DTTD chieng chan Tham lai 29-9-2009 14" xfId="6025"/>
    <cellStyle name="Dziesietny_Invoices2001Slovakia_01_Nha so 1_Dien_DTTD chieng chan Tham lai 29-9-2009 14 2" xfId="24825"/>
    <cellStyle name="Dziesiętny_Invoices2001Slovakia_01_Nha so 1_Dien_DTTD chieng chan Tham lai 29-9-2009 14 2" xfId="24826"/>
    <cellStyle name="Dziesietny_Invoices2001Slovakia_01_Nha so 1_Dien_DTTD chieng chan Tham lai 29-9-2009 15" xfId="6026"/>
    <cellStyle name="Dziesiętny_Invoices2001Slovakia_01_Nha so 1_Dien_DTTD chieng chan Tham lai 29-9-2009 15" xfId="6027"/>
    <cellStyle name="Dziesietny_Invoices2001Slovakia_01_Nha so 1_Dien_DTTD chieng chan Tham lai 29-9-2009 15 2" xfId="24827"/>
    <cellStyle name="Dziesiętny_Invoices2001Slovakia_01_Nha so 1_Dien_DTTD chieng chan Tham lai 29-9-2009 15 2" xfId="24828"/>
    <cellStyle name="Dziesietny_Invoices2001Slovakia_01_Nha so 1_Dien_DTTD chieng chan Tham lai 29-9-2009 16" xfId="6028"/>
    <cellStyle name="Dziesiętny_Invoices2001Slovakia_01_Nha so 1_Dien_DTTD chieng chan Tham lai 29-9-2009 16" xfId="6029"/>
    <cellStyle name="Dziesietny_Invoices2001Slovakia_01_Nha so 1_Dien_DTTD chieng chan Tham lai 29-9-2009 16 2" xfId="24829"/>
    <cellStyle name="Dziesiętny_Invoices2001Slovakia_01_Nha so 1_Dien_DTTD chieng chan Tham lai 29-9-2009 16 2" xfId="24830"/>
    <cellStyle name="Dziesietny_Invoices2001Slovakia_01_Nha so 1_Dien_DTTD chieng chan Tham lai 29-9-2009 17" xfId="6030"/>
    <cellStyle name="Dziesiętny_Invoices2001Slovakia_01_Nha so 1_Dien_DTTD chieng chan Tham lai 29-9-2009 17" xfId="6031"/>
    <cellStyle name="Dziesietny_Invoices2001Slovakia_01_Nha so 1_Dien_DTTD chieng chan Tham lai 29-9-2009 17 2" xfId="24831"/>
    <cellStyle name="Dziesiętny_Invoices2001Slovakia_01_Nha so 1_Dien_DTTD chieng chan Tham lai 29-9-2009 17 2" xfId="24832"/>
    <cellStyle name="Dziesietny_Invoices2001Slovakia_01_Nha so 1_Dien_DTTD chieng chan Tham lai 29-9-2009 18" xfId="6032"/>
    <cellStyle name="Dziesiętny_Invoices2001Slovakia_01_Nha so 1_Dien_DTTD chieng chan Tham lai 29-9-2009 18" xfId="6033"/>
    <cellStyle name="Dziesietny_Invoices2001Slovakia_01_Nha so 1_Dien_DTTD chieng chan Tham lai 29-9-2009 18 2" xfId="24833"/>
    <cellStyle name="Dziesiętny_Invoices2001Slovakia_01_Nha so 1_Dien_DTTD chieng chan Tham lai 29-9-2009 18 2" xfId="24834"/>
    <cellStyle name="Dziesietny_Invoices2001Slovakia_01_Nha so 1_Dien_DTTD chieng chan Tham lai 29-9-2009 19" xfId="6034"/>
    <cellStyle name="Dziesiętny_Invoices2001Slovakia_01_Nha so 1_Dien_DTTD chieng chan Tham lai 29-9-2009 19" xfId="6035"/>
    <cellStyle name="Dziesietny_Invoices2001Slovakia_01_Nha so 1_Dien_DTTD chieng chan Tham lai 29-9-2009 19 2" xfId="24835"/>
    <cellStyle name="Dziesiętny_Invoices2001Slovakia_01_Nha so 1_Dien_DTTD chieng chan Tham lai 29-9-2009 19 2" xfId="24836"/>
    <cellStyle name="Dziesietny_Invoices2001Slovakia_01_Nha so 1_Dien_DTTD chieng chan Tham lai 29-9-2009 2" xfId="6036"/>
    <cellStyle name="Dziesiętny_Invoices2001Slovakia_01_Nha so 1_Dien_DTTD chieng chan Tham lai 29-9-2009 2" xfId="6037"/>
    <cellStyle name="Dziesietny_Invoices2001Slovakia_01_Nha so 1_Dien_DTTD chieng chan Tham lai 29-9-2009 2 2" xfId="15416"/>
    <cellStyle name="Dziesiętny_Invoices2001Slovakia_01_Nha so 1_Dien_DTTD chieng chan Tham lai 29-9-2009 2 2" xfId="15417"/>
    <cellStyle name="Dziesietny_Invoices2001Slovakia_01_Nha so 1_Dien_DTTD chieng chan Tham lai 29-9-2009 2 3" xfId="15414"/>
    <cellStyle name="Dziesiętny_Invoices2001Slovakia_01_Nha so 1_Dien_DTTD chieng chan Tham lai 29-9-2009 2 3" xfId="15415"/>
    <cellStyle name="Dziesietny_Invoices2001Slovakia_01_Nha so 1_Dien_DTTD chieng chan Tham lai 29-9-2009 2 4" xfId="24837"/>
    <cellStyle name="Dziesiętny_Invoices2001Slovakia_01_Nha so 1_Dien_DTTD chieng chan Tham lai 29-9-2009 2 4" xfId="24838"/>
    <cellStyle name="Dziesietny_Invoices2001Slovakia_01_Nha so 1_Dien_DTTD chieng chan Tham lai 29-9-2009 20" xfId="6038"/>
    <cellStyle name="Dziesiętny_Invoices2001Slovakia_01_Nha so 1_Dien_DTTD chieng chan Tham lai 29-9-2009 20" xfId="6039"/>
    <cellStyle name="Dziesietny_Invoices2001Slovakia_01_Nha so 1_Dien_DTTD chieng chan Tham lai 29-9-2009 20 2" xfId="24839"/>
    <cellStyle name="Dziesiętny_Invoices2001Slovakia_01_Nha so 1_Dien_DTTD chieng chan Tham lai 29-9-2009 20 2" xfId="24840"/>
    <cellStyle name="Dziesietny_Invoices2001Slovakia_01_Nha so 1_Dien_DTTD chieng chan Tham lai 29-9-2009 21" xfId="6040"/>
    <cellStyle name="Dziesiętny_Invoices2001Slovakia_01_Nha so 1_Dien_DTTD chieng chan Tham lai 29-9-2009 21" xfId="6041"/>
    <cellStyle name="Dziesietny_Invoices2001Slovakia_01_Nha so 1_Dien_DTTD chieng chan Tham lai 29-9-2009 21 2" xfId="24841"/>
    <cellStyle name="Dziesiętny_Invoices2001Slovakia_01_Nha so 1_Dien_DTTD chieng chan Tham lai 29-9-2009 21 2" xfId="24842"/>
    <cellStyle name="Dziesietny_Invoices2001Slovakia_01_Nha so 1_Dien_DTTD chieng chan Tham lai 29-9-2009 22" xfId="6042"/>
    <cellStyle name="Dziesiętny_Invoices2001Slovakia_01_Nha so 1_Dien_DTTD chieng chan Tham lai 29-9-2009 22" xfId="6043"/>
    <cellStyle name="Dziesietny_Invoices2001Slovakia_01_Nha so 1_Dien_DTTD chieng chan Tham lai 29-9-2009 22 2" xfId="24843"/>
    <cellStyle name="Dziesiętny_Invoices2001Slovakia_01_Nha so 1_Dien_DTTD chieng chan Tham lai 29-9-2009 22 2" xfId="24844"/>
    <cellStyle name="Dziesietny_Invoices2001Slovakia_01_Nha so 1_Dien_DTTD chieng chan Tham lai 29-9-2009 23" xfId="6044"/>
    <cellStyle name="Dziesiętny_Invoices2001Slovakia_01_Nha so 1_Dien_DTTD chieng chan Tham lai 29-9-2009 23" xfId="6045"/>
    <cellStyle name="Dziesietny_Invoices2001Slovakia_01_Nha so 1_Dien_DTTD chieng chan Tham lai 29-9-2009 23 2" xfId="24845"/>
    <cellStyle name="Dziesiętny_Invoices2001Slovakia_01_Nha so 1_Dien_DTTD chieng chan Tham lai 29-9-2009 23 2" xfId="24846"/>
    <cellStyle name="Dziesietny_Invoices2001Slovakia_01_Nha so 1_Dien_DTTD chieng chan Tham lai 29-9-2009 24" xfId="6046"/>
    <cellStyle name="Dziesiętny_Invoices2001Slovakia_01_Nha so 1_Dien_DTTD chieng chan Tham lai 29-9-2009 24" xfId="6047"/>
    <cellStyle name="Dziesietny_Invoices2001Slovakia_01_Nha so 1_Dien_DTTD chieng chan Tham lai 29-9-2009 24 2" xfId="24847"/>
    <cellStyle name="Dziesiętny_Invoices2001Slovakia_01_Nha so 1_Dien_DTTD chieng chan Tham lai 29-9-2009 24 2" xfId="24848"/>
    <cellStyle name="Dziesietny_Invoices2001Slovakia_01_Nha so 1_Dien_DTTD chieng chan Tham lai 29-9-2009 25" xfId="6048"/>
    <cellStyle name="Dziesiętny_Invoices2001Slovakia_01_Nha so 1_Dien_DTTD chieng chan Tham lai 29-9-2009 25" xfId="6049"/>
    <cellStyle name="Dziesietny_Invoices2001Slovakia_01_Nha so 1_Dien_DTTD chieng chan Tham lai 29-9-2009 25 2" xfId="24849"/>
    <cellStyle name="Dziesiętny_Invoices2001Slovakia_01_Nha so 1_Dien_DTTD chieng chan Tham lai 29-9-2009 25 2" xfId="24850"/>
    <cellStyle name="Dziesietny_Invoices2001Slovakia_01_Nha so 1_Dien_DTTD chieng chan Tham lai 29-9-2009 26" xfId="6050"/>
    <cellStyle name="Dziesiętny_Invoices2001Slovakia_01_Nha so 1_Dien_DTTD chieng chan Tham lai 29-9-2009 26" xfId="6051"/>
    <cellStyle name="Dziesietny_Invoices2001Slovakia_01_Nha so 1_Dien_DTTD chieng chan Tham lai 29-9-2009 26 2" xfId="24851"/>
    <cellStyle name="Dziesiętny_Invoices2001Slovakia_01_Nha so 1_Dien_DTTD chieng chan Tham lai 29-9-2009 26 2" xfId="24852"/>
    <cellStyle name="Dziesietny_Invoices2001Slovakia_01_Nha so 1_Dien_DTTD chieng chan Tham lai 29-9-2009 27" xfId="15412"/>
    <cellStyle name="Dziesiętny_Invoices2001Slovakia_01_Nha so 1_Dien_DTTD chieng chan Tham lai 29-9-2009 27" xfId="15413"/>
    <cellStyle name="Dziesietny_Invoices2001Slovakia_01_Nha so 1_Dien_DTTD chieng chan Tham lai 29-9-2009 28" xfId="24815"/>
    <cellStyle name="Dziesiętny_Invoices2001Slovakia_01_Nha so 1_Dien_DTTD chieng chan Tham lai 29-9-2009 28" xfId="24816"/>
    <cellStyle name="Dziesietny_Invoices2001Slovakia_01_Nha so 1_Dien_DTTD chieng chan Tham lai 29-9-2009 3" xfId="6052"/>
    <cellStyle name="Dziesiętny_Invoices2001Slovakia_01_Nha so 1_Dien_DTTD chieng chan Tham lai 29-9-2009 3" xfId="6053"/>
    <cellStyle name="Dziesietny_Invoices2001Slovakia_01_Nha so 1_Dien_DTTD chieng chan Tham lai 29-9-2009 3 2" xfId="15420"/>
    <cellStyle name="Dziesiętny_Invoices2001Slovakia_01_Nha so 1_Dien_DTTD chieng chan Tham lai 29-9-2009 3 2" xfId="15421"/>
    <cellStyle name="Dziesietny_Invoices2001Slovakia_01_Nha so 1_Dien_DTTD chieng chan Tham lai 29-9-2009 3 3" xfId="15418"/>
    <cellStyle name="Dziesiętny_Invoices2001Slovakia_01_Nha so 1_Dien_DTTD chieng chan Tham lai 29-9-2009 3 3" xfId="15419"/>
    <cellStyle name="Dziesietny_Invoices2001Slovakia_01_Nha so 1_Dien_DTTD chieng chan Tham lai 29-9-2009 3 4" xfId="24853"/>
    <cellStyle name="Dziesiętny_Invoices2001Slovakia_01_Nha so 1_Dien_DTTD chieng chan Tham lai 29-9-2009 3 4" xfId="24854"/>
    <cellStyle name="Dziesietny_Invoices2001Slovakia_01_Nha so 1_Dien_DTTD chieng chan Tham lai 29-9-2009 4" xfId="6054"/>
    <cellStyle name="Dziesiętny_Invoices2001Slovakia_01_Nha so 1_Dien_DTTD chieng chan Tham lai 29-9-2009 4" xfId="6055"/>
    <cellStyle name="Dziesietny_Invoices2001Slovakia_01_Nha so 1_Dien_DTTD chieng chan Tham lai 29-9-2009 4 2" xfId="24855"/>
    <cellStyle name="Dziesiętny_Invoices2001Slovakia_01_Nha so 1_Dien_DTTD chieng chan Tham lai 29-9-2009 4 2" xfId="24856"/>
    <cellStyle name="Dziesietny_Invoices2001Slovakia_01_Nha so 1_Dien_DTTD chieng chan Tham lai 29-9-2009 5" xfId="6056"/>
    <cellStyle name="Dziesiętny_Invoices2001Slovakia_01_Nha so 1_Dien_DTTD chieng chan Tham lai 29-9-2009 5" xfId="6057"/>
    <cellStyle name="Dziesietny_Invoices2001Slovakia_01_Nha so 1_Dien_DTTD chieng chan Tham lai 29-9-2009 5 2" xfId="24857"/>
    <cellStyle name="Dziesiętny_Invoices2001Slovakia_01_Nha so 1_Dien_DTTD chieng chan Tham lai 29-9-2009 5 2" xfId="24858"/>
    <cellStyle name="Dziesietny_Invoices2001Slovakia_01_Nha so 1_Dien_DTTD chieng chan Tham lai 29-9-2009 6" xfId="6058"/>
    <cellStyle name="Dziesiętny_Invoices2001Slovakia_01_Nha so 1_Dien_DTTD chieng chan Tham lai 29-9-2009 6" xfId="6059"/>
    <cellStyle name="Dziesietny_Invoices2001Slovakia_01_Nha so 1_Dien_DTTD chieng chan Tham lai 29-9-2009 6 2" xfId="24859"/>
    <cellStyle name="Dziesiętny_Invoices2001Slovakia_01_Nha so 1_Dien_DTTD chieng chan Tham lai 29-9-2009 6 2" xfId="24860"/>
    <cellStyle name="Dziesietny_Invoices2001Slovakia_01_Nha so 1_Dien_DTTD chieng chan Tham lai 29-9-2009 7" xfId="6060"/>
    <cellStyle name="Dziesiętny_Invoices2001Slovakia_01_Nha so 1_Dien_DTTD chieng chan Tham lai 29-9-2009 7" xfId="6061"/>
    <cellStyle name="Dziesietny_Invoices2001Slovakia_01_Nha so 1_Dien_DTTD chieng chan Tham lai 29-9-2009 7 2" xfId="24861"/>
    <cellStyle name="Dziesiętny_Invoices2001Slovakia_01_Nha so 1_Dien_DTTD chieng chan Tham lai 29-9-2009 7 2" xfId="24862"/>
    <cellStyle name="Dziesietny_Invoices2001Slovakia_01_Nha so 1_Dien_DTTD chieng chan Tham lai 29-9-2009 8" xfId="6062"/>
    <cellStyle name="Dziesiętny_Invoices2001Slovakia_01_Nha so 1_Dien_DTTD chieng chan Tham lai 29-9-2009 8" xfId="6063"/>
    <cellStyle name="Dziesietny_Invoices2001Slovakia_01_Nha so 1_Dien_DTTD chieng chan Tham lai 29-9-2009 8 2" xfId="24863"/>
    <cellStyle name="Dziesiętny_Invoices2001Slovakia_01_Nha so 1_Dien_DTTD chieng chan Tham lai 29-9-2009 8 2" xfId="24864"/>
    <cellStyle name="Dziesietny_Invoices2001Slovakia_01_Nha so 1_Dien_DTTD chieng chan Tham lai 29-9-2009 9" xfId="6064"/>
    <cellStyle name="Dziesiętny_Invoices2001Slovakia_01_Nha so 1_Dien_DTTD chieng chan Tham lai 29-9-2009 9" xfId="6065"/>
    <cellStyle name="Dziesietny_Invoices2001Slovakia_01_Nha so 1_Dien_DTTD chieng chan Tham lai 29-9-2009 9 2" xfId="24865"/>
    <cellStyle name="Dziesiętny_Invoices2001Slovakia_01_Nha so 1_Dien_DTTD chieng chan Tham lai 29-9-2009 9 2" xfId="24866"/>
    <cellStyle name="Dziesietny_Invoices2001Slovakia_01_Nha so 1_Dien_DTTD chieng chan Tham lai 29-9-2009_BIEU KE HOACH  2015 (KTN 6.11 sua)" xfId="15422"/>
    <cellStyle name="Dziesiętny_Invoices2001Slovakia_01_Nha so 1_Dien_DTTD chieng chan Tham lai 29-9-2009_BIEU KE HOACH  2015 (KTN 6.11 sua)" xfId="15423"/>
    <cellStyle name="Dziesietny_Invoices2001Slovakia_01_Nha so 1_Dien_Du toan nuoc San Thang (GD2)" xfId="6066"/>
    <cellStyle name="Dziesiętny_Invoices2001Slovakia_01_Nha so 1_Dien_Du toan nuoc San Thang (GD2)" xfId="6067"/>
    <cellStyle name="Dziesietny_Invoices2001Slovakia_01_Nha so 1_Dien_Du toan nuoc San Thang (GD2) 10" xfId="6068"/>
    <cellStyle name="Dziesiętny_Invoices2001Slovakia_01_Nha so 1_Dien_Du toan nuoc San Thang (GD2) 10" xfId="6069"/>
    <cellStyle name="Dziesietny_Invoices2001Slovakia_01_Nha so 1_Dien_Du toan nuoc San Thang (GD2) 10 2" xfId="24869"/>
    <cellStyle name="Dziesiętny_Invoices2001Slovakia_01_Nha so 1_Dien_Du toan nuoc San Thang (GD2) 10 2" xfId="24870"/>
    <cellStyle name="Dziesietny_Invoices2001Slovakia_01_Nha so 1_Dien_Du toan nuoc San Thang (GD2) 11" xfId="6070"/>
    <cellStyle name="Dziesiętny_Invoices2001Slovakia_01_Nha so 1_Dien_Du toan nuoc San Thang (GD2) 11" xfId="6071"/>
    <cellStyle name="Dziesietny_Invoices2001Slovakia_01_Nha so 1_Dien_Du toan nuoc San Thang (GD2) 11 2" xfId="24871"/>
    <cellStyle name="Dziesiętny_Invoices2001Slovakia_01_Nha so 1_Dien_Du toan nuoc San Thang (GD2) 11 2" xfId="24872"/>
    <cellStyle name="Dziesietny_Invoices2001Slovakia_01_Nha so 1_Dien_Du toan nuoc San Thang (GD2) 12" xfId="6072"/>
    <cellStyle name="Dziesiętny_Invoices2001Slovakia_01_Nha so 1_Dien_Du toan nuoc San Thang (GD2) 12" xfId="6073"/>
    <cellStyle name="Dziesietny_Invoices2001Slovakia_01_Nha so 1_Dien_Du toan nuoc San Thang (GD2) 12 2" xfId="24873"/>
    <cellStyle name="Dziesiętny_Invoices2001Slovakia_01_Nha so 1_Dien_Du toan nuoc San Thang (GD2) 12 2" xfId="24874"/>
    <cellStyle name="Dziesietny_Invoices2001Slovakia_01_Nha so 1_Dien_Du toan nuoc San Thang (GD2) 13" xfId="6074"/>
    <cellStyle name="Dziesiętny_Invoices2001Slovakia_01_Nha so 1_Dien_Du toan nuoc San Thang (GD2) 13" xfId="6075"/>
    <cellStyle name="Dziesietny_Invoices2001Slovakia_01_Nha so 1_Dien_Du toan nuoc San Thang (GD2) 13 2" xfId="24875"/>
    <cellStyle name="Dziesiętny_Invoices2001Slovakia_01_Nha so 1_Dien_Du toan nuoc San Thang (GD2) 13 2" xfId="24876"/>
    <cellStyle name="Dziesietny_Invoices2001Slovakia_01_Nha so 1_Dien_Du toan nuoc San Thang (GD2) 14" xfId="6076"/>
    <cellStyle name="Dziesiętny_Invoices2001Slovakia_01_Nha so 1_Dien_Du toan nuoc San Thang (GD2) 14" xfId="6077"/>
    <cellStyle name="Dziesietny_Invoices2001Slovakia_01_Nha so 1_Dien_Du toan nuoc San Thang (GD2) 14 2" xfId="24877"/>
    <cellStyle name="Dziesiętny_Invoices2001Slovakia_01_Nha so 1_Dien_Du toan nuoc San Thang (GD2) 14 2" xfId="24878"/>
    <cellStyle name="Dziesietny_Invoices2001Slovakia_01_Nha so 1_Dien_Du toan nuoc San Thang (GD2) 15" xfId="6078"/>
    <cellStyle name="Dziesiętny_Invoices2001Slovakia_01_Nha so 1_Dien_Du toan nuoc San Thang (GD2) 15" xfId="6079"/>
    <cellStyle name="Dziesietny_Invoices2001Slovakia_01_Nha so 1_Dien_Du toan nuoc San Thang (GD2) 15 2" xfId="24879"/>
    <cellStyle name="Dziesiętny_Invoices2001Slovakia_01_Nha so 1_Dien_Du toan nuoc San Thang (GD2) 15 2" xfId="24880"/>
    <cellStyle name="Dziesietny_Invoices2001Slovakia_01_Nha so 1_Dien_Du toan nuoc San Thang (GD2) 16" xfId="6080"/>
    <cellStyle name="Dziesiętny_Invoices2001Slovakia_01_Nha so 1_Dien_Du toan nuoc San Thang (GD2) 16" xfId="6081"/>
    <cellStyle name="Dziesietny_Invoices2001Slovakia_01_Nha so 1_Dien_Du toan nuoc San Thang (GD2) 16 2" xfId="24881"/>
    <cellStyle name="Dziesiętny_Invoices2001Slovakia_01_Nha so 1_Dien_Du toan nuoc San Thang (GD2) 16 2" xfId="24882"/>
    <cellStyle name="Dziesietny_Invoices2001Slovakia_01_Nha so 1_Dien_Du toan nuoc San Thang (GD2) 17" xfId="6082"/>
    <cellStyle name="Dziesiętny_Invoices2001Slovakia_01_Nha so 1_Dien_Du toan nuoc San Thang (GD2) 17" xfId="6083"/>
    <cellStyle name="Dziesietny_Invoices2001Slovakia_01_Nha so 1_Dien_Du toan nuoc San Thang (GD2) 17 2" xfId="24883"/>
    <cellStyle name="Dziesiętny_Invoices2001Slovakia_01_Nha so 1_Dien_Du toan nuoc San Thang (GD2) 17 2" xfId="24884"/>
    <cellStyle name="Dziesietny_Invoices2001Slovakia_01_Nha so 1_Dien_Du toan nuoc San Thang (GD2) 18" xfId="6084"/>
    <cellStyle name="Dziesiętny_Invoices2001Slovakia_01_Nha so 1_Dien_Du toan nuoc San Thang (GD2) 18" xfId="6085"/>
    <cellStyle name="Dziesietny_Invoices2001Slovakia_01_Nha so 1_Dien_Du toan nuoc San Thang (GD2) 18 2" xfId="24885"/>
    <cellStyle name="Dziesiętny_Invoices2001Slovakia_01_Nha so 1_Dien_Du toan nuoc San Thang (GD2) 18 2" xfId="24886"/>
    <cellStyle name="Dziesietny_Invoices2001Slovakia_01_Nha so 1_Dien_Du toan nuoc San Thang (GD2) 19" xfId="6086"/>
    <cellStyle name="Dziesiętny_Invoices2001Slovakia_01_Nha so 1_Dien_Du toan nuoc San Thang (GD2) 19" xfId="6087"/>
    <cellStyle name="Dziesietny_Invoices2001Slovakia_01_Nha so 1_Dien_Du toan nuoc San Thang (GD2) 19 2" xfId="24887"/>
    <cellStyle name="Dziesiętny_Invoices2001Slovakia_01_Nha so 1_Dien_Du toan nuoc San Thang (GD2) 19 2" xfId="24888"/>
    <cellStyle name="Dziesietny_Invoices2001Slovakia_01_Nha so 1_Dien_Du toan nuoc San Thang (GD2) 2" xfId="6088"/>
    <cellStyle name="Dziesiętny_Invoices2001Slovakia_01_Nha so 1_Dien_Du toan nuoc San Thang (GD2) 2" xfId="6089"/>
    <cellStyle name="Dziesietny_Invoices2001Slovakia_01_Nha so 1_Dien_Du toan nuoc San Thang (GD2) 2 2" xfId="15428"/>
    <cellStyle name="Dziesiętny_Invoices2001Slovakia_01_Nha so 1_Dien_Du toan nuoc San Thang (GD2) 2 2" xfId="15429"/>
    <cellStyle name="Dziesietny_Invoices2001Slovakia_01_Nha so 1_Dien_Du toan nuoc San Thang (GD2) 2 3" xfId="15426"/>
    <cellStyle name="Dziesiętny_Invoices2001Slovakia_01_Nha so 1_Dien_Du toan nuoc San Thang (GD2) 2 3" xfId="15427"/>
    <cellStyle name="Dziesietny_Invoices2001Slovakia_01_Nha so 1_Dien_Du toan nuoc San Thang (GD2) 2 4" xfId="24889"/>
    <cellStyle name="Dziesiętny_Invoices2001Slovakia_01_Nha so 1_Dien_Du toan nuoc San Thang (GD2) 2 4" xfId="24890"/>
    <cellStyle name="Dziesietny_Invoices2001Slovakia_01_Nha so 1_Dien_Du toan nuoc San Thang (GD2) 20" xfId="6090"/>
    <cellStyle name="Dziesiętny_Invoices2001Slovakia_01_Nha so 1_Dien_Du toan nuoc San Thang (GD2) 20" xfId="6091"/>
    <cellStyle name="Dziesietny_Invoices2001Slovakia_01_Nha so 1_Dien_Du toan nuoc San Thang (GD2) 20 2" xfId="24891"/>
    <cellStyle name="Dziesiętny_Invoices2001Slovakia_01_Nha so 1_Dien_Du toan nuoc San Thang (GD2) 20 2" xfId="24892"/>
    <cellStyle name="Dziesietny_Invoices2001Slovakia_01_Nha so 1_Dien_Du toan nuoc San Thang (GD2) 21" xfId="6092"/>
    <cellStyle name="Dziesiętny_Invoices2001Slovakia_01_Nha so 1_Dien_Du toan nuoc San Thang (GD2) 21" xfId="6093"/>
    <cellStyle name="Dziesietny_Invoices2001Slovakia_01_Nha so 1_Dien_Du toan nuoc San Thang (GD2) 21 2" xfId="24893"/>
    <cellStyle name="Dziesiętny_Invoices2001Slovakia_01_Nha so 1_Dien_Du toan nuoc San Thang (GD2) 21 2" xfId="24894"/>
    <cellStyle name="Dziesietny_Invoices2001Slovakia_01_Nha so 1_Dien_Du toan nuoc San Thang (GD2) 22" xfId="6094"/>
    <cellStyle name="Dziesiętny_Invoices2001Slovakia_01_Nha so 1_Dien_Du toan nuoc San Thang (GD2) 22" xfId="6095"/>
    <cellStyle name="Dziesietny_Invoices2001Slovakia_01_Nha so 1_Dien_Du toan nuoc San Thang (GD2) 22 2" xfId="24895"/>
    <cellStyle name="Dziesiętny_Invoices2001Slovakia_01_Nha so 1_Dien_Du toan nuoc San Thang (GD2) 22 2" xfId="24896"/>
    <cellStyle name="Dziesietny_Invoices2001Slovakia_01_Nha so 1_Dien_Du toan nuoc San Thang (GD2) 23" xfId="6096"/>
    <cellStyle name="Dziesiętny_Invoices2001Slovakia_01_Nha so 1_Dien_Du toan nuoc San Thang (GD2) 23" xfId="6097"/>
    <cellStyle name="Dziesietny_Invoices2001Slovakia_01_Nha so 1_Dien_Du toan nuoc San Thang (GD2) 23 2" xfId="24897"/>
    <cellStyle name="Dziesiętny_Invoices2001Slovakia_01_Nha so 1_Dien_Du toan nuoc San Thang (GD2) 23 2" xfId="24898"/>
    <cellStyle name="Dziesietny_Invoices2001Slovakia_01_Nha so 1_Dien_Du toan nuoc San Thang (GD2) 24" xfId="6098"/>
    <cellStyle name="Dziesiętny_Invoices2001Slovakia_01_Nha so 1_Dien_Du toan nuoc San Thang (GD2) 24" xfId="6099"/>
    <cellStyle name="Dziesietny_Invoices2001Slovakia_01_Nha so 1_Dien_Du toan nuoc San Thang (GD2) 24 2" xfId="24899"/>
    <cellStyle name="Dziesiętny_Invoices2001Slovakia_01_Nha so 1_Dien_Du toan nuoc San Thang (GD2) 24 2" xfId="24900"/>
    <cellStyle name="Dziesietny_Invoices2001Slovakia_01_Nha so 1_Dien_Du toan nuoc San Thang (GD2) 25" xfId="6100"/>
    <cellStyle name="Dziesiętny_Invoices2001Slovakia_01_Nha so 1_Dien_Du toan nuoc San Thang (GD2) 25" xfId="6101"/>
    <cellStyle name="Dziesietny_Invoices2001Slovakia_01_Nha so 1_Dien_Du toan nuoc San Thang (GD2) 25 2" xfId="24901"/>
    <cellStyle name="Dziesiętny_Invoices2001Slovakia_01_Nha so 1_Dien_Du toan nuoc San Thang (GD2) 25 2" xfId="24902"/>
    <cellStyle name="Dziesietny_Invoices2001Slovakia_01_Nha so 1_Dien_Du toan nuoc San Thang (GD2) 26" xfId="6102"/>
    <cellStyle name="Dziesiętny_Invoices2001Slovakia_01_Nha so 1_Dien_Du toan nuoc San Thang (GD2) 26" xfId="6103"/>
    <cellStyle name="Dziesietny_Invoices2001Slovakia_01_Nha so 1_Dien_Du toan nuoc San Thang (GD2) 26 2" xfId="24903"/>
    <cellStyle name="Dziesiętny_Invoices2001Slovakia_01_Nha so 1_Dien_Du toan nuoc San Thang (GD2) 26 2" xfId="24904"/>
    <cellStyle name="Dziesietny_Invoices2001Slovakia_01_Nha so 1_Dien_Du toan nuoc San Thang (GD2) 27" xfId="15424"/>
    <cellStyle name="Dziesiętny_Invoices2001Slovakia_01_Nha so 1_Dien_Du toan nuoc San Thang (GD2) 27" xfId="15425"/>
    <cellStyle name="Dziesietny_Invoices2001Slovakia_01_Nha so 1_Dien_Du toan nuoc San Thang (GD2) 28" xfId="24867"/>
    <cellStyle name="Dziesiętny_Invoices2001Slovakia_01_Nha so 1_Dien_Du toan nuoc San Thang (GD2) 28" xfId="24868"/>
    <cellStyle name="Dziesietny_Invoices2001Slovakia_01_Nha so 1_Dien_Du toan nuoc San Thang (GD2) 3" xfId="6104"/>
    <cellStyle name="Dziesiętny_Invoices2001Slovakia_01_Nha so 1_Dien_Du toan nuoc San Thang (GD2) 3" xfId="6105"/>
    <cellStyle name="Dziesietny_Invoices2001Slovakia_01_Nha so 1_Dien_Du toan nuoc San Thang (GD2) 3 2" xfId="15432"/>
    <cellStyle name="Dziesiętny_Invoices2001Slovakia_01_Nha so 1_Dien_Du toan nuoc San Thang (GD2) 3 2" xfId="15433"/>
    <cellStyle name="Dziesietny_Invoices2001Slovakia_01_Nha so 1_Dien_Du toan nuoc San Thang (GD2) 3 3" xfId="15430"/>
    <cellStyle name="Dziesiętny_Invoices2001Slovakia_01_Nha so 1_Dien_Du toan nuoc San Thang (GD2) 3 3" xfId="15431"/>
    <cellStyle name="Dziesietny_Invoices2001Slovakia_01_Nha so 1_Dien_Du toan nuoc San Thang (GD2) 3 4" xfId="24905"/>
    <cellStyle name="Dziesiętny_Invoices2001Slovakia_01_Nha so 1_Dien_Du toan nuoc San Thang (GD2) 3 4" xfId="24906"/>
    <cellStyle name="Dziesietny_Invoices2001Slovakia_01_Nha so 1_Dien_Du toan nuoc San Thang (GD2) 4" xfId="6106"/>
    <cellStyle name="Dziesiętny_Invoices2001Slovakia_01_Nha so 1_Dien_Du toan nuoc San Thang (GD2) 4" xfId="6107"/>
    <cellStyle name="Dziesietny_Invoices2001Slovakia_01_Nha so 1_Dien_Du toan nuoc San Thang (GD2) 4 2" xfId="15434"/>
    <cellStyle name="Dziesiętny_Invoices2001Slovakia_01_Nha so 1_Dien_Du toan nuoc San Thang (GD2) 4 2" xfId="15435"/>
    <cellStyle name="Dziesietny_Invoices2001Slovakia_01_Nha so 1_Dien_Du toan nuoc San Thang (GD2) 4 3" xfId="24907"/>
    <cellStyle name="Dziesiętny_Invoices2001Slovakia_01_Nha so 1_Dien_Du toan nuoc San Thang (GD2) 4 3" xfId="24908"/>
    <cellStyle name="Dziesietny_Invoices2001Slovakia_01_Nha so 1_Dien_Du toan nuoc San Thang (GD2) 5" xfId="6108"/>
    <cellStyle name="Dziesiętny_Invoices2001Slovakia_01_Nha so 1_Dien_Du toan nuoc San Thang (GD2) 5" xfId="6109"/>
    <cellStyle name="Dziesietny_Invoices2001Slovakia_01_Nha so 1_Dien_Du toan nuoc San Thang (GD2) 5 2" xfId="24909"/>
    <cellStyle name="Dziesiętny_Invoices2001Slovakia_01_Nha so 1_Dien_Du toan nuoc San Thang (GD2) 5 2" xfId="24910"/>
    <cellStyle name="Dziesietny_Invoices2001Slovakia_01_Nha so 1_Dien_Du toan nuoc San Thang (GD2) 6" xfId="6110"/>
    <cellStyle name="Dziesiętny_Invoices2001Slovakia_01_Nha so 1_Dien_Du toan nuoc San Thang (GD2) 6" xfId="6111"/>
    <cellStyle name="Dziesietny_Invoices2001Slovakia_01_Nha so 1_Dien_Du toan nuoc San Thang (GD2) 6 2" xfId="24911"/>
    <cellStyle name="Dziesiętny_Invoices2001Slovakia_01_Nha so 1_Dien_Du toan nuoc San Thang (GD2) 6 2" xfId="24912"/>
    <cellStyle name="Dziesietny_Invoices2001Slovakia_01_Nha so 1_Dien_Du toan nuoc San Thang (GD2) 7" xfId="6112"/>
    <cellStyle name="Dziesiętny_Invoices2001Slovakia_01_Nha so 1_Dien_Du toan nuoc San Thang (GD2) 7" xfId="6113"/>
    <cellStyle name="Dziesietny_Invoices2001Slovakia_01_Nha so 1_Dien_Du toan nuoc San Thang (GD2) 7 2" xfId="24913"/>
    <cellStyle name="Dziesiętny_Invoices2001Slovakia_01_Nha so 1_Dien_Du toan nuoc San Thang (GD2) 7 2" xfId="24914"/>
    <cellStyle name="Dziesietny_Invoices2001Slovakia_01_Nha so 1_Dien_Du toan nuoc San Thang (GD2) 8" xfId="6114"/>
    <cellStyle name="Dziesiętny_Invoices2001Slovakia_01_Nha so 1_Dien_Du toan nuoc San Thang (GD2) 8" xfId="6115"/>
    <cellStyle name="Dziesietny_Invoices2001Slovakia_01_Nha so 1_Dien_Du toan nuoc San Thang (GD2) 8 2" xfId="24915"/>
    <cellStyle name="Dziesiętny_Invoices2001Slovakia_01_Nha so 1_Dien_Du toan nuoc San Thang (GD2) 8 2" xfId="24916"/>
    <cellStyle name="Dziesietny_Invoices2001Slovakia_01_Nha so 1_Dien_Du toan nuoc San Thang (GD2) 9" xfId="6116"/>
    <cellStyle name="Dziesiętny_Invoices2001Slovakia_01_Nha so 1_Dien_Du toan nuoc San Thang (GD2) 9" xfId="6117"/>
    <cellStyle name="Dziesietny_Invoices2001Slovakia_01_Nha so 1_Dien_Du toan nuoc San Thang (GD2) 9 2" xfId="24917"/>
    <cellStyle name="Dziesiętny_Invoices2001Slovakia_01_Nha so 1_Dien_Du toan nuoc San Thang (GD2) 9 2" xfId="24918"/>
    <cellStyle name="Dziesietny_Invoices2001Slovakia_01_Nha so 1_Dien_Ke hoach 2010 (theo doi 11-8-2010)" xfId="6118"/>
    <cellStyle name="Dziesiętny_Invoices2001Slovakia_01_Nha so 1_Dien_Ke hoach 2010 (theo doi 11-8-2010)" xfId="6119"/>
    <cellStyle name="Dziesietny_Invoices2001Slovakia_01_Nha so 1_Dien_Ke hoach 2010 (theo doi 11-8-2010) 10" xfId="6120"/>
    <cellStyle name="Dziesiętny_Invoices2001Slovakia_01_Nha so 1_Dien_Ke hoach 2010 (theo doi 11-8-2010) 10" xfId="6121"/>
    <cellStyle name="Dziesietny_Invoices2001Slovakia_01_Nha so 1_Dien_Ke hoach 2010 (theo doi 11-8-2010) 10 2" xfId="24921"/>
    <cellStyle name="Dziesiętny_Invoices2001Slovakia_01_Nha so 1_Dien_Ke hoach 2010 (theo doi 11-8-2010) 10 2" xfId="24922"/>
    <cellStyle name="Dziesietny_Invoices2001Slovakia_01_Nha so 1_Dien_Ke hoach 2010 (theo doi 11-8-2010) 11" xfId="6122"/>
    <cellStyle name="Dziesiętny_Invoices2001Slovakia_01_Nha so 1_Dien_Ke hoach 2010 (theo doi 11-8-2010) 11" xfId="6123"/>
    <cellStyle name="Dziesietny_Invoices2001Slovakia_01_Nha so 1_Dien_Ke hoach 2010 (theo doi 11-8-2010) 11 2" xfId="24923"/>
    <cellStyle name="Dziesiętny_Invoices2001Slovakia_01_Nha so 1_Dien_Ke hoach 2010 (theo doi 11-8-2010) 11 2" xfId="24924"/>
    <cellStyle name="Dziesietny_Invoices2001Slovakia_01_Nha so 1_Dien_Ke hoach 2010 (theo doi 11-8-2010) 12" xfId="6124"/>
    <cellStyle name="Dziesiętny_Invoices2001Slovakia_01_Nha so 1_Dien_Ke hoach 2010 (theo doi 11-8-2010) 12" xfId="6125"/>
    <cellStyle name="Dziesietny_Invoices2001Slovakia_01_Nha so 1_Dien_Ke hoach 2010 (theo doi 11-8-2010) 12 2" xfId="24925"/>
    <cellStyle name="Dziesiętny_Invoices2001Slovakia_01_Nha so 1_Dien_Ke hoach 2010 (theo doi 11-8-2010) 12 2" xfId="24926"/>
    <cellStyle name="Dziesietny_Invoices2001Slovakia_01_Nha so 1_Dien_Ke hoach 2010 (theo doi 11-8-2010) 13" xfId="6126"/>
    <cellStyle name="Dziesiętny_Invoices2001Slovakia_01_Nha so 1_Dien_Ke hoach 2010 (theo doi 11-8-2010) 13" xfId="6127"/>
    <cellStyle name="Dziesietny_Invoices2001Slovakia_01_Nha so 1_Dien_Ke hoach 2010 (theo doi 11-8-2010) 13 2" xfId="24927"/>
    <cellStyle name="Dziesiętny_Invoices2001Slovakia_01_Nha so 1_Dien_Ke hoach 2010 (theo doi 11-8-2010) 13 2" xfId="24928"/>
    <cellStyle name="Dziesietny_Invoices2001Slovakia_01_Nha so 1_Dien_Ke hoach 2010 (theo doi 11-8-2010) 14" xfId="6128"/>
    <cellStyle name="Dziesiętny_Invoices2001Slovakia_01_Nha so 1_Dien_Ke hoach 2010 (theo doi 11-8-2010) 14" xfId="6129"/>
    <cellStyle name="Dziesietny_Invoices2001Slovakia_01_Nha so 1_Dien_Ke hoach 2010 (theo doi 11-8-2010) 14 2" xfId="24929"/>
    <cellStyle name="Dziesiętny_Invoices2001Slovakia_01_Nha so 1_Dien_Ke hoach 2010 (theo doi 11-8-2010) 14 2" xfId="24930"/>
    <cellStyle name="Dziesietny_Invoices2001Slovakia_01_Nha so 1_Dien_Ke hoach 2010 (theo doi 11-8-2010) 15" xfId="6130"/>
    <cellStyle name="Dziesiętny_Invoices2001Slovakia_01_Nha so 1_Dien_Ke hoach 2010 (theo doi 11-8-2010) 15" xfId="6131"/>
    <cellStyle name="Dziesietny_Invoices2001Slovakia_01_Nha so 1_Dien_Ke hoach 2010 (theo doi 11-8-2010) 15 2" xfId="24931"/>
    <cellStyle name="Dziesiętny_Invoices2001Slovakia_01_Nha so 1_Dien_Ke hoach 2010 (theo doi 11-8-2010) 15 2" xfId="24932"/>
    <cellStyle name="Dziesietny_Invoices2001Slovakia_01_Nha so 1_Dien_Ke hoach 2010 (theo doi 11-8-2010) 16" xfId="6132"/>
    <cellStyle name="Dziesiętny_Invoices2001Slovakia_01_Nha so 1_Dien_Ke hoach 2010 (theo doi 11-8-2010) 16" xfId="6133"/>
    <cellStyle name="Dziesietny_Invoices2001Slovakia_01_Nha so 1_Dien_Ke hoach 2010 (theo doi 11-8-2010) 16 2" xfId="24933"/>
    <cellStyle name="Dziesiętny_Invoices2001Slovakia_01_Nha so 1_Dien_Ke hoach 2010 (theo doi 11-8-2010) 16 2" xfId="24934"/>
    <cellStyle name="Dziesietny_Invoices2001Slovakia_01_Nha so 1_Dien_Ke hoach 2010 (theo doi 11-8-2010) 17" xfId="6134"/>
    <cellStyle name="Dziesiętny_Invoices2001Slovakia_01_Nha so 1_Dien_Ke hoach 2010 (theo doi 11-8-2010) 17" xfId="6135"/>
    <cellStyle name="Dziesietny_Invoices2001Slovakia_01_Nha so 1_Dien_Ke hoach 2010 (theo doi 11-8-2010) 17 2" xfId="24935"/>
    <cellStyle name="Dziesiętny_Invoices2001Slovakia_01_Nha so 1_Dien_Ke hoach 2010 (theo doi 11-8-2010) 17 2" xfId="24936"/>
    <cellStyle name="Dziesietny_Invoices2001Slovakia_01_Nha so 1_Dien_Ke hoach 2010 (theo doi 11-8-2010) 18" xfId="6136"/>
    <cellStyle name="Dziesiętny_Invoices2001Slovakia_01_Nha so 1_Dien_Ke hoach 2010 (theo doi 11-8-2010) 18" xfId="6137"/>
    <cellStyle name="Dziesietny_Invoices2001Slovakia_01_Nha so 1_Dien_Ke hoach 2010 (theo doi 11-8-2010) 18 2" xfId="24937"/>
    <cellStyle name="Dziesiętny_Invoices2001Slovakia_01_Nha so 1_Dien_Ke hoach 2010 (theo doi 11-8-2010) 18 2" xfId="24938"/>
    <cellStyle name="Dziesietny_Invoices2001Slovakia_01_Nha so 1_Dien_Ke hoach 2010 (theo doi 11-8-2010) 19" xfId="6138"/>
    <cellStyle name="Dziesiętny_Invoices2001Slovakia_01_Nha so 1_Dien_Ke hoach 2010 (theo doi 11-8-2010) 19" xfId="6139"/>
    <cellStyle name="Dziesietny_Invoices2001Slovakia_01_Nha so 1_Dien_Ke hoach 2010 (theo doi 11-8-2010) 19 2" xfId="24939"/>
    <cellStyle name="Dziesiętny_Invoices2001Slovakia_01_Nha so 1_Dien_Ke hoach 2010 (theo doi 11-8-2010) 19 2" xfId="24940"/>
    <cellStyle name="Dziesietny_Invoices2001Slovakia_01_Nha so 1_Dien_Ke hoach 2010 (theo doi 11-8-2010) 2" xfId="6140"/>
    <cellStyle name="Dziesiętny_Invoices2001Slovakia_01_Nha so 1_Dien_Ke hoach 2010 (theo doi 11-8-2010) 2" xfId="6141"/>
    <cellStyle name="Dziesietny_Invoices2001Slovakia_01_Nha so 1_Dien_Ke hoach 2010 (theo doi 11-8-2010) 2 2" xfId="15440"/>
    <cellStyle name="Dziesiętny_Invoices2001Slovakia_01_Nha so 1_Dien_Ke hoach 2010 (theo doi 11-8-2010) 2 2" xfId="15441"/>
    <cellStyle name="Dziesietny_Invoices2001Slovakia_01_Nha so 1_Dien_Ke hoach 2010 (theo doi 11-8-2010) 2 3" xfId="15438"/>
    <cellStyle name="Dziesiętny_Invoices2001Slovakia_01_Nha so 1_Dien_Ke hoach 2010 (theo doi 11-8-2010) 2 3" xfId="15439"/>
    <cellStyle name="Dziesietny_Invoices2001Slovakia_01_Nha so 1_Dien_Ke hoach 2010 (theo doi 11-8-2010) 2 4" xfId="24941"/>
    <cellStyle name="Dziesiętny_Invoices2001Slovakia_01_Nha so 1_Dien_Ke hoach 2010 (theo doi 11-8-2010) 2 4" xfId="24942"/>
    <cellStyle name="Dziesietny_Invoices2001Slovakia_01_Nha so 1_Dien_Ke hoach 2010 (theo doi 11-8-2010) 20" xfId="6142"/>
    <cellStyle name="Dziesiętny_Invoices2001Slovakia_01_Nha so 1_Dien_Ke hoach 2010 (theo doi 11-8-2010) 20" xfId="6143"/>
    <cellStyle name="Dziesietny_Invoices2001Slovakia_01_Nha so 1_Dien_Ke hoach 2010 (theo doi 11-8-2010) 20 2" xfId="24943"/>
    <cellStyle name="Dziesiętny_Invoices2001Slovakia_01_Nha so 1_Dien_Ke hoach 2010 (theo doi 11-8-2010) 20 2" xfId="24944"/>
    <cellStyle name="Dziesietny_Invoices2001Slovakia_01_Nha so 1_Dien_Ke hoach 2010 (theo doi 11-8-2010) 21" xfId="6144"/>
    <cellStyle name="Dziesiętny_Invoices2001Slovakia_01_Nha so 1_Dien_Ke hoach 2010 (theo doi 11-8-2010) 21" xfId="6145"/>
    <cellStyle name="Dziesietny_Invoices2001Slovakia_01_Nha so 1_Dien_Ke hoach 2010 (theo doi 11-8-2010) 21 2" xfId="24945"/>
    <cellStyle name="Dziesiętny_Invoices2001Slovakia_01_Nha so 1_Dien_Ke hoach 2010 (theo doi 11-8-2010) 21 2" xfId="24946"/>
    <cellStyle name="Dziesietny_Invoices2001Slovakia_01_Nha so 1_Dien_Ke hoach 2010 (theo doi 11-8-2010) 22" xfId="6146"/>
    <cellStyle name="Dziesiętny_Invoices2001Slovakia_01_Nha so 1_Dien_Ke hoach 2010 (theo doi 11-8-2010) 22" xfId="6147"/>
    <cellStyle name="Dziesietny_Invoices2001Slovakia_01_Nha so 1_Dien_Ke hoach 2010 (theo doi 11-8-2010) 22 2" xfId="24947"/>
    <cellStyle name="Dziesiętny_Invoices2001Slovakia_01_Nha so 1_Dien_Ke hoach 2010 (theo doi 11-8-2010) 22 2" xfId="24948"/>
    <cellStyle name="Dziesietny_Invoices2001Slovakia_01_Nha so 1_Dien_Ke hoach 2010 (theo doi 11-8-2010) 23" xfId="6148"/>
    <cellStyle name="Dziesiętny_Invoices2001Slovakia_01_Nha so 1_Dien_Ke hoach 2010 (theo doi 11-8-2010) 23" xfId="6149"/>
    <cellStyle name="Dziesietny_Invoices2001Slovakia_01_Nha so 1_Dien_Ke hoach 2010 (theo doi 11-8-2010) 23 2" xfId="24949"/>
    <cellStyle name="Dziesiętny_Invoices2001Slovakia_01_Nha so 1_Dien_Ke hoach 2010 (theo doi 11-8-2010) 23 2" xfId="24950"/>
    <cellStyle name="Dziesietny_Invoices2001Slovakia_01_Nha so 1_Dien_Ke hoach 2010 (theo doi 11-8-2010) 24" xfId="6150"/>
    <cellStyle name="Dziesiętny_Invoices2001Slovakia_01_Nha so 1_Dien_Ke hoach 2010 (theo doi 11-8-2010) 24" xfId="6151"/>
    <cellStyle name="Dziesietny_Invoices2001Slovakia_01_Nha so 1_Dien_Ke hoach 2010 (theo doi 11-8-2010) 24 2" xfId="24951"/>
    <cellStyle name="Dziesiętny_Invoices2001Slovakia_01_Nha so 1_Dien_Ke hoach 2010 (theo doi 11-8-2010) 24 2" xfId="24952"/>
    <cellStyle name="Dziesietny_Invoices2001Slovakia_01_Nha so 1_Dien_Ke hoach 2010 (theo doi 11-8-2010) 25" xfId="6152"/>
    <cellStyle name="Dziesiętny_Invoices2001Slovakia_01_Nha so 1_Dien_Ke hoach 2010 (theo doi 11-8-2010) 25" xfId="6153"/>
    <cellStyle name="Dziesietny_Invoices2001Slovakia_01_Nha so 1_Dien_Ke hoach 2010 (theo doi 11-8-2010) 25 2" xfId="24953"/>
    <cellStyle name="Dziesiętny_Invoices2001Slovakia_01_Nha so 1_Dien_Ke hoach 2010 (theo doi 11-8-2010) 25 2" xfId="24954"/>
    <cellStyle name="Dziesietny_Invoices2001Slovakia_01_Nha so 1_Dien_Ke hoach 2010 (theo doi 11-8-2010) 26" xfId="6154"/>
    <cellStyle name="Dziesiętny_Invoices2001Slovakia_01_Nha so 1_Dien_Ke hoach 2010 (theo doi 11-8-2010) 26" xfId="6155"/>
    <cellStyle name="Dziesietny_Invoices2001Slovakia_01_Nha so 1_Dien_Ke hoach 2010 (theo doi 11-8-2010) 26 2" xfId="24955"/>
    <cellStyle name="Dziesiętny_Invoices2001Slovakia_01_Nha so 1_Dien_Ke hoach 2010 (theo doi 11-8-2010) 26 2" xfId="24956"/>
    <cellStyle name="Dziesietny_Invoices2001Slovakia_01_Nha so 1_Dien_Ke hoach 2010 (theo doi 11-8-2010) 27" xfId="15436"/>
    <cellStyle name="Dziesiętny_Invoices2001Slovakia_01_Nha so 1_Dien_Ke hoach 2010 (theo doi 11-8-2010) 27" xfId="15437"/>
    <cellStyle name="Dziesietny_Invoices2001Slovakia_01_Nha so 1_Dien_Ke hoach 2010 (theo doi 11-8-2010) 28" xfId="24919"/>
    <cellStyle name="Dziesiętny_Invoices2001Slovakia_01_Nha so 1_Dien_Ke hoach 2010 (theo doi 11-8-2010) 28" xfId="24920"/>
    <cellStyle name="Dziesietny_Invoices2001Slovakia_01_Nha so 1_Dien_Ke hoach 2010 (theo doi 11-8-2010) 3" xfId="6156"/>
    <cellStyle name="Dziesiętny_Invoices2001Slovakia_01_Nha so 1_Dien_Ke hoach 2010 (theo doi 11-8-2010) 3" xfId="6157"/>
    <cellStyle name="Dziesietny_Invoices2001Slovakia_01_Nha so 1_Dien_Ke hoach 2010 (theo doi 11-8-2010) 3 2" xfId="15444"/>
    <cellStyle name="Dziesiętny_Invoices2001Slovakia_01_Nha so 1_Dien_Ke hoach 2010 (theo doi 11-8-2010) 3 2" xfId="15445"/>
    <cellStyle name="Dziesietny_Invoices2001Slovakia_01_Nha so 1_Dien_Ke hoach 2010 (theo doi 11-8-2010) 3 3" xfId="15442"/>
    <cellStyle name="Dziesiętny_Invoices2001Slovakia_01_Nha so 1_Dien_Ke hoach 2010 (theo doi 11-8-2010) 3 3" xfId="15443"/>
    <cellStyle name="Dziesietny_Invoices2001Slovakia_01_Nha so 1_Dien_Ke hoach 2010 (theo doi 11-8-2010) 3 4" xfId="24957"/>
    <cellStyle name="Dziesiętny_Invoices2001Slovakia_01_Nha so 1_Dien_Ke hoach 2010 (theo doi 11-8-2010) 3 4" xfId="24958"/>
    <cellStyle name="Dziesietny_Invoices2001Slovakia_01_Nha so 1_Dien_Ke hoach 2010 (theo doi 11-8-2010) 4" xfId="6158"/>
    <cellStyle name="Dziesiętny_Invoices2001Slovakia_01_Nha so 1_Dien_Ke hoach 2010 (theo doi 11-8-2010) 4" xfId="6159"/>
    <cellStyle name="Dziesietny_Invoices2001Slovakia_01_Nha so 1_Dien_Ke hoach 2010 (theo doi 11-8-2010) 4 2" xfId="15446"/>
    <cellStyle name="Dziesiętny_Invoices2001Slovakia_01_Nha so 1_Dien_Ke hoach 2010 (theo doi 11-8-2010) 4 2" xfId="15447"/>
    <cellStyle name="Dziesietny_Invoices2001Slovakia_01_Nha so 1_Dien_Ke hoach 2010 (theo doi 11-8-2010) 4 3" xfId="24959"/>
    <cellStyle name="Dziesiętny_Invoices2001Slovakia_01_Nha so 1_Dien_Ke hoach 2010 (theo doi 11-8-2010) 4 3" xfId="24960"/>
    <cellStyle name="Dziesietny_Invoices2001Slovakia_01_Nha so 1_Dien_Ke hoach 2010 (theo doi 11-8-2010) 5" xfId="6160"/>
    <cellStyle name="Dziesiętny_Invoices2001Slovakia_01_Nha so 1_Dien_Ke hoach 2010 (theo doi 11-8-2010) 5" xfId="6161"/>
    <cellStyle name="Dziesietny_Invoices2001Slovakia_01_Nha so 1_Dien_Ke hoach 2010 (theo doi 11-8-2010) 5 2" xfId="24961"/>
    <cellStyle name="Dziesiętny_Invoices2001Slovakia_01_Nha so 1_Dien_Ke hoach 2010 (theo doi 11-8-2010) 5 2" xfId="24962"/>
    <cellStyle name="Dziesietny_Invoices2001Slovakia_01_Nha so 1_Dien_Ke hoach 2010 (theo doi 11-8-2010) 6" xfId="6162"/>
    <cellStyle name="Dziesiętny_Invoices2001Slovakia_01_Nha so 1_Dien_Ke hoach 2010 (theo doi 11-8-2010) 6" xfId="6163"/>
    <cellStyle name="Dziesietny_Invoices2001Slovakia_01_Nha so 1_Dien_Ke hoach 2010 (theo doi 11-8-2010) 6 2" xfId="24963"/>
    <cellStyle name="Dziesiętny_Invoices2001Slovakia_01_Nha so 1_Dien_Ke hoach 2010 (theo doi 11-8-2010) 6 2" xfId="24964"/>
    <cellStyle name="Dziesietny_Invoices2001Slovakia_01_Nha so 1_Dien_Ke hoach 2010 (theo doi 11-8-2010) 7" xfId="6164"/>
    <cellStyle name="Dziesiętny_Invoices2001Slovakia_01_Nha so 1_Dien_Ke hoach 2010 (theo doi 11-8-2010) 7" xfId="6165"/>
    <cellStyle name="Dziesietny_Invoices2001Slovakia_01_Nha so 1_Dien_Ke hoach 2010 (theo doi 11-8-2010) 7 2" xfId="24965"/>
    <cellStyle name="Dziesiętny_Invoices2001Slovakia_01_Nha so 1_Dien_Ke hoach 2010 (theo doi 11-8-2010) 7 2" xfId="24966"/>
    <cellStyle name="Dziesietny_Invoices2001Slovakia_01_Nha so 1_Dien_Ke hoach 2010 (theo doi 11-8-2010) 8" xfId="6166"/>
    <cellStyle name="Dziesiętny_Invoices2001Slovakia_01_Nha so 1_Dien_Ke hoach 2010 (theo doi 11-8-2010) 8" xfId="6167"/>
    <cellStyle name="Dziesietny_Invoices2001Slovakia_01_Nha so 1_Dien_Ke hoach 2010 (theo doi 11-8-2010) 8 2" xfId="24967"/>
    <cellStyle name="Dziesiętny_Invoices2001Slovakia_01_Nha so 1_Dien_Ke hoach 2010 (theo doi 11-8-2010) 8 2" xfId="24968"/>
    <cellStyle name="Dziesietny_Invoices2001Slovakia_01_Nha so 1_Dien_Ke hoach 2010 (theo doi 11-8-2010) 9" xfId="6168"/>
    <cellStyle name="Dziesiętny_Invoices2001Slovakia_01_Nha so 1_Dien_Ke hoach 2010 (theo doi 11-8-2010) 9" xfId="6169"/>
    <cellStyle name="Dziesietny_Invoices2001Slovakia_01_Nha so 1_Dien_Ke hoach 2010 (theo doi 11-8-2010) 9 2" xfId="24969"/>
    <cellStyle name="Dziesiętny_Invoices2001Slovakia_01_Nha so 1_Dien_Ke hoach 2010 (theo doi 11-8-2010) 9 2" xfId="24970"/>
    <cellStyle name="Dziesietny_Invoices2001Slovakia_01_Nha so 1_Dien_ke hoach dau thau 30-6-2010" xfId="6170"/>
    <cellStyle name="Dziesiętny_Invoices2001Slovakia_01_Nha so 1_Dien_ke hoach dau thau 30-6-2010" xfId="6171"/>
    <cellStyle name="Dziesietny_Invoices2001Slovakia_01_Nha so 1_Dien_ke hoach dau thau 30-6-2010 10" xfId="6172"/>
    <cellStyle name="Dziesiętny_Invoices2001Slovakia_01_Nha so 1_Dien_ke hoach dau thau 30-6-2010 10" xfId="6173"/>
    <cellStyle name="Dziesietny_Invoices2001Slovakia_01_Nha so 1_Dien_ke hoach dau thau 30-6-2010 10 2" xfId="24973"/>
    <cellStyle name="Dziesiętny_Invoices2001Slovakia_01_Nha so 1_Dien_ke hoach dau thau 30-6-2010 10 2" xfId="24974"/>
    <cellStyle name="Dziesietny_Invoices2001Slovakia_01_Nha so 1_Dien_ke hoach dau thau 30-6-2010 11" xfId="6174"/>
    <cellStyle name="Dziesiętny_Invoices2001Slovakia_01_Nha so 1_Dien_ke hoach dau thau 30-6-2010 11" xfId="6175"/>
    <cellStyle name="Dziesietny_Invoices2001Slovakia_01_Nha so 1_Dien_ke hoach dau thau 30-6-2010 11 2" xfId="24975"/>
    <cellStyle name="Dziesiętny_Invoices2001Slovakia_01_Nha so 1_Dien_ke hoach dau thau 30-6-2010 11 2" xfId="24976"/>
    <cellStyle name="Dziesietny_Invoices2001Slovakia_01_Nha so 1_Dien_ke hoach dau thau 30-6-2010 12" xfId="6176"/>
    <cellStyle name="Dziesiętny_Invoices2001Slovakia_01_Nha so 1_Dien_ke hoach dau thau 30-6-2010 12" xfId="6177"/>
    <cellStyle name="Dziesietny_Invoices2001Slovakia_01_Nha so 1_Dien_ke hoach dau thau 30-6-2010 12 2" xfId="24977"/>
    <cellStyle name="Dziesiętny_Invoices2001Slovakia_01_Nha so 1_Dien_ke hoach dau thau 30-6-2010 12 2" xfId="24978"/>
    <cellStyle name="Dziesietny_Invoices2001Slovakia_01_Nha so 1_Dien_ke hoach dau thau 30-6-2010 13" xfId="6178"/>
    <cellStyle name="Dziesiętny_Invoices2001Slovakia_01_Nha so 1_Dien_ke hoach dau thau 30-6-2010 13" xfId="6179"/>
    <cellStyle name="Dziesietny_Invoices2001Slovakia_01_Nha so 1_Dien_ke hoach dau thau 30-6-2010 13 2" xfId="24979"/>
    <cellStyle name="Dziesiętny_Invoices2001Slovakia_01_Nha so 1_Dien_ke hoach dau thau 30-6-2010 13 2" xfId="24980"/>
    <cellStyle name="Dziesietny_Invoices2001Slovakia_01_Nha so 1_Dien_ke hoach dau thau 30-6-2010 14" xfId="6180"/>
    <cellStyle name="Dziesiętny_Invoices2001Slovakia_01_Nha so 1_Dien_ke hoach dau thau 30-6-2010 14" xfId="6181"/>
    <cellStyle name="Dziesietny_Invoices2001Slovakia_01_Nha so 1_Dien_ke hoach dau thau 30-6-2010 14 2" xfId="24981"/>
    <cellStyle name="Dziesiętny_Invoices2001Slovakia_01_Nha so 1_Dien_ke hoach dau thau 30-6-2010 14 2" xfId="24982"/>
    <cellStyle name="Dziesietny_Invoices2001Slovakia_01_Nha so 1_Dien_ke hoach dau thau 30-6-2010 15" xfId="6182"/>
    <cellStyle name="Dziesiętny_Invoices2001Slovakia_01_Nha so 1_Dien_ke hoach dau thau 30-6-2010 15" xfId="6183"/>
    <cellStyle name="Dziesietny_Invoices2001Slovakia_01_Nha so 1_Dien_ke hoach dau thau 30-6-2010 15 2" xfId="24983"/>
    <cellStyle name="Dziesiętny_Invoices2001Slovakia_01_Nha so 1_Dien_ke hoach dau thau 30-6-2010 15 2" xfId="24984"/>
    <cellStyle name="Dziesietny_Invoices2001Slovakia_01_Nha so 1_Dien_ke hoach dau thau 30-6-2010 16" xfId="6184"/>
    <cellStyle name="Dziesiętny_Invoices2001Slovakia_01_Nha so 1_Dien_ke hoach dau thau 30-6-2010 16" xfId="6185"/>
    <cellStyle name="Dziesietny_Invoices2001Slovakia_01_Nha so 1_Dien_ke hoach dau thau 30-6-2010 16 2" xfId="24985"/>
    <cellStyle name="Dziesiętny_Invoices2001Slovakia_01_Nha so 1_Dien_ke hoach dau thau 30-6-2010 16 2" xfId="24986"/>
    <cellStyle name="Dziesietny_Invoices2001Slovakia_01_Nha so 1_Dien_ke hoach dau thau 30-6-2010 17" xfId="6186"/>
    <cellStyle name="Dziesiętny_Invoices2001Slovakia_01_Nha so 1_Dien_ke hoach dau thau 30-6-2010 17" xfId="6187"/>
    <cellStyle name="Dziesietny_Invoices2001Slovakia_01_Nha so 1_Dien_ke hoach dau thau 30-6-2010 17 2" xfId="24987"/>
    <cellStyle name="Dziesiętny_Invoices2001Slovakia_01_Nha so 1_Dien_ke hoach dau thau 30-6-2010 17 2" xfId="24988"/>
    <cellStyle name="Dziesietny_Invoices2001Slovakia_01_Nha so 1_Dien_ke hoach dau thau 30-6-2010 18" xfId="6188"/>
    <cellStyle name="Dziesiętny_Invoices2001Slovakia_01_Nha so 1_Dien_ke hoach dau thau 30-6-2010 18" xfId="6189"/>
    <cellStyle name="Dziesietny_Invoices2001Slovakia_01_Nha so 1_Dien_ke hoach dau thau 30-6-2010 18 2" xfId="24989"/>
    <cellStyle name="Dziesiętny_Invoices2001Slovakia_01_Nha so 1_Dien_ke hoach dau thau 30-6-2010 18 2" xfId="24990"/>
    <cellStyle name="Dziesietny_Invoices2001Slovakia_01_Nha so 1_Dien_ke hoach dau thau 30-6-2010 19" xfId="6190"/>
    <cellStyle name="Dziesiętny_Invoices2001Slovakia_01_Nha so 1_Dien_ke hoach dau thau 30-6-2010 19" xfId="6191"/>
    <cellStyle name="Dziesietny_Invoices2001Slovakia_01_Nha so 1_Dien_ke hoach dau thau 30-6-2010 19 2" xfId="24991"/>
    <cellStyle name="Dziesiętny_Invoices2001Slovakia_01_Nha so 1_Dien_ke hoach dau thau 30-6-2010 19 2" xfId="24992"/>
    <cellStyle name="Dziesietny_Invoices2001Slovakia_01_Nha so 1_Dien_ke hoach dau thau 30-6-2010 2" xfId="6192"/>
    <cellStyle name="Dziesiętny_Invoices2001Slovakia_01_Nha so 1_Dien_ke hoach dau thau 30-6-2010 2" xfId="6193"/>
    <cellStyle name="Dziesietny_Invoices2001Slovakia_01_Nha so 1_Dien_ke hoach dau thau 30-6-2010 2 2" xfId="15452"/>
    <cellStyle name="Dziesiętny_Invoices2001Slovakia_01_Nha so 1_Dien_ke hoach dau thau 30-6-2010 2 2" xfId="15453"/>
    <cellStyle name="Dziesietny_Invoices2001Slovakia_01_Nha so 1_Dien_ke hoach dau thau 30-6-2010 2 3" xfId="15450"/>
    <cellStyle name="Dziesiętny_Invoices2001Slovakia_01_Nha so 1_Dien_ke hoach dau thau 30-6-2010 2 3" xfId="15451"/>
    <cellStyle name="Dziesietny_Invoices2001Slovakia_01_Nha so 1_Dien_ke hoach dau thau 30-6-2010 2 4" xfId="24993"/>
    <cellStyle name="Dziesiętny_Invoices2001Slovakia_01_Nha so 1_Dien_ke hoach dau thau 30-6-2010 2 4" xfId="24994"/>
    <cellStyle name="Dziesietny_Invoices2001Slovakia_01_Nha so 1_Dien_ke hoach dau thau 30-6-2010 20" xfId="6194"/>
    <cellStyle name="Dziesiętny_Invoices2001Slovakia_01_Nha so 1_Dien_ke hoach dau thau 30-6-2010 20" xfId="6195"/>
    <cellStyle name="Dziesietny_Invoices2001Slovakia_01_Nha so 1_Dien_ke hoach dau thau 30-6-2010 20 2" xfId="24995"/>
    <cellStyle name="Dziesiętny_Invoices2001Slovakia_01_Nha so 1_Dien_ke hoach dau thau 30-6-2010 20 2" xfId="24996"/>
    <cellStyle name="Dziesietny_Invoices2001Slovakia_01_Nha so 1_Dien_ke hoach dau thau 30-6-2010 21" xfId="6196"/>
    <cellStyle name="Dziesiętny_Invoices2001Slovakia_01_Nha so 1_Dien_ke hoach dau thau 30-6-2010 21" xfId="6197"/>
    <cellStyle name="Dziesietny_Invoices2001Slovakia_01_Nha so 1_Dien_ke hoach dau thau 30-6-2010 21 2" xfId="24997"/>
    <cellStyle name="Dziesiętny_Invoices2001Slovakia_01_Nha so 1_Dien_ke hoach dau thau 30-6-2010 21 2" xfId="24998"/>
    <cellStyle name="Dziesietny_Invoices2001Slovakia_01_Nha so 1_Dien_ke hoach dau thau 30-6-2010 22" xfId="6198"/>
    <cellStyle name="Dziesiętny_Invoices2001Slovakia_01_Nha so 1_Dien_ke hoach dau thau 30-6-2010 22" xfId="6199"/>
    <cellStyle name="Dziesietny_Invoices2001Slovakia_01_Nha so 1_Dien_ke hoach dau thau 30-6-2010 22 2" xfId="24999"/>
    <cellStyle name="Dziesiętny_Invoices2001Slovakia_01_Nha so 1_Dien_ke hoach dau thau 30-6-2010 22 2" xfId="25000"/>
    <cellStyle name="Dziesietny_Invoices2001Slovakia_01_Nha so 1_Dien_ke hoach dau thau 30-6-2010 23" xfId="6200"/>
    <cellStyle name="Dziesiętny_Invoices2001Slovakia_01_Nha so 1_Dien_ke hoach dau thau 30-6-2010 23" xfId="6201"/>
    <cellStyle name="Dziesietny_Invoices2001Slovakia_01_Nha so 1_Dien_ke hoach dau thau 30-6-2010 23 2" xfId="25001"/>
    <cellStyle name="Dziesiętny_Invoices2001Slovakia_01_Nha so 1_Dien_ke hoach dau thau 30-6-2010 23 2" xfId="25002"/>
    <cellStyle name="Dziesietny_Invoices2001Slovakia_01_Nha so 1_Dien_ke hoach dau thau 30-6-2010 24" xfId="6202"/>
    <cellStyle name="Dziesiętny_Invoices2001Slovakia_01_Nha so 1_Dien_ke hoach dau thau 30-6-2010 24" xfId="6203"/>
    <cellStyle name="Dziesietny_Invoices2001Slovakia_01_Nha so 1_Dien_ke hoach dau thau 30-6-2010 24 2" xfId="25003"/>
    <cellStyle name="Dziesiętny_Invoices2001Slovakia_01_Nha so 1_Dien_ke hoach dau thau 30-6-2010 24 2" xfId="25004"/>
    <cellStyle name="Dziesietny_Invoices2001Slovakia_01_Nha so 1_Dien_ke hoach dau thau 30-6-2010 25" xfId="6204"/>
    <cellStyle name="Dziesiętny_Invoices2001Slovakia_01_Nha so 1_Dien_ke hoach dau thau 30-6-2010 25" xfId="6205"/>
    <cellStyle name="Dziesietny_Invoices2001Slovakia_01_Nha so 1_Dien_ke hoach dau thau 30-6-2010 25 2" xfId="25005"/>
    <cellStyle name="Dziesiętny_Invoices2001Slovakia_01_Nha so 1_Dien_ke hoach dau thau 30-6-2010 25 2" xfId="25006"/>
    <cellStyle name="Dziesietny_Invoices2001Slovakia_01_Nha so 1_Dien_ke hoach dau thau 30-6-2010 26" xfId="6206"/>
    <cellStyle name="Dziesiętny_Invoices2001Slovakia_01_Nha so 1_Dien_ke hoach dau thau 30-6-2010 26" xfId="6207"/>
    <cellStyle name="Dziesietny_Invoices2001Slovakia_01_Nha so 1_Dien_ke hoach dau thau 30-6-2010 26 2" xfId="25007"/>
    <cellStyle name="Dziesiętny_Invoices2001Slovakia_01_Nha so 1_Dien_ke hoach dau thau 30-6-2010 26 2" xfId="25008"/>
    <cellStyle name="Dziesietny_Invoices2001Slovakia_01_Nha so 1_Dien_ke hoach dau thau 30-6-2010 27" xfId="15448"/>
    <cellStyle name="Dziesiętny_Invoices2001Slovakia_01_Nha so 1_Dien_ke hoach dau thau 30-6-2010 27" xfId="15449"/>
    <cellStyle name="Dziesietny_Invoices2001Slovakia_01_Nha so 1_Dien_ke hoach dau thau 30-6-2010 28" xfId="24971"/>
    <cellStyle name="Dziesiętny_Invoices2001Slovakia_01_Nha so 1_Dien_ke hoach dau thau 30-6-2010 28" xfId="24972"/>
    <cellStyle name="Dziesietny_Invoices2001Slovakia_01_Nha so 1_Dien_ke hoach dau thau 30-6-2010 3" xfId="6208"/>
    <cellStyle name="Dziesiętny_Invoices2001Slovakia_01_Nha so 1_Dien_ke hoach dau thau 30-6-2010 3" xfId="6209"/>
    <cellStyle name="Dziesietny_Invoices2001Slovakia_01_Nha so 1_Dien_ke hoach dau thau 30-6-2010 3 2" xfId="15456"/>
    <cellStyle name="Dziesiętny_Invoices2001Slovakia_01_Nha so 1_Dien_ke hoach dau thau 30-6-2010 3 2" xfId="15457"/>
    <cellStyle name="Dziesietny_Invoices2001Slovakia_01_Nha so 1_Dien_ke hoach dau thau 30-6-2010 3 3" xfId="15454"/>
    <cellStyle name="Dziesiętny_Invoices2001Slovakia_01_Nha so 1_Dien_ke hoach dau thau 30-6-2010 3 3" xfId="15455"/>
    <cellStyle name="Dziesietny_Invoices2001Slovakia_01_Nha so 1_Dien_ke hoach dau thau 30-6-2010 3 4" xfId="25009"/>
    <cellStyle name="Dziesiętny_Invoices2001Slovakia_01_Nha so 1_Dien_ke hoach dau thau 30-6-2010 3 4" xfId="25010"/>
    <cellStyle name="Dziesietny_Invoices2001Slovakia_01_Nha so 1_Dien_ke hoach dau thau 30-6-2010 4" xfId="6210"/>
    <cellStyle name="Dziesiętny_Invoices2001Slovakia_01_Nha so 1_Dien_ke hoach dau thau 30-6-2010 4" xfId="6211"/>
    <cellStyle name="Dziesietny_Invoices2001Slovakia_01_Nha so 1_Dien_ke hoach dau thau 30-6-2010 4 2" xfId="15458"/>
    <cellStyle name="Dziesiętny_Invoices2001Slovakia_01_Nha so 1_Dien_ke hoach dau thau 30-6-2010 4 2" xfId="15459"/>
    <cellStyle name="Dziesietny_Invoices2001Slovakia_01_Nha so 1_Dien_ke hoach dau thau 30-6-2010 4 3" xfId="25011"/>
    <cellStyle name="Dziesiętny_Invoices2001Slovakia_01_Nha so 1_Dien_ke hoach dau thau 30-6-2010 4 3" xfId="25012"/>
    <cellStyle name="Dziesietny_Invoices2001Slovakia_01_Nha so 1_Dien_ke hoach dau thau 30-6-2010 5" xfId="6212"/>
    <cellStyle name="Dziesiętny_Invoices2001Slovakia_01_Nha so 1_Dien_ke hoach dau thau 30-6-2010 5" xfId="6213"/>
    <cellStyle name="Dziesietny_Invoices2001Slovakia_01_Nha so 1_Dien_ke hoach dau thau 30-6-2010 5 2" xfId="25013"/>
    <cellStyle name="Dziesiętny_Invoices2001Slovakia_01_Nha so 1_Dien_ke hoach dau thau 30-6-2010 5 2" xfId="25014"/>
    <cellStyle name="Dziesietny_Invoices2001Slovakia_01_Nha so 1_Dien_ke hoach dau thau 30-6-2010 6" xfId="6214"/>
    <cellStyle name="Dziesiętny_Invoices2001Slovakia_01_Nha so 1_Dien_ke hoach dau thau 30-6-2010 6" xfId="6215"/>
    <cellStyle name="Dziesietny_Invoices2001Slovakia_01_Nha so 1_Dien_ke hoach dau thau 30-6-2010 6 2" xfId="25015"/>
    <cellStyle name="Dziesiętny_Invoices2001Slovakia_01_Nha so 1_Dien_ke hoach dau thau 30-6-2010 6 2" xfId="25016"/>
    <cellStyle name="Dziesietny_Invoices2001Slovakia_01_Nha so 1_Dien_ke hoach dau thau 30-6-2010 7" xfId="6216"/>
    <cellStyle name="Dziesiętny_Invoices2001Slovakia_01_Nha so 1_Dien_ke hoach dau thau 30-6-2010 7" xfId="6217"/>
    <cellStyle name="Dziesietny_Invoices2001Slovakia_01_Nha so 1_Dien_ke hoach dau thau 30-6-2010 7 2" xfId="25017"/>
    <cellStyle name="Dziesiętny_Invoices2001Slovakia_01_Nha so 1_Dien_ke hoach dau thau 30-6-2010 7 2" xfId="25018"/>
    <cellStyle name="Dziesietny_Invoices2001Slovakia_01_Nha so 1_Dien_ke hoach dau thau 30-6-2010 8" xfId="6218"/>
    <cellStyle name="Dziesiętny_Invoices2001Slovakia_01_Nha so 1_Dien_ke hoach dau thau 30-6-2010 8" xfId="6219"/>
    <cellStyle name="Dziesietny_Invoices2001Slovakia_01_Nha so 1_Dien_ke hoach dau thau 30-6-2010 8 2" xfId="25019"/>
    <cellStyle name="Dziesiętny_Invoices2001Slovakia_01_Nha so 1_Dien_ke hoach dau thau 30-6-2010 8 2" xfId="25020"/>
    <cellStyle name="Dziesietny_Invoices2001Slovakia_01_Nha so 1_Dien_ke hoach dau thau 30-6-2010 9" xfId="6220"/>
    <cellStyle name="Dziesiętny_Invoices2001Slovakia_01_Nha so 1_Dien_ke hoach dau thau 30-6-2010 9" xfId="6221"/>
    <cellStyle name="Dziesietny_Invoices2001Slovakia_01_Nha so 1_Dien_ke hoach dau thau 30-6-2010 9 2" xfId="25021"/>
    <cellStyle name="Dziesiętny_Invoices2001Slovakia_01_Nha so 1_Dien_ke hoach dau thau 30-6-2010 9 2" xfId="25022"/>
    <cellStyle name="Dziesietny_Invoices2001Slovakia_01_Nha so 1_Dien_KH Von 2012 gui BKH 1" xfId="6222"/>
    <cellStyle name="Dziesiętny_Invoices2001Slovakia_01_Nha so 1_Dien_KH Von 2012 gui BKH 1" xfId="6223"/>
    <cellStyle name="Dziesietny_Invoices2001Slovakia_01_Nha so 1_Dien_KH Von 2012 gui BKH 1 10" xfId="6224"/>
    <cellStyle name="Dziesiętny_Invoices2001Slovakia_01_Nha so 1_Dien_KH Von 2012 gui BKH 1 10" xfId="6225"/>
    <cellStyle name="Dziesietny_Invoices2001Slovakia_01_Nha so 1_Dien_KH Von 2012 gui BKH 1 10 2" xfId="25025"/>
    <cellStyle name="Dziesiętny_Invoices2001Slovakia_01_Nha so 1_Dien_KH Von 2012 gui BKH 1 10 2" xfId="25026"/>
    <cellStyle name="Dziesietny_Invoices2001Slovakia_01_Nha so 1_Dien_KH Von 2012 gui BKH 1 11" xfId="6226"/>
    <cellStyle name="Dziesiętny_Invoices2001Slovakia_01_Nha so 1_Dien_KH Von 2012 gui BKH 1 11" xfId="6227"/>
    <cellStyle name="Dziesietny_Invoices2001Slovakia_01_Nha so 1_Dien_KH Von 2012 gui BKH 1 11 2" xfId="25027"/>
    <cellStyle name="Dziesiętny_Invoices2001Slovakia_01_Nha so 1_Dien_KH Von 2012 gui BKH 1 11 2" xfId="25028"/>
    <cellStyle name="Dziesietny_Invoices2001Slovakia_01_Nha so 1_Dien_KH Von 2012 gui BKH 1 12" xfId="6228"/>
    <cellStyle name="Dziesiętny_Invoices2001Slovakia_01_Nha so 1_Dien_KH Von 2012 gui BKH 1 12" xfId="6229"/>
    <cellStyle name="Dziesietny_Invoices2001Slovakia_01_Nha so 1_Dien_KH Von 2012 gui BKH 1 12 2" xfId="25029"/>
    <cellStyle name="Dziesiętny_Invoices2001Slovakia_01_Nha so 1_Dien_KH Von 2012 gui BKH 1 12 2" xfId="25030"/>
    <cellStyle name="Dziesietny_Invoices2001Slovakia_01_Nha so 1_Dien_KH Von 2012 gui BKH 1 13" xfId="6230"/>
    <cellStyle name="Dziesiętny_Invoices2001Slovakia_01_Nha so 1_Dien_KH Von 2012 gui BKH 1 13" xfId="6231"/>
    <cellStyle name="Dziesietny_Invoices2001Slovakia_01_Nha so 1_Dien_KH Von 2012 gui BKH 1 13 2" xfId="25031"/>
    <cellStyle name="Dziesiętny_Invoices2001Slovakia_01_Nha so 1_Dien_KH Von 2012 gui BKH 1 13 2" xfId="25032"/>
    <cellStyle name="Dziesietny_Invoices2001Slovakia_01_Nha so 1_Dien_KH Von 2012 gui BKH 1 14" xfId="6232"/>
    <cellStyle name="Dziesiętny_Invoices2001Slovakia_01_Nha so 1_Dien_KH Von 2012 gui BKH 1 14" xfId="6233"/>
    <cellStyle name="Dziesietny_Invoices2001Slovakia_01_Nha so 1_Dien_KH Von 2012 gui BKH 1 14 2" xfId="25033"/>
    <cellStyle name="Dziesiętny_Invoices2001Slovakia_01_Nha so 1_Dien_KH Von 2012 gui BKH 1 14 2" xfId="25034"/>
    <cellStyle name="Dziesietny_Invoices2001Slovakia_01_Nha so 1_Dien_KH Von 2012 gui BKH 1 15" xfId="6234"/>
    <cellStyle name="Dziesiętny_Invoices2001Slovakia_01_Nha so 1_Dien_KH Von 2012 gui BKH 1 15" xfId="6235"/>
    <cellStyle name="Dziesietny_Invoices2001Slovakia_01_Nha so 1_Dien_KH Von 2012 gui BKH 1 15 2" xfId="25035"/>
    <cellStyle name="Dziesiętny_Invoices2001Slovakia_01_Nha so 1_Dien_KH Von 2012 gui BKH 1 15 2" xfId="25036"/>
    <cellStyle name="Dziesietny_Invoices2001Slovakia_01_Nha so 1_Dien_KH Von 2012 gui BKH 1 16" xfId="6236"/>
    <cellStyle name="Dziesiętny_Invoices2001Slovakia_01_Nha so 1_Dien_KH Von 2012 gui BKH 1 16" xfId="6237"/>
    <cellStyle name="Dziesietny_Invoices2001Slovakia_01_Nha so 1_Dien_KH Von 2012 gui BKH 1 16 2" xfId="25037"/>
    <cellStyle name="Dziesiętny_Invoices2001Slovakia_01_Nha so 1_Dien_KH Von 2012 gui BKH 1 16 2" xfId="25038"/>
    <cellStyle name="Dziesietny_Invoices2001Slovakia_01_Nha so 1_Dien_KH Von 2012 gui BKH 1 17" xfId="6238"/>
    <cellStyle name="Dziesiętny_Invoices2001Slovakia_01_Nha so 1_Dien_KH Von 2012 gui BKH 1 17" xfId="6239"/>
    <cellStyle name="Dziesietny_Invoices2001Slovakia_01_Nha so 1_Dien_KH Von 2012 gui BKH 1 17 2" xfId="25039"/>
    <cellStyle name="Dziesiętny_Invoices2001Slovakia_01_Nha so 1_Dien_KH Von 2012 gui BKH 1 17 2" xfId="25040"/>
    <cellStyle name="Dziesietny_Invoices2001Slovakia_01_Nha so 1_Dien_KH Von 2012 gui BKH 1 18" xfId="6240"/>
    <cellStyle name="Dziesiętny_Invoices2001Slovakia_01_Nha so 1_Dien_KH Von 2012 gui BKH 1 18" xfId="6241"/>
    <cellStyle name="Dziesietny_Invoices2001Slovakia_01_Nha so 1_Dien_KH Von 2012 gui BKH 1 18 2" xfId="25041"/>
    <cellStyle name="Dziesiętny_Invoices2001Slovakia_01_Nha so 1_Dien_KH Von 2012 gui BKH 1 18 2" xfId="25042"/>
    <cellStyle name="Dziesietny_Invoices2001Slovakia_01_Nha so 1_Dien_KH Von 2012 gui BKH 1 19" xfId="6242"/>
    <cellStyle name="Dziesiętny_Invoices2001Slovakia_01_Nha so 1_Dien_KH Von 2012 gui BKH 1 19" xfId="6243"/>
    <cellStyle name="Dziesietny_Invoices2001Slovakia_01_Nha so 1_Dien_KH Von 2012 gui BKH 1 19 2" xfId="25043"/>
    <cellStyle name="Dziesiętny_Invoices2001Slovakia_01_Nha so 1_Dien_KH Von 2012 gui BKH 1 19 2" xfId="25044"/>
    <cellStyle name="Dziesietny_Invoices2001Slovakia_01_Nha so 1_Dien_KH Von 2012 gui BKH 1 2" xfId="6244"/>
    <cellStyle name="Dziesiętny_Invoices2001Slovakia_01_Nha so 1_Dien_KH Von 2012 gui BKH 1 2" xfId="6245"/>
    <cellStyle name="Dziesietny_Invoices2001Slovakia_01_Nha so 1_Dien_KH Von 2012 gui BKH 1 2 2" xfId="15464"/>
    <cellStyle name="Dziesiętny_Invoices2001Slovakia_01_Nha so 1_Dien_KH Von 2012 gui BKH 1 2 2" xfId="15465"/>
    <cellStyle name="Dziesietny_Invoices2001Slovakia_01_Nha so 1_Dien_KH Von 2012 gui BKH 1 2 3" xfId="15462"/>
    <cellStyle name="Dziesiętny_Invoices2001Slovakia_01_Nha so 1_Dien_KH Von 2012 gui BKH 1 2 3" xfId="15463"/>
    <cellStyle name="Dziesietny_Invoices2001Slovakia_01_Nha so 1_Dien_KH Von 2012 gui BKH 1 2 4" xfId="25045"/>
    <cellStyle name="Dziesiętny_Invoices2001Slovakia_01_Nha so 1_Dien_KH Von 2012 gui BKH 1 2 4" xfId="25046"/>
    <cellStyle name="Dziesietny_Invoices2001Slovakia_01_Nha so 1_Dien_KH Von 2012 gui BKH 1 20" xfId="6246"/>
    <cellStyle name="Dziesiętny_Invoices2001Slovakia_01_Nha so 1_Dien_KH Von 2012 gui BKH 1 20" xfId="6247"/>
    <cellStyle name="Dziesietny_Invoices2001Slovakia_01_Nha so 1_Dien_KH Von 2012 gui BKH 1 20 2" xfId="25047"/>
    <cellStyle name="Dziesiętny_Invoices2001Slovakia_01_Nha so 1_Dien_KH Von 2012 gui BKH 1 20 2" xfId="25048"/>
    <cellStyle name="Dziesietny_Invoices2001Slovakia_01_Nha so 1_Dien_KH Von 2012 gui BKH 1 21" xfId="6248"/>
    <cellStyle name="Dziesiętny_Invoices2001Slovakia_01_Nha so 1_Dien_KH Von 2012 gui BKH 1 21" xfId="6249"/>
    <cellStyle name="Dziesietny_Invoices2001Slovakia_01_Nha so 1_Dien_KH Von 2012 gui BKH 1 21 2" xfId="25049"/>
    <cellStyle name="Dziesiętny_Invoices2001Slovakia_01_Nha so 1_Dien_KH Von 2012 gui BKH 1 21 2" xfId="25050"/>
    <cellStyle name="Dziesietny_Invoices2001Slovakia_01_Nha so 1_Dien_KH Von 2012 gui BKH 1 22" xfId="6250"/>
    <cellStyle name="Dziesiętny_Invoices2001Slovakia_01_Nha so 1_Dien_KH Von 2012 gui BKH 1 22" xfId="6251"/>
    <cellStyle name="Dziesietny_Invoices2001Slovakia_01_Nha so 1_Dien_KH Von 2012 gui BKH 1 22 2" xfId="25051"/>
    <cellStyle name="Dziesiętny_Invoices2001Slovakia_01_Nha so 1_Dien_KH Von 2012 gui BKH 1 22 2" xfId="25052"/>
    <cellStyle name="Dziesietny_Invoices2001Slovakia_01_Nha so 1_Dien_KH Von 2012 gui BKH 1 23" xfId="6252"/>
    <cellStyle name="Dziesiętny_Invoices2001Slovakia_01_Nha so 1_Dien_KH Von 2012 gui BKH 1 23" xfId="6253"/>
    <cellStyle name="Dziesietny_Invoices2001Slovakia_01_Nha so 1_Dien_KH Von 2012 gui BKH 1 23 2" xfId="25053"/>
    <cellStyle name="Dziesiętny_Invoices2001Slovakia_01_Nha so 1_Dien_KH Von 2012 gui BKH 1 23 2" xfId="25054"/>
    <cellStyle name="Dziesietny_Invoices2001Slovakia_01_Nha so 1_Dien_KH Von 2012 gui BKH 1 24" xfId="6254"/>
    <cellStyle name="Dziesiętny_Invoices2001Slovakia_01_Nha so 1_Dien_KH Von 2012 gui BKH 1 24" xfId="6255"/>
    <cellStyle name="Dziesietny_Invoices2001Slovakia_01_Nha so 1_Dien_KH Von 2012 gui BKH 1 24 2" xfId="25055"/>
    <cellStyle name="Dziesiętny_Invoices2001Slovakia_01_Nha so 1_Dien_KH Von 2012 gui BKH 1 24 2" xfId="25056"/>
    <cellStyle name="Dziesietny_Invoices2001Slovakia_01_Nha so 1_Dien_KH Von 2012 gui BKH 1 25" xfId="6256"/>
    <cellStyle name="Dziesiętny_Invoices2001Slovakia_01_Nha so 1_Dien_KH Von 2012 gui BKH 1 25" xfId="6257"/>
    <cellStyle name="Dziesietny_Invoices2001Slovakia_01_Nha so 1_Dien_KH Von 2012 gui BKH 1 25 2" xfId="25057"/>
    <cellStyle name="Dziesiętny_Invoices2001Slovakia_01_Nha so 1_Dien_KH Von 2012 gui BKH 1 25 2" xfId="25058"/>
    <cellStyle name="Dziesietny_Invoices2001Slovakia_01_Nha so 1_Dien_KH Von 2012 gui BKH 1 26" xfId="6258"/>
    <cellStyle name="Dziesiętny_Invoices2001Slovakia_01_Nha so 1_Dien_KH Von 2012 gui BKH 1 26" xfId="6259"/>
    <cellStyle name="Dziesietny_Invoices2001Slovakia_01_Nha so 1_Dien_KH Von 2012 gui BKH 1 26 2" xfId="25059"/>
    <cellStyle name="Dziesiętny_Invoices2001Slovakia_01_Nha so 1_Dien_KH Von 2012 gui BKH 1 26 2" xfId="25060"/>
    <cellStyle name="Dziesietny_Invoices2001Slovakia_01_Nha so 1_Dien_KH Von 2012 gui BKH 1 27" xfId="15460"/>
    <cellStyle name="Dziesiętny_Invoices2001Slovakia_01_Nha so 1_Dien_KH Von 2012 gui BKH 1 27" xfId="15461"/>
    <cellStyle name="Dziesietny_Invoices2001Slovakia_01_Nha so 1_Dien_KH Von 2012 gui BKH 1 28" xfId="25023"/>
    <cellStyle name="Dziesiętny_Invoices2001Slovakia_01_Nha so 1_Dien_KH Von 2012 gui BKH 1 28" xfId="25024"/>
    <cellStyle name="Dziesietny_Invoices2001Slovakia_01_Nha so 1_Dien_KH Von 2012 gui BKH 1 3" xfId="6260"/>
    <cellStyle name="Dziesiętny_Invoices2001Slovakia_01_Nha so 1_Dien_KH Von 2012 gui BKH 1 3" xfId="6261"/>
    <cellStyle name="Dziesietny_Invoices2001Slovakia_01_Nha so 1_Dien_KH Von 2012 gui BKH 1 3 2" xfId="15468"/>
    <cellStyle name="Dziesiętny_Invoices2001Slovakia_01_Nha so 1_Dien_KH Von 2012 gui BKH 1 3 2" xfId="15469"/>
    <cellStyle name="Dziesietny_Invoices2001Slovakia_01_Nha so 1_Dien_KH Von 2012 gui BKH 1 3 3" xfId="15466"/>
    <cellStyle name="Dziesiętny_Invoices2001Slovakia_01_Nha so 1_Dien_KH Von 2012 gui BKH 1 3 3" xfId="15467"/>
    <cellStyle name="Dziesietny_Invoices2001Slovakia_01_Nha so 1_Dien_KH Von 2012 gui BKH 1 3 4" xfId="25061"/>
    <cellStyle name="Dziesiętny_Invoices2001Slovakia_01_Nha so 1_Dien_KH Von 2012 gui BKH 1 3 4" xfId="25062"/>
    <cellStyle name="Dziesietny_Invoices2001Slovakia_01_Nha so 1_Dien_KH Von 2012 gui BKH 1 4" xfId="6262"/>
    <cellStyle name="Dziesiętny_Invoices2001Slovakia_01_Nha so 1_Dien_KH Von 2012 gui BKH 1 4" xfId="6263"/>
    <cellStyle name="Dziesietny_Invoices2001Slovakia_01_Nha so 1_Dien_KH Von 2012 gui BKH 1 4 2" xfId="25063"/>
    <cellStyle name="Dziesiętny_Invoices2001Slovakia_01_Nha so 1_Dien_KH Von 2012 gui BKH 1 4 2" xfId="25064"/>
    <cellStyle name="Dziesietny_Invoices2001Slovakia_01_Nha so 1_Dien_KH Von 2012 gui BKH 1 5" xfId="6264"/>
    <cellStyle name="Dziesiętny_Invoices2001Slovakia_01_Nha so 1_Dien_KH Von 2012 gui BKH 1 5" xfId="6265"/>
    <cellStyle name="Dziesietny_Invoices2001Slovakia_01_Nha so 1_Dien_KH Von 2012 gui BKH 1 5 2" xfId="25065"/>
    <cellStyle name="Dziesiętny_Invoices2001Slovakia_01_Nha so 1_Dien_KH Von 2012 gui BKH 1 5 2" xfId="25066"/>
    <cellStyle name="Dziesietny_Invoices2001Slovakia_01_Nha so 1_Dien_KH Von 2012 gui BKH 1 6" xfId="6266"/>
    <cellStyle name="Dziesiętny_Invoices2001Slovakia_01_Nha so 1_Dien_KH Von 2012 gui BKH 1 6" xfId="6267"/>
    <cellStyle name="Dziesietny_Invoices2001Slovakia_01_Nha so 1_Dien_KH Von 2012 gui BKH 1 6 2" xfId="25067"/>
    <cellStyle name="Dziesiętny_Invoices2001Slovakia_01_Nha so 1_Dien_KH Von 2012 gui BKH 1 6 2" xfId="25068"/>
    <cellStyle name="Dziesietny_Invoices2001Slovakia_01_Nha so 1_Dien_KH Von 2012 gui BKH 1 7" xfId="6268"/>
    <cellStyle name="Dziesiętny_Invoices2001Slovakia_01_Nha so 1_Dien_KH Von 2012 gui BKH 1 7" xfId="6269"/>
    <cellStyle name="Dziesietny_Invoices2001Slovakia_01_Nha so 1_Dien_KH Von 2012 gui BKH 1 7 2" xfId="25069"/>
    <cellStyle name="Dziesiętny_Invoices2001Slovakia_01_Nha so 1_Dien_KH Von 2012 gui BKH 1 7 2" xfId="25070"/>
    <cellStyle name="Dziesietny_Invoices2001Slovakia_01_Nha so 1_Dien_KH Von 2012 gui BKH 1 8" xfId="6270"/>
    <cellStyle name="Dziesiętny_Invoices2001Slovakia_01_Nha so 1_Dien_KH Von 2012 gui BKH 1 8" xfId="6271"/>
    <cellStyle name="Dziesietny_Invoices2001Slovakia_01_Nha so 1_Dien_KH Von 2012 gui BKH 1 8 2" xfId="25071"/>
    <cellStyle name="Dziesiętny_Invoices2001Slovakia_01_Nha so 1_Dien_KH Von 2012 gui BKH 1 8 2" xfId="25072"/>
    <cellStyle name="Dziesietny_Invoices2001Slovakia_01_Nha so 1_Dien_KH Von 2012 gui BKH 1 9" xfId="6272"/>
    <cellStyle name="Dziesiętny_Invoices2001Slovakia_01_Nha so 1_Dien_KH Von 2012 gui BKH 1 9" xfId="6273"/>
    <cellStyle name="Dziesietny_Invoices2001Slovakia_01_Nha so 1_Dien_KH Von 2012 gui BKH 1 9 2" xfId="25073"/>
    <cellStyle name="Dziesiętny_Invoices2001Slovakia_01_Nha so 1_Dien_KH Von 2012 gui BKH 1 9 2" xfId="25074"/>
    <cellStyle name="Dziesietny_Invoices2001Slovakia_01_Nha so 1_Dien_KH Von 2012 gui BKH 1_BIEU KE HOACH  2015 (KTN 6.11 sua)" xfId="15470"/>
    <cellStyle name="Dziesiętny_Invoices2001Slovakia_01_Nha so 1_Dien_KH Von 2012 gui BKH 1_BIEU KE HOACH  2015 (KTN 6.11 sua)" xfId="15471"/>
    <cellStyle name="Dziesietny_Invoices2001Slovakia_01_Nha so 1_Dien_QD ke hoach dau thau" xfId="6274"/>
    <cellStyle name="Dziesiętny_Invoices2001Slovakia_01_Nha so 1_Dien_QD ke hoach dau thau" xfId="6275"/>
    <cellStyle name="Dziesietny_Invoices2001Slovakia_01_Nha so 1_Dien_QD ke hoach dau thau 10" xfId="6276"/>
    <cellStyle name="Dziesiętny_Invoices2001Slovakia_01_Nha so 1_Dien_QD ke hoach dau thau 10" xfId="6277"/>
    <cellStyle name="Dziesietny_Invoices2001Slovakia_01_Nha so 1_Dien_QD ke hoach dau thau 10 2" xfId="25077"/>
    <cellStyle name="Dziesiętny_Invoices2001Slovakia_01_Nha so 1_Dien_QD ke hoach dau thau 10 2" xfId="25078"/>
    <cellStyle name="Dziesietny_Invoices2001Slovakia_01_Nha so 1_Dien_QD ke hoach dau thau 11" xfId="6278"/>
    <cellStyle name="Dziesiętny_Invoices2001Slovakia_01_Nha so 1_Dien_QD ke hoach dau thau 11" xfId="6279"/>
    <cellStyle name="Dziesietny_Invoices2001Slovakia_01_Nha so 1_Dien_QD ke hoach dau thau 11 2" xfId="25079"/>
    <cellStyle name="Dziesiętny_Invoices2001Slovakia_01_Nha so 1_Dien_QD ke hoach dau thau 11 2" xfId="25080"/>
    <cellStyle name="Dziesietny_Invoices2001Slovakia_01_Nha so 1_Dien_QD ke hoach dau thau 12" xfId="6280"/>
    <cellStyle name="Dziesiętny_Invoices2001Slovakia_01_Nha so 1_Dien_QD ke hoach dau thau 12" xfId="6281"/>
    <cellStyle name="Dziesietny_Invoices2001Slovakia_01_Nha so 1_Dien_QD ke hoach dau thau 12 2" xfId="25081"/>
    <cellStyle name="Dziesiętny_Invoices2001Slovakia_01_Nha so 1_Dien_QD ke hoach dau thau 12 2" xfId="25082"/>
    <cellStyle name="Dziesietny_Invoices2001Slovakia_01_Nha so 1_Dien_QD ke hoach dau thau 13" xfId="6282"/>
    <cellStyle name="Dziesiętny_Invoices2001Slovakia_01_Nha so 1_Dien_QD ke hoach dau thau 13" xfId="6283"/>
    <cellStyle name="Dziesietny_Invoices2001Slovakia_01_Nha so 1_Dien_QD ke hoach dau thau 13 2" xfId="25083"/>
    <cellStyle name="Dziesiętny_Invoices2001Slovakia_01_Nha so 1_Dien_QD ke hoach dau thau 13 2" xfId="25084"/>
    <cellStyle name="Dziesietny_Invoices2001Slovakia_01_Nha so 1_Dien_QD ke hoach dau thau 14" xfId="6284"/>
    <cellStyle name="Dziesiętny_Invoices2001Slovakia_01_Nha so 1_Dien_QD ke hoach dau thau 14" xfId="6285"/>
    <cellStyle name="Dziesietny_Invoices2001Slovakia_01_Nha so 1_Dien_QD ke hoach dau thau 14 2" xfId="25085"/>
    <cellStyle name="Dziesiętny_Invoices2001Slovakia_01_Nha so 1_Dien_QD ke hoach dau thau 14 2" xfId="25086"/>
    <cellStyle name="Dziesietny_Invoices2001Slovakia_01_Nha so 1_Dien_QD ke hoach dau thau 15" xfId="6286"/>
    <cellStyle name="Dziesiętny_Invoices2001Slovakia_01_Nha so 1_Dien_QD ke hoach dau thau 15" xfId="6287"/>
    <cellStyle name="Dziesietny_Invoices2001Slovakia_01_Nha so 1_Dien_QD ke hoach dau thau 15 2" xfId="25087"/>
    <cellStyle name="Dziesiętny_Invoices2001Slovakia_01_Nha so 1_Dien_QD ke hoach dau thau 15 2" xfId="25088"/>
    <cellStyle name="Dziesietny_Invoices2001Slovakia_01_Nha so 1_Dien_QD ke hoach dau thau 16" xfId="6288"/>
    <cellStyle name="Dziesiętny_Invoices2001Slovakia_01_Nha so 1_Dien_QD ke hoach dau thau 16" xfId="6289"/>
    <cellStyle name="Dziesietny_Invoices2001Slovakia_01_Nha so 1_Dien_QD ke hoach dau thau 16 2" xfId="25089"/>
    <cellStyle name="Dziesiętny_Invoices2001Slovakia_01_Nha so 1_Dien_QD ke hoach dau thau 16 2" xfId="25090"/>
    <cellStyle name="Dziesietny_Invoices2001Slovakia_01_Nha so 1_Dien_QD ke hoach dau thau 17" xfId="6290"/>
    <cellStyle name="Dziesiętny_Invoices2001Slovakia_01_Nha so 1_Dien_QD ke hoach dau thau 17" xfId="6291"/>
    <cellStyle name="Dziesietny_Invoices2001Slovakia_01_Nha so 1_Dien_QD ke hoach dau thau 17 2" xfId="25091"/>
    <cellStyle name="Dziesiętny_Invoices2001Slovakia_01_Nha so 1_Dien_QD ke hoach dau thau 17 2" xfId="25092"/>
    <cellStyle name="Dziesietny_Invoices2001Slovakia_01_Nha so 1_Dien_QD ke hoach dau thau 18" xfId="6292"/>
    <cellStyle name="Dziesiętny_Invoices2001Slovakia_01_Nha so 1_Dien_QD ke hoach dau thau 18" xfId="6293"/>
    <cellStyle name="Dziesietny_Invoices2001Slovakia_01_Nha so 1_Dien_QD ke hoach dau thau 18 2" xfId="25093"/>
    <cellStyle name="Dziesiętny_Invoices2001Slovakia_01_Nha so 1_Dien_QD ke hoach dau thau 18 2" xfId="25094"/>
    <cellStyle name="Dziesietny_Invoices2001Slovakia_01_Nha so 1_Dien_QD ke hoach dau thau 19" xfId="6294"/>
    <cellStyle name="Dziesiętny_Invoices2001Slovakia_01_Nha so 1_Dien_QD ke hoach dau thau 19" xfId="6295"/>
    <cellStyle name="Dziesietny_Invoices2001Slovakia_01_Nha so 1_Dien_QD ke hoach dau thau 19 2" xfId="25095"/>
    <cellStyle name="Dziesiętny_Invoices2001Slovakia_01_Nha so 1_Dien_QD ke hoach dau thau 19 2" xfId="25096"/>
    <cellStyle name="Dziesietny_Invoices2001Slovakia_01_Nha so 1_Dien_QD ke hoach dau thau 2" xfId="6296"/>
    <cellStyle name="Dziesiętny_Invoices2001Slovakia_01_Nha so 1_Dien_QD ke hoach dau thau 2" xfId="6297"/>
    <cellStyle name="Dziesietny_Invoices2001Slovakia_01_Nha so 1_Dien_QD ke hoach dau thau 2 2" xfId="15476"/>
    <cellStyle name="Dziesiętny_Invoices2001Slovakia_01_Nha so 1_Dien_QD ke hoach dau thau 2 2" xfId="15477"/>
    <cellStyle name="Dziesietny_Invoices2001Slovakia_01_Nha so 1_Dien_QD ke hoach dau thau 2 3" xfId="15474"/>
    <cellStyle name="Dziesiętny_Invoices2001Slovakia_01_Nha so 1_Dien_QD ke hoach dau thau 2 3" xfId="15475"/>
    <cellStyle name="Dziesietny_Invoices2001Slovakia_01_Nha so 1_Dien_QD ke hoach dau thau 2 4" xfId="25097"/>
    <cellStyle name="Dziesiętny_Invoices2001Slovakia_01_Nha so 1_Dien_QD ke hoach dau thau 2 4" xfId="25098"/>
    <cellStyle name="Dziesietny_Invoices2001Slovakia_01_Nha so 1_Dien_QD ke hoach dau thau 20" xfId="6298"/>
    <cellStyle name="Dziesiętny_Invoices2001Slovakia_01_Nha so 1_Dien_QD ke hoach dau thau 20" xfId="6299"/>
    <cellStyle name="Dziesietny_Invoices2001Slovakia_01_Nha so 1_Dien_QD ke hoach dau thau 20 2" xfId="25099"/>
    <cellStyle name="Dziesiętny_Invoices2001Slovakia_01_Nha so 1_Dien_QD ke hoach dau thau 20 2" xfId="25100"/>
    <cellStyle name="Dziesietny_Invoices2001Slovakia_01_Nha so 1_Dien_QD ke hoach dau thau 21" xfId="6300"/>
    <cellStyle name="Dziesiętny_Invoices2001Slovakia_01_Nha so 1_Dien_QD ke hoach dau thau 21" xfId="6301"/>
    <cellStyle name="Dziesietny_Invoices2001Slovakia_01_Nha so 1_Dien_QD ke hoach dau thau 21 2" xfId="25101"/>
    <cellStyle name="Dziesiętny_Invoices2001Slovakia_01_Nha so 1_Dien_QD ke hoach dau thau 21 2" xfId="25102"/>
    <cellStyle name="Dziesietny_Invoices2001Slovakia_01_Nha so 1_Dien_QD ke hoach dau thau 22" xfId="6302"/>
    <cellStyle name="Dziesiętny_Invoices2001Slovakia_01_Nha so 1_Dien_QD ke hoach dau thau 22" xfId="6303"/>
    <cellStyle name="Dziesietny_Invoices2001Slovakia_01_Nha so 1_Dien_QD ke hoach dau thau 22 2" xfId="25103"/>
    <cellStyle name="Dziesiętny_Invoices2001Slovakia_01_Nha so 1_Dien_QD ke hoach dau thau 22 2" xfId="25104"/>
    <cellStyle name="Dziesietny_Invoices2001Slovakia_01_Nha so 1_Dien_QD ke hoach dau thau 23" xfId="6304"/>
    <cellStyle name="Dziesiętny_Invoices2001Slovakia_01_Nha so 1_Dien_QD ke hoach dau thau 23" xfId="6305"/>
    <cellStyle name="Dziesietny_Invoices2001Slovakia_01_Nha so 1_Dien_QD ke hoach dau thau 23 2" xfId="25105"/>
    <cellStyle name="Dziesiętny_Invoices2001Slovakia_01_Nha so 1_Dien_QD ke hoach dau thau 23 2" xfId="25106"/>
    <cellStyle name="Dziesietny_Invoices2001Slovakia_01_Nha so 1_Dien_QD ke hoach dau thau 24" xfId="6306"/>
    <cellStyle name="Dziesiętny_Invoices2001Slovakia_01_Nha so 1_Dien_QD ke hoach dau thau 24" xfId="6307"/>
    <cellStyle name="Dziesietny_Invoices2001Slovakia_01_Nha so 1_Dien_QD ke hoach dau thau 24 2" xfId="25107"/>
    <cellStyle name="Dziesiętny_Invoices2001Slovakia_01_Nha so 1_Dien_QD ke hoach dau thau 24 2" xfId="25108"/>
    <cellStyle name="Dziesietny_Invoices2001Slovakia_01_Nha so 1_Dien_QD ke hoach dau thau 25" xfId="6308"/>
    <cellStyle name="Dziesiętny_Invoices2001Slovakia_01_Nha so 1_Dien_QD ke hoach dau thau 25" xfId="6309"/>
    <cellStyle name="Dziesietny_Invoices2001Slovakia_01_Nha so 1_Dien_QD ke hoach dau thau 25 2" xfId="25109"/>
    <cellStyle name="Dziesiętny_Invoices2001Slovakia_01_Nha so 1_Dien_QD ke hoach dau thau 25 2" xfId="25110"/>
    <cellStyle name="Dziesietny_Invoices2001Slovakia_01_Nha so 1_Dien_QD ke hoach dau thau 26" xfId="6310"/>
    <cellStyle name="Dziesiętny_Invoices2001Slovakia_01_Nha so 1_Dien_QD ke hoach dau thau 26" xfId="6311"/>
    <cellStyle name="Dziesietny_Invoices2001Slovakia_01_Nha so 1_Dien_QD ke hoach dau thau 26 2" xfId="25111"/>
    <cellStyle name="Dziesiętny_Invoices2001Slovakia_01_Nha so 1_Dien_QD ke hoach dau thau 26 2" xfId="25112"/>
    <cellStyle name="Dziesietny_Invoices2001Slovakia_01_Nha so 1_Dien_QD ke hoach dau thau 27" xfId="15472"/>
    <cellStyle name="Dziesiętny_Invoices2001Slovakia_01_Nha so 1_Dien_QD ke hoach dau thau 27" xfId="15473"/>
    <cellStyle name="Dziesietny_Invoices2001Slovakia_01_Nha so 1_Dien_QD ke hoach dau thau 28" xfId="25075"/>
    <cellStyle name="Dziesiętny_Invoices2001Slovakia_01_Nha so 1_Dien_QD ke hoach dau thau 28" xfId="25076"/>
    <cellStyle name="Dziesietny_Invoices2001Slovakia_01_Nha so 1_Dien_QD ke hoach dau thau 3" xfId="6312"/>
    <cellStyle name="Dziesiętny_Invoices2001Slovakia_01_Nha so 1_Dien_QD ke hoach dau thau 3" xfId="6313"/>
    <cellStyle name="Dziesietny_Invoices2001Slovakia_01_Nha so 1_Dien_QD ke hoach dau thau 3 2" xfId="15480"/>
    <cellStyle name="Dziesiętny_Invoices2001Slovakia_01_Nha so 1_Dien_QD ke hoach dau thau 3 2" xfId="15481"/>
    <cellStyle name="Dziesietny_Invoices2001Slovakia_01_Nha so 1_Dien_QD ke hoach dau thau 3 3" xfId="15478"/>
    <cellStyle name="Dziesiętny_Invoices2001Slovakia_01_Nha so 1_Dien_QD ke hoach dau thau 3 3" xfId="15479"/>
    <cellStyle name="Dziesietny_Invoices2001Slovakia_01_Nha so 1_Dien_QD ke hoach dau thau 3 4" xfId="25113"/>
    <cellStyle name="Dziesiętny_Invoices2001Slovakia_01_Nha so 1_Dien_QD ke hoach dau thau 3 4" xfId="25114"/>
    <cellStyle name="Dziesietny_Invoices2001Slovakia_01_Nha so 1_Dien_QD ke hoach dau thau 4" xfId="6314"/>
    <cellStyle name="Dziesiętny_Invoices2001Slovakia_01_Nha so 1_Dien_QD ke hoach dau thau 4" xfId="6315"/>
    <cellStyle name="Dziesietny_Invoices2001Slovakia_01_Nha so 1_Dien_QD ke hoach dau thau 4 2" xfId="15482"/>
    <cellStyle name="Dziesiętny_Invoices2001Slovakia_01_Nha so 1_Dien_QD ke hoach dau thau 4 2" xfId="15483"/>
    <cellStyle name="Dziesietny_Invoices2001Slovakia_01_Nha so 1_Dien_QD ke hoach dau thau 4 3" xfId="25115"/>
    <cellStyle name="Dziesiętny_Invoices2001Slovakia_01_Nha so 1_Dien_QD ke hoach dau thau 4 3" xfId="25116"/>
    <cellStyle name="Dziesietny_Invoices2001Slovakia_01_Nha so 1_Dien_QD ke hoach dau thau 5" xfId="6316"/>
    <cellStyle name="Dziesiętny_Invoices2001Slovakia_01_Nha so 1_Dien_QD ke hoach dau thau 5" xfId="6317"/>
    <cellStyle name="Dziesietny_Invoices2001Slovakia_01_Nha so 1_Dien_QD ke hoach dau thau 5 2" xfId="25117"/>
    <cellStyle name="Dziesiętny_Invoices2001Slovakia_01_Nha so 1_Dien_QD ke hoach dau thau 5 2" xfId="25118"/>
    <cellStyle name="Dziesietny_Invoices2001Slovakia_01_Nha so 1_Dien_QD ke hoach dau thau 6" xfId="6318"/>
    <cellStyle name="Dziesiętny_Invoices2001Slovakia_01_Nha so 1_Dien_QD ke hoach dau thau 6" xfId="6319"/>
    <cellStyle name="Dziesietny_Invoices2001Slovakia_01_Nha so 1_Dien_QD ke hoach dau thau 6 2" xfId="25119"/>
    <cellStyle name="Dziesiętny_Invoices2001Slovakia_01_Nha so 1_Dien_QD ke hoach dau thau 6 2" xfId="25120"/>
    <cellStyle name="Dziesietny_Invoices2001Slovakia_01_Nha so 1_Dien_QD ke hoach dau thau 7" xfId="6320"/>
    <cellStyle name="Dziesiętny_Invoices2001Slovakia_01_Nha so 1_Dien_QD ke hoach dau thau 7" xfId="6321"/>
    <cellStyle name="Dziesietny_Invoices2001Slovakia_01_Nha so 1_Dien_QD ke hoach dau thau 7 2" xfId="25121"/>
    <cellStyle name="Dziesiętny_Invoices2001Slovakia_01_Nha so 1_Dien_QD ke hoach dau thau 7 2" xfId="25122"/>
    <cellStyle name="Dziesietny_Invoices2001Slovakia_01_Nha so 1_Dien_QD ke hoach dau thau 8" xfId="6322"/>
    <cellStyle name="Dziesiętny_Invoices2001Slovakia_01_Nha so 1_Dien_QD ke hoach dau thau 8" xfId="6323"/>
    <cellStyle name="Dziesietny_Invoices2001Slovakia_01_Nha so 1_Dien_QD ke hoach dau thau 8 2" xfId="25123"/>
    <cellStyle name="Dziesiętny_Invoices2001Slovakia_01_Nha so 1_Dien_QD ke hoach dau thau 8 2" xfId="25124"/>
    <cellStyle name="Dziesietny_Invoices2001Slovakia_01_Nha so 1_Dien_QD ke hoach dau thau 9" xfId="6324"/>
    <cellStyle name="Dziesiętny_Invoices2001Slovakia_01_Nha so 1_Dien_QD ke hoach dau thau 9" xfId="6325"/>
    <cellStyle name="Dziesietny_Invoices2001Slovakia_01_Nha so 1_Dien_QD ke hoach dau thau 9 2" xfId="25125"/>
    <cellStyle name="Dziesiętny_Invoices2001Slovakia_01_Nha so 1_Dien_QD ke hoach dau thau 9 2" xfId="25126"/>
    <cellStyle name="Dziesietny_Invoices2001Slovakia_01_Nha so 1_Dien_tien luong" xfId="15484"/>
    <cellStyle name="Dziesiętny_Invoices2001Slovakia_01_Nha so 1_Dien_tien luong" xfId="15485"/>
    <cellStyle name="Dziesietny_Invoices2001Slovakia_01_Nha so 1_Dien_Tien luong chuan 01" xfId="15486"/>
    <cellStyle name="Dziesiętny_Invoices2001Slovakia_01_Nha so 1_Dien_Tien luong chuan 01" xfId="15487"/>
    <cellStyle name="Dziesietny_Invoices2001Slovakia_01_Nha so 1_Dien_tinh toan hoang ha" xfId="6326"/>
    <cellStyle name="Dziesiętny_Invoices2001Slovakia_01_Nha so 1_Dien_tinh toan hoang ha" xfId="6327"/>
    <cellStyle name="Dziesietny_Invoices2001Slovakia_01_Nha so 1_Dien_tinh toan hoang ha 10" xfId="6328"/>
    <cellStyle name="Dziesiętny_Invoices2001Slovakia_01_Nha so 1_Dien_tinh toan hoang ha 10" xfId="6329"/>
    <cellStyle name="Dziesietny_Invoices2001Slovakia_01_Nha so 1_Dien_tinh toan hoang ha 10 2" xfId="25129"/>
    <cellStyle name="Dziesiętny_Invoices2001Slovakia_01_Nha so 1_Dien_tinh toan hoang ha 10 2" xfId="25130"/>
    <cellStyle name="Dziesietny_Invoices2001Slovakia_01_Nha so 1_Dien_tinh toan hoang ha 11" xfId="6330"/>
    <cellStyle name="Dziesiętny_Invoices2001Slovakia_01_Nha so 1_Dien_tinh toan hoang ha 11" xfId="6331"/>
    <cellStyle name="Dziesietny_Invoices2001Slovakia_01_Nha so 1_Dien_tinh toan hoang ha 11 2" xfId="25131"/>
    <cellStyle name="Dziesiętny_Invoices2001Slovakia_01_Nha so 1_Dien_tinh toan hoang ha 11 2" xfId="25132"/>
    <cellStyle name="Dziesietny_Invoices2001Slovakia_01_Nha so 1_Dien_tinh toan hoang ha 12" xfId="6332"/>
    <cellStyle name="Dziesiętny_Invoices2001Slovakia_01_Nha so 1_Dien_tinh toan hoang ha 12" xfId="6333"/>
    <cellStyle name="Dziesietny_Invoices2001Slovakia_01_Nha so 1_Dien_tinh toan hoang ha 12 2" xfId="25133"/>
    <cellStyle name="Dziesiętny_Invoices2001Slovakia_01_Nha so 1_Dien_tinh toan hoang ha 12 2" xfId="25134"/>
    <cellStyle name="Dziesietny_Invoices2001Slovakia_01_Nha so 1_Dien_tinh toan hoang ha 13" xfId="6334"/>
    <cellStyle name="Dziesiętny_Invoices2001Slovakia_01_Nha so 1_Dien_tinh toan hoang ha 13" xfId="6335"/>
    <cellStyle name="Dziesietny_Invoices2001Slovakia_01_Nha so 1_Dien_tinh toan hoang ha 13 2" xfId="25135"/>
    <cellStyle name="Dziesiętny_Invoices2001Slovakia_01_Nha so 1_Dien_tinh toan hoang ha 13 2" xfId="25136"/>
    <cellStyle name="Dziesietny_Invoices2001Slovakia_01_Nha so 1_Dien_tinh toan hoang ha 14" xfId="6336"/>
    <cellStyle name="Dziesiętny_Invoices2001Slovakia_01_Nha so 1_Dien_tinh toan hoang ha 14" xfId="6337"/>
    <cellStyle name="Dziesietny_Invoices2001Slovakia_01_Nha so 1_Dien_tinh toan hoang ha 14 2" xfId="25137"/>
    <cellStyle name="Dziesiętny_Invoices2001Slovakia_01_Nha so 1_Dien_tinh toan hoang ha 14 2" xfId="25138"/>
    <cellStyle name="Dziesietny_Invoices2001Slovakia_01_Nha so 1_Dien_tinh toan hoang ha 15" xfId="6338"/>
    <cellStyle name="Dziesiętny_Invoices2001Slovakia_01_Nha so 1_Dien_tinh toan hoang ha 15" xfId="6339"/>
    <cellStyle name="Dziesietny_Invoices2001Slovakia_01_Nha so 1_Dien_tinh toan hoang ha 15 2" xfId="25139"/>
    <cellStyle name="Dziesiętny_Invoices2001Slovakia_01_Nha so 1_Dien_tinh toan hoang ha 15 2" xfId="25140"/>
    <cellStyle name="Dziesietny_Invoices2001Slovakia_01_Nha so 1_Dien_tinh toan hoang ha 16" xfId="6340"/>
    <cellStyle name="Dziesiętny_Invoices2001Slovakia_01_Nha so 1_Dien_tinh toan hoang ha 16" xfId="6341"/>
    <cellStyle name="Dziesietny_Invoices2001Slovakia_01_Nha so 1_Dien_tinh toan hoang ha 16 2" xfId="25141"/>
    <cellStyle name="Dziesiętny_Invoices2001Slovakia_01_Nha so 1_Dien_tinh toan hoang ha 16 2" xfId="25142"/>
    <cellStyle name="Dziesietny_Invoices2001Slovakia_01_Nha so 1_Dien_tinh toan hoang ha 17" xfId="6342"/>
    <cellStyle name="Dziesiętny_Invoices2001Slovakia_01_Nha so 1_Dien_tinh toan hoang ha 17" xfId="6343"/>
    <cellStyle name="Dziesietny_Invoices2001Slovakia_01_Nha so 1_Dien_tinh toan hoang ha 17 2" xfId="25143"/>
    <cellStyle name="Dziesiętny_Invoices2001Slovakia_01_Nha so 1_Dien_tinh toan hoang ha 17 2" xfId="25144"/>
    <cellStyle name="Dziesietny_Invoices2001Slovakia_01_Nha so 1_Dien_tinh toan hoang ha 18" xfId="6344"/>
    <cellStyle name="Dziesiętny_Invoices2001Slovakia_01_Nha so 1_Dien_tinh toan hoang ha 18" xfId="6345"/>
    <cellStyle name="Dziesietny_Invoices2001Slovakia_01_Nha so 1_Dien_tinh toan hoang ha 18 2" xfId="25145"/>
    <cellStyle name="Dziesiętny_Invoices2001Slovakia_01_Nha so 1_Dien_tinh toan hoang ha 18 2" xfId="25146"/>
    <cellStyle name="Dziesietny_Invoices2001Slovakia_01_Nha so 1_Dien_tinh toan hoang ha 19" xfId="6346"/>
    <cellStyle name="Dziesiętny_Invoices2001Slovakia_01_Nha so 1_Dien_tinh toan hoang ha 19" xfId="6347"/>
    <cellStyle name="Dziesietny_Invoices2001Slovakia_01_Nha so 1_Dien_tinh toan hoang ha 19 2" xfId="25147"/>
    <cellStyle name="Dziesiętny_Invoices2001Slovakia_01_Nha so 1_Dien_tinh toan hoang ha 19 2" xfId="25148"/>
    <cellStyle name="Dziesietny_Invoices2001Slovakia_01_Nha so 1_Dien_tinh toan hoang ha 2" xfId="6348"/>
    <cellStyle name="Dziesiętny_Invoices2001Slovakia_01_Nha so 1_Dien_tinh toan hoang ha 2" xfId="6349"/>
    <cellStyle name="Dziesietny_Invoices2001Slovakia_01_Nha so 1_Dien_tinh toan hoang ha 2 2" xfId="15492"/>
    <cellStyle name="Dziesiętny_Invoices2001Slovakia_01_Nha so 1_Dien_tinh toan hoang ha 2 2" xfId="15493"/>
    <cellStyle name="Dziesietny_Invoices2001Slovakia_01_Nha so 1_Dien_tinh toan hoang ha 2 3" xfId="15490"/>
    <cellStyle name="Dziesiętny_Invoices2001Slovakia_01_Nha so 1_Dien_tinh toan hoang ha 2 3" xfId="15491"/>
    <cellStyle name="Dziesietny_Invoices2001Slovakia_01_Nha so 1_Dien_tinh toan hoang ha 2 4" xfId="25149"/>
    <cellStyle name="Dziesiętny_Invoices2001Slovakia_01_Nha so 1_Dien_tinh toan hoang ha 2 4" xfId="25150"/>
    <cellStyle name="Dziesietny_Invoices2001Slovakia_01_Nha so 1_Dien_tinh toan hoang ha 20" xfId="6350"/>
    <cellStyle name="Dziesiętny_Invoices2001Slovakia_01_Nha so 1_Dien_tinh toan hoang ha 20" xfId="6351"/>
    <cellStyle name="Dziesietny_Invoices2001Slovakia_01_Nha so 1_Dien_tinh toan hoang ha 20 2" xfId="25151"/>
    <cellStyle name="Dziesiętny_Invoices2001Slovakia_01_Nha so 1_Dien_tinh toan hoang ha 20 2" xfId="25152"/>
    <cellStyle name="Dziesietny_Invoices2001Slovakia_01_Nha so 1_Dien_tinh toan hoang ha 21" xfId="6352"/>
    <cellStyle name="Dziesiętny_Invoices2001Slovakia_01_Nha so 1_Dien_tinh toan hoang ha 21" xfId="6353"/>
    <cellStyle name="Dziesietny_Invoices2001Slovakia_01_Nha so 1_Dien_tinh toan hoang ha 21 2" xfId="25153"/>
    <cellStyle name="Dziesiętny_Invoices2001Slovakia_01_Nha so 1_Dien_tinh toan hoang ha 21 2" xfId="25154"/>
    <cellStyle name="Dziesietny_Invoices2001Slovakia_01_Nha so 1_Dien_tinh toan hoang ha 22" xfId="6354"/>
    <cellStyle name="Dziesiętny_Invoices2001Slovakia_01_Nha so 1_Dien_tinh toan hoang ha 22" xfId="6355"/>
    <cellStyle name="Dziesietny_Invoices2001Slovakia_01_Nha so 1_Dien_tinh toan hoang ha 22 2" xfId="25155"/>
    <cellStyle name="Dziesiętny_Invoices2001Slovakia_01_Nha so 1_Dien_tinh toan hoang ha 22 2" xfId="25156"/>
    <cellStyle name="Dziesietny_Invoices2001Slovakia_01_Nha so 1_Dien_tinh toan hoang ha 23" xfId="6356"/>
    <cellStyle name="Dziesiętny_Invoices2001Slovakia_01_Nha so 1_Dien_tinh toan hoang ha 23" xfId="6357"/>
    <cellStyle name="Dziesietny_Invoices2001Slovakia_01_Nha so 1_Dien_tinh toan hoang ha 23 2" xfId="25157"/>
    <cellStyle name="Dziesiętny_Invoices2001Slovakia_01_Nha so 1_Dien_tinh toan hoang ha 23 2" xfId="25158"/>
    <cellStyle name="Dziesietny_Invoices2001Slovakia_01_Nha so 1_Dien_tinh toan hoang ha 24" xfId="6358"/>
    <cellStyle name="Dziesiętny_Invoices2001Slovakia_01_Nha so 1_Dien_tinh toan hoang ha 24" xfId="6359"/>
    <cellStyle name="Dziesietny_Invoices2001Slovakia_01_Nha so 1_Dien_tinh toan hoang ha 24 2" xfId="25159"/>
    <cellStyle name="Dziesiętny_Invoices2001Slovakia_01_Nha so 1_Dien_tinh toan hoang ha 24 2" xfId="25160"/>
    <cellStyle name="Dziesietny_Invoices2001Slovakia_01_Nha so 1_Dien_tinh toan hoang ha 25" xfId="6360"/>
    <cellStyle name="Dziesiętny_Invoices2001Slovakia_01_Nha so 1_Dien_tinh toan hoang ha 25" xfId="6361"/>
    <cellStyle name="Dziesietny_Invoices2001Slovakia_01_Nha so 1_Dien_tinh toan hoang ha 25 2" xfId="25161"/>
    <cellStyle name="Dziesiętny_Invoices2001Slovakia_01_Nha so 1_Dien_tinh toan hoang ha 25 2" xfId="25162"/>
    <cellStyle name="Dziesietny_Invoices2001Slovakia_01_Nha so 1_Dien_tinh toan hoang ha 26" xfId="6362"/>
    <cellStyle name="Dziesiętny_Invoices2001Slovakia_01_Nha so 1_Dien_tinh toan hoang ha 26" xfId="6363"/>
    <cellStyle name="Dziesietny_Invoices2001Slovakia_01_Nha so 1_Dien_tinh toan hoang ha 26 2" xfId="25163"/>
    <cellStyle name="Dziesiętny_Invoices2001Slovakia_01_Nha so 1_Dien_tinh toan hoang ha 26 2" xfId="25164"/>
    <cellStyle name="Dziesietny_Invoices2001Slovakia_01_Nha so 1_Dien_tinh toan hoang ha 27" xfId="15488"/>
    <cellStyle name="Dziesiętny_Invoices2001Slovakia_01_Nha so 1_Dien_tinh toan hoang ha 27" xfId="15489"/>
    <cellStyle name="Dziesietny_Invoices2001Slovakia_01_Nha so 1_Dien_tinh toan hoang ha 28" xfId="25127"/>
    <cellStyle name="Dziesiętny_Invoices2001Slovakia_01_Nha so 1_Dien_tinh toan hoang ha 28" xfId="25128"/>
    <cellStyle name="Dziesietny_Invoices2001Slovakia_01_Nha so 1_Dien_tinh toan hoang ha 3" xfId="6364"/>
    <cellStyle name="Dziesiętny_Invoices2001Slovakia_01_Nha so 1_Dien_tinh toan hoang ha 3" xfId="6365"/>
    <cellStyle name="Dziesietny_Invoices2001Slovakia_01_Nha so 1_Dien_tinh toan hoang ha 3 2" xfId="15496"/>
    <cellStyle name="Dziesiętny_Invoices2001Slovakia_01_Nha so 1_Dien_tinh toan hoang ha 3 2" xfId="15497"/>
    <cellStyle name="Dziesietny_Invoices2001Slovakia_01_Nha so 1_Dien_tinh toan hoang ha 3 3" xfId="15494"/>
    <cellStyle name="Dziesiętny_Invoices2001Slovakia_01_Nha so 1_Dien_tinh toan hoang ha 3 3" xfId="15495"/>
    <cellStyle name="Dziesietny_Invoices2001Slovakia_01_Nha so 1_Dien_tinh toan hoang ha 3 4" xfId="25165"/>
    <cellStyle name="Dziesiętny_Invoices2001Slovakia_01_Nha so 1_Dien_tinh toan hoang ha 3 4" xfId="25166"/>
    <cellStyle name="Dziesietny_Invoices2001Slovakia_01_Nha so 1_Dien_tinh toan hoang ha 4" xfId="6366"/>
    <cellStyle name="Dziesiętny_Invoices2001Slovakia_01_Nha so 1_Dien_tinh toan hoang ha 4" xfId="6367"/>
    <cellStyle name="Dziesietny_Invoices2001Slovakia_01_Nha so 1_Dien_tinh toan hoang ha 4 2" xfId="15498"/>
    <cellStyle name="Dziesiętny_Invoices2001Slovakia_01_Nha so 1_Dien_tinh toan hoang ha 4 2" xfId="15499"/>
    <cellStyle name="Dziesietny_Invoices2001Slovakia_01_Nha so 1_Dien_tinh toan hoang ha 4 3" xfId="25167"/>
    <cellStyle name="Dziesiętny_Invoices2001Slovakia_01_Nha so 1_Dien_tinh toan hoang ha 4 3" xfId="25168"/>
    <cellStyle name="Dziesietny_Invoices2001Slovakia_01_Nha so 1_Dien_tinh toan hoang ha 5" xfId="6368"/>
    <cellStyle name="Dziesiętny_Invoices2001Slovakia_01_Nha so 1_Dien_tinh toan hoang ha 5" xfId="6369"/>
    <cellStyle name="Dziesietny_Invoices2001Slovakia_01_Nha so 1_Dien_tinh toan hoang ha 5 2" xfId="25169"/>
    <cellStyle name="Dziesiętny_Invoices2001Slovakia_01_Nha so 1_Dien_tinh toan hoang ha 5 2" xfId="25170"/>
    <cellStyle name="Dziesietny_Invoices2001Slovakia_01_Nha so 1_Dien_tinh toan hoang ha 6" xfId="6370"/>
    <cellStyle name="Dziesiętny_Invoices2001Slovakia_01_Nha so 1_Dien_tinh toan hoang ha 6" xfId="6371"/>
    <cellStyle name="Dziesietny_Invoices2001Slovakia_01_Nha so 1_Dien_tinh toan hoang ha 6 2" xfId="25171"/>
    <cellStyle name="Dziesiętny_Invoices2001Slovakia_01_Nha so 1_Dien_tinh toan hoang ha 6 2" xfId="25172"/>
    <cellStyle name="Dziesietny_Invoices2001Slovakia_01_Nha so 1_Dien_tinh toan hoang ha 7" xfId="6372"/>
    <cellStyle name="Dziesiętny_Invoices2001Slovakia_01_Nha so 1_Dien_tinh toan hoang ha 7" xfId="6373"/>
    <cellStyle name="Dziesietny_Invoices2001Slovakia_01_Nha so 1_Dien_tinh toan hoang ha 7 2" xfId="25173"/>
    <cellStyle name="Dziesiętny_Invoices2001Slovakia_01_Nha so 1_Dien_tinh toan hoang ha 7 2" xfId="25174"/>
    <cellStyle name="Dziesietny_Invoices2001Slovakia_01_Nha so 1_Dien_tinh toan hoang ha 8" xfId="6374"/>
    <cellStyle name="Dziesiętny_Invoices2001Slovakia_01_Nha so 1_Dien_tinh toan hoang ha 8" xfId="6375"/>
    <cellStyle name="Dziesietny_Invoices2001Slovakia_01_Nha so 1_Dien_tinh toan hoang ha 8 2" xfId="25175"/>
    <cellStyle name="Dziesiętny_Invoices2001Slovakia_01_Nha so 1_Dien_tinh toan hoang ha 8 2" xfId="25176"/>
    <cellStyle name="Dziesietny_Invoices2001Slovakia_01_Nha so 1_Dien_tinh toan hoang ha 9" xfId="6376"/>
    <cellStyle name="Dziesiętny_Invoices2001Slovakia_01_Nha so 1_Dien_tinh toan hoang ha 9" xfId="6377"/>
    <cellStyle name="Dziesietny_Invoices2001Slovakia_01_Nha so 1_Dien_tinh toan hoang ha 9 2" xfId="25177"/>
    <cellStyle name="Dziesiętny_Invoices2001Slovakia_01_Nha so 1_Dien_tinh toan hoang ha 9 2" xfId="25178"/>
    <cellStyle name="Dziesietny_Invoices2001Slovakia_01_Nha so 1_Dien_Tong von ĐTPT" xfId="6378"/>
    <cellStyle name="Dziesiętny_Invoices2001Slovakia_01_Nha so 1_Dien_Tong von ĐTPT" xfId="6379"/>
    <cellStyle name="Dziesietny_Invoices2001Slovakia_01_Nha so 1_Dien_Tong von ĐTPT 10" xfId="6380"/>
    <cellStyle name="Dziesiętny_Invoices2001Slovakia_01_Nha so 1_Dien_Tong von ĐTPT 10" xfId="6381"/>
    <cellStyle name="Dziesietny_Invoices2001Slovakia_01_Nha so 1_Dien_Tong von ĐTPT 10 2" xfId="25181"/>
    <cellStyle name="Dziesiętny_Invoices2001Slovakia_01_Nha so 1_Dien_Tong von ĐTPT 10 2" xfId="25182"/>
    <cellStyle name="Dziesietny_Invoices2001Slovakia_01_Nha so 1_Dien_Tong von ĐTPT 11" xfId="6382"/>
    <cellStyle name="Dziesiętny_Invoices2001Slovakia_01_Nha so 1_Dien_Tong von ĐTPT 11" xfId="6383"/>
    <cellStyle name="Dziesietny_Invoices2001Slovakia_01_Nha so 1_Dien_Tong von ĐTPT 11 2" xfId="25183"/>
    <cellStyle name="Dziesiętny_Invoices2001Slovakia_01_Nha so 1_Dien_Tong von ĐTPT 11 2" xfId="25184"/>
    <cellStyle name="Dziesietny_Invoices2001Slovakia_01_Nha so 1_Dien_Tong von ĐTPT 12" xfId="6384"/>
    <cellStyle name="Dziesiętny_Invoices2001Slovakia_01_Nha so 1_Dien_Tong von ĐTPT 12" xfId="6385"/>
    <cellStyle name="Dziesietny_Invoices2001Slovakia_01_Nha so 1_Dien_Tong von ĐTPT 12 2" xfId="25185"/>
    <cellStyle name="Dziesiętny_Invoices2001Slovakia_01_Nha so 1_Dien_Tong von ĐTPT 12 2" xfId="25186"/>
    <cellStyle name="Dziesietny_Invoices2001Slovakia_01_Nha so 1_Dien_Tong von ĐTPT 13" xfId="6386"/>
    <cellStyle name="Dziesiętny_Invoices2001Slovakia_01_Nha so 1_Dien_Tong von ĐTPT 13" xfId="6387"/>
    <cellStyle name="Dziesietny_Invoices2001Slovakia_01_Nha so 1_Dien_Tong von ĐTPT 13 2" xfId="25187"/>
    <cellStyle name="Dziesiętny_Invoices2001Slovakia_01_Nha so 1_Dien_Tong von ĐTPT 13 2" xfId="25188"/>
    <cellStyle name="Dziesietny_Invoices2001Slovakia_01_Nha so 1_Dien_Tong von ĐTPT 14" xfId="6388"/>
    <cellStyle name="Dziesiętny_Invoices2001Slovakia_01_Nha so 1_Dien_Tong von ĐTPT 14" xfId="6389"/>
    <cellStyle name="Dziesietny_Invoices2001Slovakia_01_Nha so 1_Dien_Tong von ĐTPT 14 2" xfId="25189"/>
    <cellStyle name="Dziesiętny_Invoices2001Slovakia_01_Nha so 1_Dien_Tong von ĐTPT 14 2" xfId="25190"/>
    <cellStyle name="Dziesietny_Invoices2001Slovakia_01_Nha so 1_Dien_Tong von ĐTPT 15" xfId="6390"/>
    <cellStyle name="Dziesiętny_Invoices2001Slovakia_01_Nha so 1_Dien_Tong von ĐTPT 15" xfId="6391"/>
    <cellStyle name="Dziesietny_Invoices2001Slovakia_01_Nha so 1_Dien_Tong von ĐTPT 15 2" xfId="25191"/>
    <cellStyle name="Dziesiętny_Invoices2001Slovakia_01_Nha so 1_Dien_Tong von ĐTPT 15 2" xfId="25192"/>
    <cellStyle name="Dziesietny_Invoices2001Slovakia_01_Nha so 1_Dien_Tong von ĐTPT 16" xfId="6392"/>
    <cellStyle name="Dziesiętny_Invoices2001Slovakia_01_Nha so 1_Dien_Tong von ĐTPT 16" xfId="6393"/>
    <cellStyle name="Dziesietny_Invoices2001Slovakia_01_Nha so 1_Dien_Tong von ĐTPT 16 2" xfId="25193"/>
    <cellStyle name="Dziesiętny_Invoices2001Slovakia_01_Nha so 1_Dien_Tong von ĐTPT 16 2" xfId="25194"/>
    <cellStyle name="Dziesietny_Invoices2001Slovakia_01_Nha so 1_Dien_Tong von ĐTPT 17" xfId="6394"/>
    <cellStyle name="Dziesiętny_Invoices2001Slovakia_01_Nha so 1_Dien_Tong von ĐTPT 17" xfId="6395"/>
    <cellStyle name="Dziesietny_Invoices2001Slovakia_01_Nha so 1_Dien_Tong von ĐTPT 17 2" xfId="25195"/>
    <cellStyle name="Dziesiętny_Invoices2001Slovakia_01_Nha so 1_Dien_Tong von ĐTPT 17 2" xfId="25196"/>
    <cellStyle name="Dziesietny_Invoices2001Slovakia_01_Nha so 1_Dien_Tong von ĐTPT 18" xfId="6396"/>
    <cellStyle name="Dziesiętny_Invoices2001Slovakia_01_Nha so 1_Dien_Tong von ĐTPT 18" xfId="6397"/>
    <cellStyle name="Dziesietny_Invoices2001Slovakia_01_Nha so 1_Dien_Tong von ĐTPT 18 2" xfId="25197"/>
    <cellStyle name="Dziesiętny_Invoices2001Slovakia_01_Nha so 1_Dien_Tong von ĐTPT 18 2" xfId="25198"/>
    <cellStyle name="Dziesietny_Invoices2001Slovakia_01_Nha so 1_Dien_Tong von ĐTPT 19" xfId="6398"/>
    <cellStyle name="Dziesiętny_Invoices2001Slovakia_01_Nha so 1_Dien_Tong von ĐTPT 19" xfId="6399"/>
    <cellStyle name="Dziesietny_Invoices2001Slovakia_01_Nha so 1_Dien_Tong von ĐTPT 19 2" xfId="25199"/>
    <cellStyle name="Dziesiętny_Invoices2001Slovakia_01_Nha so 1_Dien_Tong von ĐTPT 19 2" xfId="25200"/>
    <cellStyle name="Dziesietny_Invoices2001Slovakia_01_Nha so 1_Dien_Tong von ĐTPT 2" xfId="6400"/>
    <cellStyle name="Dziesiętny_Invoices2001Slovakia_01_Nha so 1_Dien_Tong von ĐTPT 2" xfId="6401"/>
    <cellStyle name="Dziesietny_Invoices2001Slovakia_01_Nha so 1_Dien_Tong von ĐTPT 2 2" xfId="15504"/>
    <cellStyle name="Dziesiętny_Invoices2001Slovakia_01_Nha so 1_Dien_Tong von ĐTPT 2 2" xfId="15505"/>
    <cellStyle name="Dziesietny_Invoices2001Slovakia_01_Nha so 1_Dien_Tong von ĐTPT 2 3" xfId="15502"/>
    <cellStyle name="Dziesiętny_Invoices2001Slovakia_01_Nha so 1_Dien_Tong von ĐTPT 2 3" xfId="15503"/>
    <cellStyle name="Dziesietny_Invoices2001Slovakia_01_Nha so 1_Dien_Tong von ĐTPT 2 4" xfId="25201"/>
    <cellStyle name="Dziesiętny_Invoices2001Slovakia_01_Nha so 1_Dien_Tong von ĐTPT 2 4" xfId="25202"/>
    <cellStyle name="Dziesietny_Invoices2001Slovakia_01_Nha so 1_Dien_Tong von ĐTPT 20" xfId="6402"/>
    <cellStyle name="Dziesiętny_Invoices2001Slovakia_01_Nha so 1_Dien_Tong von ĐTPT 20" xfId="6403"/>
    <cellStyle name="Dziesietny_Invoices2001Slovakia_01_Nha so 1_Dien_Tong von ĐTPT 20 2" xfId="25203"/>
    <cellStyle name="Dziesiętny_Invoices2001Slovakia_01_Nha so 1_Dien_Tong von ĐTPT 20 2" xfId="25204"/>
    <cellStyle name="Dziesietny_Invoices2001Slovakia_01_Nha so 1_Dien_Tong von ĐTPT 21" xfId="6404"/>
    <cellStyle name="Dziesiętny_Invoices2001Slovakia_01_Nha so 1_Dien_Tong von ĐTPT 21" xfId="6405"/>
    <cellStyle name="Dziesietny_Invoices2001Slovakia_01_Nha so 1_Dien_Tong von ĐTPT 21 2" xfId="25205"/>
    <cellStyle name="Dziesiętny_Invoices2001Slovakia_01_Nha so 1_Dien_Tong von ĐTPT 21 2" xfId="25206"/>
    <cellStyle name="Dziesietny_Invoices2001Slovakia_01_Nha so 1_Dien_Tong von ĐTPT 22" xfId="6406"/>
    <cellStyle name="Dziesiętny_Invoices2001Slovakia_01_Nha so 1_Dien_Tong von ĐTPT 22" xfId="6407"/>
    <cellStyle name="Dziesietny_Invoices2001Slovakia_01_Nha so 1_Dien_Tong von ĐTPT 22 2" xfId="25207"/>
    <cellStyle name="Dziesiętny_Invoices2001Slovakia_01_Nha so 1_Dien_Tong von ĐTPT 22 2" xfId="25208"/>
    <cellStyle name="Dziesietny_Invoices2001Slovakia_01_Nha so 1_Dien_Tong von ĐTPT 23" xfId="6408"/>
    <cellStyle name="Dziesiętny_Invoices2001Slovakia_01_Nha so 1_Dien_Tong von ĐTPT 23" xfId="6409"/>
    <cellStyle name="Dziesietny_Invoices2001Slovakia_01_Nha so 1_Dien_Tong von ĐTPT 23 2" xfId="25209"/>
    <cellStyle name="Dziesiętny_Invoices2001Slovakia_01_Nha so 1_Dien_Tong von ĐTPT 23 2" xfId="25210"/>
    <cellStyle name="Dziesietny_Invoices2001Slovakia_01_Nha so 1_Dien_Tong von ĐTPT 24" xfId="6410"/>
    <cellStyle name="Dziesiętny_Invoices2001Slovakia_01_Nha so 1_Dien_Tong von ĐTPT 24" xfId="6411"/>
    <cellStyle name="Dziesietny_Invoices2001Slovakia_01_Nha so 1_Dien_Tong von ĐTPT 24 2" xfId="25211"/>
    <cellStyle name="Dziesiętny_Invoices2001Slovakia_01_Nha so 1_Dien_Tong von ĐTPT 24 2" xfId="25212"/>
    <cellStyle name="Dziesietny_Invoices2001Slovakia_01_Nha so 1_Dien_Tong von ĐTPT 25" xfId="6412"/>
    <cellStyle name="Dziesiętny_Invoices2001Slovakia_01_Nha so 1_Dien_Tong von ĐTPT 25" xfId="6413"/>
    <cellStyle name="Dziesietny_Invoices2001Slovakia_01_Nha so 1_Dien_Tong von ĐTPT 25 2" xfId="25213"/>
    <cellStyle name="Dziesiętny_Invoices2001Slovakia_01_Nha so 1_Dien_Tong von ĐTPT 25 2" xfId="25214"/>
    <cellStyle name="Dziesietny_Invoices2001Slovakia_01_Nha so 1_Dien_Tong von ĐTPT 26" xfId="6414"/>
    <cellStyle name="Dziesiętny_Invoices2001Slovakia_01_Nha so 1_Dien_Tong von ĐTPT 26" xfId="6415"/>
    <cellStyle name="Dziesietny_Invoices2001Slovakia_01_Nha so 1_Dien_Tong von ĐTPT 26 2" xfId="25215"/>
    <cellStyle name="Dziesiętny_Invoices2001Slovakia_01_Nha so 1_Dien_Tong von ĐTPT 26 2" xfId="25216"/>
    <cellStyle name="Dziesietny_Invoices2001Slovakia_01_Nha so 1_Dien_Tong von ĐTPT 27" xfId="15500"/>
    <cellStyle name="Dziesiętny_Invoices2001Slovakia_01_Nha so 1_Dien_Tong von ĐTPT 27" xfId="15501"/>
    <cellStyle name="Dziesietny_Invoices2001Slovakia_01_Nha so 1_Dien_Tong von ĐTPT 28" xfId="25179"/>
    <cellStyle name="Dziesiętny_Invoices2001Slovakia_01_Nha so 1_Dien_Tong von ĐTPT 28" xfId="25180"/>
    <cellStyle name="Dziesietny_Invoices2001Slovakia_01_Nha so 1_Dien_Tong von ĐTPT 3" xfId="6416"/>
    <cellStyle name="Dziesiętny_Invoices2001Slovakia_01_Nha so 1_Dien_Tong von ĐTPT 3" xfId="6417"/>
    <cellStyle name="Dziesietny_Invoices2001Slovakia_01_Nha so 1_Dien_Tong von ĐTPT 3 2" xfId="15508"/>
    <cellStyle name="Dziesiętny_Invoices2001Slovakia_01_Nha so 1_Dien_Tong von ĐTPT 3 2" xfId="15509"/>
    <cellStyle name="Dziesietny_Invoices2001Slovakia_01_Nha so 1_Dien_Tong von ĐTPT 3 3" xfId="15506"/>
    <cellStyle name="Dziesiętny_Invoices2001Slovakia_01_Nha so 1_Dien_Tong von ĐTPT 3 3" xfId="15507"/>
    <cellStyle name="Dziesietny_Invoices2001Slovakia_01_Nha so 1_Dien_Tong von ĐTPT 3 4" xfId="25217"/>
    <cellStyle name="Dziesiętny_Invoices2001Slovakia_01_Nha so 1_Dien_Tong von ĐTPT 3 4" xfId="25218"/>
    <cellStyle name="Dziesietny_Invoices2001Slovakia_01_Nha so 1_Dien_Tong von ĐTPT 4" xfId="6418"/>
    <cellStyle name="Dziesiętny_Invoices2001Slovakia_01_Nha so 1_Dien_Tong von ĐTPT 4" xfId="6419"/>
    <cellStyle name="Dziesietny_Invoices2001Slovakia_01_Nha so 1_Dien_Tong von ĐTPT 4 2" xfId="15510"/>
    <cellStyle name="Dziesiętny_Invoices2001Slovakia_01_Nha so 1_Dien_Tong von ĐTPT 4 2" xfId="15511"/>
    <cellStyle name="Dziesietny_Invoices2001Slovakia_01_Nha so 1_Dien_Tong von ĐTPT 4 3" xfId="25219"/>
    <cellStyle name="Dziesiętny_Invoices2001Slovakia_01_Nha so 1_Dien_Tong von ĐTPT 4 3" xfId="25220"/>
    <cellStyle name="Dziesietny_Invoices2001Slovakia_01_Nha so 1_Dien_Tong von ĐTPT 5" xfId="6420"/>
    <cellStyle name="Dziesiętny_Invoices2001Slovakia_01_Nha so 1_Dien_Tong von ĐTPT 5" xfId="6421"/>
    <cellStyle name="Dziesietny_Invoices2001Slovakia_01_Nha so 1_Dien_Tong von ĐTPT 5 2" xfId="25221"/>
    <cellStyle name="Dziesiętny_Invoices2001Slovakia_01_Nha so 1_Dien_Tong von ĐTPT 5 2" xfId="25222"/>
    <cellStyle name="Dziesietny_Invoices2001Slovakia_01_Nha so 1_Dien_Tong von ĐTPT 6" xfId="6422"/>
    <cellStyle name="Dziesiętny_Invoices2001Slovakia_01_Nha so 1_Dien_Tong von ĐTPT 6" xfId="6423"/>
    <cellStyle name="Dziesietny_Invoices2001Slovakia_01_Nha so 1_Dien_Tong von ĐTPT 6 2" xfId="25223"/>
    <cellStyle name="Dziesiętny_Invoices2001Slovakia_01_Nha so 1_Dien_Tong von ĐTPT 6 2" xfId="25224"/>
    <cellStyle name="Dziesietny_Invoices2001Slovakia_01_Nha so 1_Dien_Tong von ĐTPT 7" xfId="6424"/>
    <cellStyle name="Dziesiętny_Invoices2001Slovakia_01_Nha so 1_Dien_Tong von ĐTPT 7" xfId="6425"/>
    <cellStyle name="Dziesietny_Invoices2001Slovakia_01_Nha so 1_Dien_Tong von ĐTPT 7 2" xfId="25225"/>
    <cellStyle name="Dziesiętny_Invoices2001Slovakia_01_Nha so 1_Dien_Tong von ĐTPT 7 2" xfId="25226"/>
    <cellStyle name="Dziesietny_Invoices2001Slovakia_01_Nha so 1_Dien_Tong von ĐTPT 8" xfId="6426"/>
    <cellStyle name="Dziesiętny_Invoices2001Slovakia_01_Nha so 1_Dien_Tong von ĐTPT 8" xfId="6427"/>
    <cellStyle name="Dziesietny_Invoices2001Slovakia_01_Nha so 1_Dien_Tong von ĐTPT 8 2" xfId="25227"/>
    <cellStyle name="Dziesiętny_Invoices2001Slovakia_01_Nha so 1_Dien_Tong von ĐTPT 8 2" xfId="25228"/>
    <cellStyle name="Dziesietny_Invoices2001Slovakia_01_Nha so 1_Dien_Tong von ĐTPT 9" xfId="6428"/>
    <cellStyle name="Dziesiętny_Invoices2001Slovakia_01_Nha so 1_Dien_Tong von ĐTPT 9" xfId="6429"/>
    <cellStyle name="Dziesietny_Invoices2001Slovakia_01_Nha so 1_Dien_Tong von ĐTPT 9 2" xfId="25229"/>
    <cellStyle name="Dziesiętny_Invoices2001Slovakia_01_Nha so 1_Dien_Tong von ĐTPT 9 2" xfId="25230"/>
    <cellStyle name="Dziesietny_Invoices2001Slovakia_10_Nha so 10_Dien1" xfId="6430"/>
    <cellStyle name="Dziesiętny_Invoices2001Slovakia_10_Nha so 10_Dien1" xfId="6431"/>
    <cellStyle name="Dziesietny_Invoices2001Slovakia_10_Nha so 10_Dien1 2" xfId="15514"/>
    <cellStyle name="Dziesiętny_Invoices2001Slovakia_10_Nha so 10_Dien1 2" xfId="15515"/>
    <cellStyle name="Dziesietny_Invoices2001Slovakia_10_Nha so 10_Dien1 3" xfId="15516"/>
    <cellStyle name="Dziesiętny_Invoices2001Slovakia_10_Nha so 10_Dien1 3" xfId="15517"/>
    <cellStyle name="Dziesietny_Invoices2001Slovakia_10_Nha so 10_Dien1 4" xfId="15518"/>
    <cellStyle name="Dziesiętny_Invoices2001Slovakia_10_Nha so 10_Dien1 4" xfId="15519"/>
    <cellStyle name="Dziesietny_Invoices2001Slovakia_10_Nha so 10_Dien1 5" xfId="15512"/>
    <cellStyle name="Dziesiętny_Invoices2001Slovakia_10_Nha so 10_Dien1 5" xfId="15513"/>
    <cellStyle name="Dziesietny_Invoices2001Slovakia_10_Nha so 10_Dien1 6" xfId="25231"/>
    <cellStyle name="Dziesiętny_Invoices2001Slovakia_10_Nha so 10_Dien1 6" xfId="25232"/>
    <cellStyle name="Dziesietny_Invoices2001Slovakia_10_Nha so 10_Dien1_Bao cao danh muc cac cong trinh tren dia ban huyen 4-2010" xfId="15520"/>
    <cellStyle name="Dziesiętny_Invoices2001Slovakia_10_Nha so 10_Dien1_Bao cao danh muc cac cong trinh tren dia ban huyen 4-2010" xfId="15521"/>
    <cellStyle name="Dziesietny_Invoices2001Slovakia_10_Nha so 10_Dien1_bieu ke hoach dau thau" xfId="6432"/>
    <cellStyle name="Dziesiętny_Invoices2001Slovakia_10_Nha so 10_Dien1_bieu ke hoach dau thau" xfId="6433"/>
    <cellStyle name="Dziesietny_Invoices2001Slovakia_10_Nha so 10_Dien1_bieu ke hoach dau thau 10" xfId="6434"/>
    <cellStyle name="Dziesiętny_Invoices2001Slovakia_10_Nha so 10_Dien1_bieu ke hoach dau thau 10" xfId="6435"/>
    <cellStyle name="Dziesietny_Invoices2001Slovakia_10_Nha so 10_Dien1_bieu ke hoach dau thau 10 2" xfId="25235"/>
    <cellStyle name="Dziesiętny_Invoices2001Slovakia_10_Nha so 10_Dien1_bieu ke hoach dau thau 10 2" xfId="25236"/>
    <cellStyle name="Dziesietny_Invoices2001Slovakia_10_Nha so 10_Dien1_bieu ke hoach dau thau 11" xfId="6436"/>
    <cellStyle name="Dziesiętny_Invoices2001Slovakia_10_Nha so 10_Dien1_bieu ke hoach dau thau 11" xfId="6437"/>
    <cellStyle name="Dziesietny_Invoices2001Slovakia_10_Nha so 10_Dien1_bieu ke hoach dau thau 11 2" xfId="25237"/>
    <cellStyle name="Dziesiętny_Invoices2001Slovakia_10_Nha so 10_Dien1_bieu ke hoach dau thau 11 2" xfId="25238"/>
    <cellStyle name="Dziesietny_Invoices2001Slovakia_10_Nha so 10_Dien1_bieu ke hoach dau thau 12" xfId="6438"/>
    <cellStyle name="Dziesiętny_Invoices2001Slovakia_10_Nha so 10_Dien1_bieu ke hoach dau thau 12" xfId="6439"/>
    <cellStyle name="Dziesietny_Invoices2001Slovakia_10_Nha so 10_Dien1_bieu ke hoach dau thau 12 2" xfId="25239"/>
    <cellStyle name="Dziesiętny_Invoices2001Slovakia_10_Nha so 10_Dien1_bieu ke hoach dau thau 12 2" xfId="25240"/>
    <cellStyle name="Dziesietny_Invoices2001Slovakia_10_Nha so 10_Dien1_bieu ke hoach dau thau 13" xfId="6440"/>
    <cellStyle name="Dziesiętny_Invoices2001Slovakia_10_Nha so 10_Dien1_bieu ke hoach dau thau 13" xfId="6441"/>
    <cellStyle name="Dziesietny_Invoices2001Slovakia_10_Nha so 10_Dien1_bieu ke hoach dau thau 13 2" xfId="25241"/>
    <cellStyle name="Dziesiętny_Invoices2001Slovakia_10_Nha so 10_Dien1_bieu ke hoach dau thau 13 2" xfId="25242"/>
    <cellStyle name="Dziesietny_Invoices2001Slovakia_10_Nha so 10_Dien1_bieu ke hoach dau thau 14" xfId="6442"/>
    <cellStyle name="Dziesiętny_Invoices2001Slovakia_10_Nha so 10_Dien1_bieu ke hoach dau thau 14" xfId="6443"/>
    <cellStyle name="Dziesietny_Invoices2001Slovakia_10_Nha so 10_Dien1_bieu ke hoach dau thau 14 2" xfId="25243"/>
    <cellStyle name="Dziesiętny_Invoices2001Slovakia_10_Nha so 10_Dien1_bieu ke hoach dau thau 14 2" xfId="25244"/>
    <cellStyle name="Dziesietny_Invoices2001Slovakia_10_Nha so 10_Dien1_bieu ke hoach dau thau 15" xfId="6444"/>
    <cellStyle name="Dziesiętny_Invoices2001Slovakia_10_Nha so 10_Dien1_bieu ke hoach dau thau 15" xfId="6445"/>
    <cellStyle name="Dziesietny_Invoices2001Slovakia_10_Nha so 10_Dien1_bieu ke hoach dau thau 15 2" xfId="25245"/>
    <cellStyle name="Dziesiętny_Invoices2001Slovakia_10_Nha so 10_Dien1_bieu ke hoach dau thau 15 2" xfId="25246"/>
    <cellStyle name="Dziesietny_Invoices2001Slovakia_10_Nha so 10_Dien1_bieu ke hoach dau thau 16" xfId="6446"/>
    <cellStyle name="Dziesiętny_Invoices2001Slovakia_10_Nha so 10_Dien1_bieu ke hoach dau thau 16" xfId="6447"/>
    <cellStyle name="Dziesietny_Invoices2001Slovakia_10_Nha so 10_Dien1_bieu ke hoach dau thau 16 2" xfId="25247"/>
    <cellStyle name="Dziesiętny_Invoices2001Slovakia_10_Nha so 10_Dien1_bieu ke hoach dau thau 16 2" xfId="25248"/>
    <cellStyle name="Dziesietny_Invoices2001Slovakia_10_Nha so 10_Dien1_bieu ke hoach dau thau 17" xfId="6448"/>
    <cellStyle name="Dziesiętny_Invoices2001Slovakia_10_Nha so 10_Dien1_bieu ke hoach dau thau 17" xfId="6449"/>
    <cellStyle name="Dziesietny_Invoices2001Slovakia_10_Nha so 10_Dien1_bieu ke hoach dau thau 17 2" xfId="25249"/>
    <cellStyle name="Dziesiętny_Invoices2001Slovakia_10_Nha so 10_Dien1_bieu ke hoach dau thau 17 2" xfId="25250"/>
    <cellStyle name="Dziesietny_Invoices2001Slovakia_10_Nha so 10_Dien1_bieu ke hoach dau thau 18" xfId="6450"/>
    <cellStyle name="Dziesiętny_Invoices2001Slovakia_10_Nha so 10_Dien1_bieu ke hoach dau thau 18" xfId="6451"/>
    <cellStyle name="Dziesietny_Invoices2001Slovakia_10_Nha so 10_Dien1_bieu ke hoach dau thau 18 2" xfId="25251"/>
    <cellStyle name="Dziesiętny_Invoices2001Slovakia_10_Nha so 10_Dien1_bieu ke hoach dau thau 18 2" xfId="25252"/>
    <cellStyle name="Dziesietny_Invoices2001Slovakia_10_Nha so 10_Dien1_bieu ke hoach dau thau 19" xfId="6452"/>
    <cellStyle name="Dziesiętny_Invoices2001Slovakia_10_Nha so 10_Dien1_bieu ke hoach dau thau 19" xfId="6453"/>
    <cellStyle name="Dziesietny_Invoices2001Slovakia_10_Nha so 10_Dien1_bieu ke hoach dau thau 19 2" xfId="25253"/>
    <cellStyle name="Dziesiętny_Invoices2001Slovakia_10_Nha so 10_Dien1_bieu ke hoach dau thau 19 2" xfId="25254"/>
    <cellStyle name="Dziesietny_Invoices2001Slovakia_10_Nha so 10_Dien1_bieu ke hoach dau thau 2" xfId="6454"/>
    <cellStyle name="Dziesiętny_Invoices2001Slovakia_10_Nha so 10_Dien1_bieu ke hoach dau thau 2" xfId="6455"/>
    <cellStyle name="Dziesietny_Invoices2001Slovakia_10_Nha so 10_Dien1_bieu ke hoach dau thau 2 2" xfId="15526"/>
    <cellStyle name="Dziesiętny_Invoices2001Slovakia_10_Nha so 10_Dien1_bieu ke hoach dau thau 2 2" xfId="15527"/>
    <cellStyle name="Dziesietny_Invoices2001Slovakia_10_Nha so 10_Dien1_bieu ke hoach dau thau 2 3" xfId="15524"/>
    <cellStyle name="Dziesiętny_Invoices2001Slovakia_10_Nha so 10_Dien1_bieu ke hoach dau thau 2 3" xfId="15525"/>
    <cellStyle name="Dziesietny_Invoices2001Slovakia_10_Nha so 10_Dien1_bieu ke hoach dau thau 2 4" xfId="25255"/>
    <cellStyle name="Dziesiętny_Invoices2001Slovakia_10_Nha so 10_Dien1_bieu ke hoach dau thau 2 4" xfId="25256"/>
    <cellStyle name="Dziesietny_Invoices2001Slovakia_10_Nha so 10_Dien1_bieu ke hoach dau thau 20" xfId="6456"/>
    <cellStyle name="Dziesiętny_Invoices2001Slovakia_10_Nha so 10_Dien1_bieu ke hoach dau thau 20" xfId="6457"/>
    <cellStyle name="Dziesietny_Invoices2001Slovakia_10_Nha so 10_Dien1_bieu ke hoach dau thau 20 2" xfId="25257"/>
    <cellStyle name="Dziesiętny_Invoices2001Slovakia_10_Nha so 10_Dien1_bieu ke hoach dau thau 20 2" xfId="25258"/>
    <cellStyle name="Dziesietny_Invoices2001Slovakia_10_Nha so 10_Dien1_bieu ke hoach dau thau 21" xfId="6458"/>
    <cellStyle name="Dziesiętny_Invoices2001Slovakia_10_Nha so 10_Dien1_bieu ke hoach dau thau 21" xfId="6459"/>
    <cellStyle name="Dziesietny_Invoices2001Slovakia_10_Nha so 10_Dien1_bieu ke hoach dau thau 21 2" xfId="25259"/>
    <cellStyle name="Dziesiętny_Invoices2001Slovakia_10_Nha so 10_Dien1_bieu ke hoach dau thau 21 2" xfId="25260"/>
    <cellStyle name="Dziesietny_Invoices2001Slovakia_10_Nha so 10_Dien1_bieu ke hoach dau thau 22" xfId="6460"/>
    <cellStyle name="Dziesiętny_Invoices2001Slovakia_10_Nha so 10_Dien1_bieu ke hoach dau thau 22" xfId="6461"/>
    <cellStyle name="Dziesietny_Invoices2001Slovakia_10_Nha so 10_Dien1_bieu ke hoach dau thau 22 2" xfId="25261"/>
    <cellStyle name="Dziesiętny_Invoices2001Slovakia_10_Nha so 10_Dien1_bieu ke hoach dau thau 22 2" xfId="25262"/>
    <cellStyle name="Dziesietny_Invoices2001Slovakia_10_Nha so 10_Dien1_bieu ke hoach dau thau 23" xfId="6462"/>
    <cellStyle name="Dziesiętny_Invoices2001Slovakia_10_Nha so 10_Dien1_bieu ke hoach dau thau 23" xfId="6463"/>
    <cellStyle name="Dziesietny_Invoices2001Slovakia_10_Nha so 10_Dien1_bieu ke hoach dau thau 23 2" xfId="25263"/>
    <cellStyle name="Dziesiętny_Invoices2001Slovakia_10_Nha so 10_Dien1_bieu ke hoach dau thau 23 2" xfId="25264"/>
    <cellStyle name="Dziesietny_Invoices2001Slovakia_10_Nha so 10_Dien1_bieu ke hoach dau thau 24" xfId="6464"/>
    <cellStyle name="Dziesiętny_Invoices2001Slovakia_10_Nha so 10_Dien1_bieu ke hoach dau thau 24" xfId="6465"/>
    <cellStyle name="Dziesietny_Invoices2001Slovakia_10_Nha so 10_Dien1_bieu ke hoach dau thau 24 2" xfId="25265"/>
    <cellStyle name="Dziesiętny_Invoices2001Slovakia_10_Nha so 10_Dien1_bieu ke hoach dau thau 24 2" xfId="25266"/>
    <cellStyle name="Dziesietny_Invoices2001Slovakia_10_Nha so 10_Dien1_bieu ke hoach dau thau 25" xfId="6466"/>
    <cellStyle name="Dziesiętny_Invoices2001Slovakia_10_Nha so 10_Dien1_bieu ke hoach dau thau 25" xfId="6467"/>
    <cellStyle name="Dziesietny_Invoices2001Slovakia_10_Nha so 10_Dien1_bieu ke hoach dau thau 25 2" xfId="25267"/>
    <cellStyle name="Dziesiętny_Invoices2001Slovakia_10_Nha so 10_Dien1_bieu ke hoach dau thau 25 2" xfId="25268"/>
    <cellStyle name="Dziesietny_Invoices2001Slovakia_10_Nha so 10_Dien1_bieu ke hoach dau thau 26" xfId="6468"/>
    <cellStyle name="Dziesiętny_Invoices2001Slovakia_10_Nha so 10_Dien1_bieu ke hoach dau thau 26" xfId="6469"/>
    <cellStyle name="Dziesietny_Invoices2001Slovakia_10_Nha so 10_Dien1_bieu ke hoach dau thau 26 2" xfId="25269"/>
    <cellStyle name="Dziesiętny_Invoices2001Slovakia_10_Nha so 10_Dien1_bieu ke hoach dau thau 26 2" xfId="25270"/>
    <cellStyle name="Dziesietny_Invoices2001Slovakia_10_Nha so 10_Dien1_bieu ke hoach dau thau 27" xfId="15522"/>
    <cellStyle name="Dziesiętny_Invoices2001Slovakia_10_Nha so 10_Dien1_bieu ke hoach dau thau 27" xfId="15523"/>
    <cellStyle name="Dziesietny_Invoices2001Slovakia_10_Nha so 10_Dien1_bieu ke hoach dau thau 28" xfId="25233"/>
    <cellStyle name="Dziesiętny_Invoices2001Slovakia_10_Nha so 10_Dien1_bieu ke hoach dau thau 28" xfId="25234"/>
    <cellStyle name="Dziesietny_Invoices2001Slovakia_10_Nha so 10_Dien1_bieu ke hoach dau thau 3" xfId="6470"/>
    <cellStyle name="Dziesiętny_Invoices2001Slovakia_10_Nha so 10_Dien1_bieu ke hoach dau thau 3" xfId="6471"/>
    <cellStyle name="Dziesietny_Invoices2001Slovakia_10_Nha so 10_Dien1_bieu ke hoach dau thau 3 2" xfId="15530"/>
    <cellStyle name="Dziesiętny_Invoices2001Slovakia_10_Nha so 10_Dien1_bieu ke hoach dau thau 3 2" xfId="15531"/>
    <cellStyle name="Dziesietny_Invoices2001Slovakia_10_Nha so 10_Dien1_bieu ke hoach dau thau 3 3" xfId="15528"/>
    <cellStyle name="Dziesiętny_Invoices2001Slovakia_10_Nha so 10_Dien1_bieu ke hoach dau thau 3 3" xfId="15529"/>
    <cellStyle name="Dziesietny_Invoices2001Slovakia_10_Nha so 10_Dien1_bieu ke hoach dau thau 3 4" xfId="25271"/>
    <cellStyle name="Dziesiętny_Invoices2001Slovakia_10_Nha so 10_Dien1_bieu ke hoach dau thau 3 4" xfId="25272"/>
    <cellStyle name="Dziesietny_Invoices2001Slovakia_10_Nha so 10_Dien1_bieu ke hoach dau thau 4" xfId="6472"/>
    <cellStyle name="Dziesiętny_Invoices2001Slovakia_10_Nha so 10_Dien1_bieu ke hoach dau thau 4" xfId="6473"/>
    <cellStyle name="Dziesietny_Invoices2001Slovakia_10_Nha so 10_Dien1_bieu ke hoach dau thau 4 2" xfId="15532"/>
    <cellStyle name="Dziesiętny_Invoices2001Slovakia_10_Nha so 10_Dien1_bieu ke hoach dau thau 4 2" xfId="15533"/>
    <cellStyle name="Dziesietny_Invoices2001Slovakia_10_Nha so 10_Dien1_bieu ke hoach dau thau 4 3" xfId="25273"/>
    <cellStyle name="Dziesiętny_Invoices2001Slovakia_10_Nha so 10_Dien1_bieu ke hoach dau thau 4 3" xfId="25274"/>
    <cellStyle name="Dziesietny_Invoices2001Slovakia_10_Nha so 10_Dien1_bieu ke hoach dau thau 5" xfId="6474"/>
    <cellStyle name="Dziesiętny_Invoices2001Slovakia_10_Nha so 10_Dien1_bieu ke hoach dau thau 5" xfId="6475"/>
    <cellStyle name="Dziesietny_Invoices2001Slovakia_10_Nha so 10_Dien1_bieu ke hoach dau thau 5 2" xfId="25275"/>
    <cellStyle name="Dziesiętny_Invoices2001Slovakia_10_Nha so 10_Dien1_bieu ke hoach dau thau 5 2" xfId="25276"/>
    <cellStyle name="Dziesietny_Invoices2001Slovakia_10_Nha so 10_Dien1_bieu ke hoach dau thau 6" xfId="6476"/>
    <cellStyle name="Dziesiętny_Invoices2001Slovakia_10_Nha so 10_Dien1_bieu ke hoach dau thau 6" xfId="6477"/>
    <cellStyle name="Dziesietny_Invoices2001Slovakia_10_Nha so 10_Dien1_bieu ke hoach dau thau 6 2" xfId="25277"/>
    <cellStyle name="Dziesiętny_Invoices2001Slovakia_10_Nha so 10_Dien1_bieu ke hoach dau thau 6 2" xfId="25278"/>
    <cellStyle name="Dziesietny_Invoices2001Slovakia_10_Nha so 10_Dien1_bieu ke hoach dau thau 7" xfId="6478"/>
    <cellStyle name="Dziesiętny_Invoices2001Slovakia_10_Nha so 10_Dien1_bieu ke hoach dau thau 7" xfId="6479"/>
    <cellStyle name="Dziesietny_Invoices2001Slovakia_10_Nha so 10_Dien1_bieu ke hoach dau thau 7 2" xfId="25279"/>
    <cellStyle name="Dziesiętny_Invoices2001Slovakia_10_Nha so 10_Dien1_bieu ke hoach dau thau 7 2" xfId="25280"/>
    <cellStyle name="Dziesietny_Invoices2001Slovakia_10_Nha so 10_Dien1_bieu ke hoach dau thau 8" xfId="6480"/>
    <cellStyle name="Dziesiętny_Invoices2001Slovakia_10_Nha so 10_Dien1_bieu ke hoach dau thau 8" xfId="6481"/>
    <cellStyle name="Dziesietny_Invoices2001Slovakia_10_Nha so 10_Dien1_bieu ke hoach dau thau 8 2" xfId="25281"/>
    <cellStyle name="Dziesiętny_Invoices2001Slovakia_10_Nha so 10_Dien1_bieu ke hoach dau thau 8 2" xfId="25282"/>
    <cellStyle name="Dziesietny_Invoices2001Slovakia_10_Nha so 10_Dien1_bieu ke hoach dau thau 9" xfId="6482"/>
    <cellStyle name="Dziesiętny_Invoices2001Slovakia_10_Nha so 10_Dien1_bieu ke hoach dau thau 9" xfId="6483"/>
    <cellStyle name="Dziesietny_Invoices2001Slovakia_10_Nha so 10_Dien1_bieu ke hoach dau thau 9 2" xfId="25283"/>
    <cellStyle name="Dziesiętny_Invoices2001Slovakia_10_Nha so 10_Dien1_bieu ke hoach dau thau 9 2" xfId="25284"/>
    <cellStyle name="Dziesietny_Invoices2001Slovakia_10_Nha so 10_Dien1_bieu ke hoach dau thau truong mam non SKH" xfId="6484"/>
    <cellStyle name="Dziesiętny_Invoices2001Slovakia_10_Nha so 10_Dien1_bieu ke hoach dau thau truong mam non SKH" xfId="6485"/>
    <cellStyle name="Dziesietny_Invoices2001Slovakia_10_Nha so 10_Dien1_bieu ke hoach dau thau truong mam non SKH 10" xfId="6486"/>
    <cellStyle name="Dziesiętny_Invoices2001Slovakia_10_Nha so 10_Dien1_bieu ke hoach dau thau truong mam non SKH 10" xfId="6487"/>
    <cellStyle name="Dziesietny_Invoices2001Slovakia_10_Nha so 10_Dien1_bieu ke hoach dau thau truong mam non SKH 10 2" xfId="25287"/>
    <cellStyle name="Dziesiętny_Invoices2001Slovakia_10_Nha so 10_Dien1_bieu ke hoach dau thau truong mam non SKH 10 2" xfId="25288"/>
    <cellStyle name="Dziesietny_Invoices2001Slovakia_10_Nha so 10_Dien1_bieu ke hoach dau thau truong mam non SKH 11" xfId="6488"/>
    <cellStyle name="Dziesiętny_Invoices2001Slovakia_10_Nha so 10_Dien1_bieu ke hoach dau thau truong mam non SKH 11" xfId="6489"/>
    <cellStyle name="Dziesietny_Invoices2001Slovakia_10_Nha so 10_Dien1_bieu ke hoach dau thau truong mam non SKH 11 2" xfId="25289"/>
    <cellStyle name="Dziesiętny_Invoices2001Slovakia_10_Nha so 10_Dien1_bieu ke hoach dau thau truong mam non SKH 11 2" xfId="25290"/>
    <cellStyle name="Dziesietny_Invoices2001Slovakia_10_Nha so 10_Dien1_bieu ke hoach dau thau truong mam non SKH 12" xfId="6490"/>
    <cellStyle name="Dziesiętny_Invoices2001Slovakia_10_Nha so 10_Dien1_bieu ke hoach dau thau truong mam non SKH 12" xfId="6491"/>
    <cellStyle name="Dziesietny_Invoices2001Slovakia_10_Nha so 10_Dien1_bieu ke hoach dau thau truong mam non SKH 12 2" xfId="25291"/>
    <cellStyle name="Dziesiętny_Invoices2001Slovakia_10_Nha so 10_Dien1_bieu ke hoach dau thau truong mam non SKH 12 2" xfId="25292"/>
    <cellStyle name="Dziesietny_Invoices2001Slovakia_10_Nha so 10_Dien1_bieu ke hoach dau thau truong mam non SKH 13" xfId="6492"/>
    <cellStyle name="Dziesiętny_Invoices2001Slovakia_10_Nha so 10_Dien1_bieu ke hoach dau thau truong mam non SKH 13" xfId="6493"/>
    <cellStyle name="Dziesietny_Invoices2001Slovakia_10_Nha so 10_Dien1_bieu ke hoach dau thau truong mam non SKH 13 2" xfId="25293"/>
    <cellStyle name="Dziesiętny_Invoices2001Slovakia_10_Nha so 10_Dien1_bieu ke hoach dau thau truong mam non SKH 13 2" xfId="25294"/>
    <cellStyle name="Dziesietny_Invoices2001Slovakia_10_Nha so 10_Dien1_bieu ke hoach dau thau truong mam non SKH 14" xfId="6494"/>
    <cellStyle name="Dziesiętny_Invoices2001Slovakia_10_Nha so 10_Dien1_bieu ke hoach dau thau truong mam non SKH 14" xfId="6495"/>
    <cellStyle name="Dziesietny_Invoices2001Slovakia_10_Nha so 10_Dien1_bieu ke hoach dau thau truong mam non SKH 14 2" xfId="25295"/>
    <cellStyle name="Dziesiętny_Invoices2001Slovakia_10_Nha so 10_Dien1_bieu ke hoach dau thau truong mam non SKH 14 2" xfId="25296"/>
    <cellStyle name="Dziesietny_Invoices2001Slovakia_10_Nha so 10_Dien1_bieu ke hoach dau thau truong mam non SKH 15" xfId="6496"/>
    <cellStyle name="Dziesiętny_Invoices2001Slovakia_10_Nha so 10_Dien1_bieu ke hoach dau thau truong mam non SKH 15" xfId="6497"/>
    <cellStyle name="Dziesietny_Invoices2001Slovakia_10_Nha so 10_Dien1_bieu ke hoach dau thau truong mam non SKH 15 2" xfId="25297"/>
    <cellStyle name="Dziesiętny_Invoices2001Slovakia_10_Nha so 10_Dien1_bieu ke hoach dau thau truong mam non SKH 15 2" xfId="25298"/>
    <cellStyle name="Dziesietny_Invoices2001Slovakia_10_Nha so 10_Dien1_bieu ke hoach dau thau truong mam non SKH 16" xfId="6498"/>
    <cellStyle name="Dziesiętny_Invoices2001Slovakia_10_Nha so 10_Dien1_bieu ke hoach dau thau truong mam non SKH 16" xfId="6499"/>
    <cellStyle name="Dziesietny_Invoices2001Slovakia_10_Nha so 10_Dien1_bieu ke hoach dau thau truong mam non SKH 16 2" xfId="25299"/>
    <cellStyle name="Dziesiętny_Invoices2001Slovakia_10_Nha so 10_Dien1_bieu ke hoach dau thau truong mam non SKH 16 2" xfId="25300"/>
    <cellStyle name="Dziesietny_Invoices2001Slovakia_10_Nha so 10_Dien1_bieu ke hoach dau thau truong mam non SKH 17" xfId="6500"/>
    <cellStyle name="Dziesiętny_Invoices2001Slovakia_10_Nha so 10_Dien1_bieu ke hoach dau thau truong mam non SKH 17" xfId="6501"/>
    <cellStyle name="Dziesietny_Invoices2001Slovakia_10_Nha so 10_Dien1_bieu ke hoach dau thau truong mam non SKH 17 2" xfId="25301"/>
    <cellStyle name="Dziesiętny_Invoices2001Slovakia_10_Nha so 10_Dien1_bieu ke hoach dau thau truong mam non SKH 17 2" xfId="25302"/>
    <cellStyle name="Dziesietny_Invoices2001Slovakia_10_Nha so 10_Dien1_bieu ke hoach dau thau truong mam non SKH 18" xfId="6502"/>
    <cellStyle name="Dziesiętny_Invoices2001Slovakia_10_Nha so 10_Dien1_bieu ke hoach dau thau truong mam non SKH 18" xfId="6503"/>
    <cellStyle name="Dziesietny_Invoices2001Slovakia_10_Nha so 10_Dien1_bieu ke hoach dau thau truong mam non SKH 18 2" xfId="25303"/>
    <cellStyle name="Dziesiętny_Invoices2001Slovakia_10_Nha so 10_Dien1_bieu ke hoach dau thau truong mam non SKH 18 2" xfId="25304"/>
    <cellStyle name="Dziesietny_Invoices2001Slovakia_10_Nha so 10_Dien1_bieu ke hoach dau thau truong mam non SKH 19" xfId="6504"/>
    <cellStyle name="Dziesiętny_Invoices2001Slovakia_10_Nha so 10_Dien1_bieu ke hoach dau thau truong mam non SKH 19" xfId="6505"/>
    <cellStyle name="Dziesietny_Invoices2001Slovakia_10_Nha so 10_Dien1_bieu ke hoach dau thau truong mam non SKH 19 2" xfId="25305"/>
    <cellStyle name="Dziesiętny_Invoices2001Slovakia_10_Nha so 10_Dien1_bieu ke hoach dau thau truong mam non SKH 19 2" xfId="25306"/>
    <cellStyle name="Dziesietny_Invoices2001Slovakia_10_Nha so 10_Dien1_bieu ke hoach dau thau truong mam non SKH 2" xfId="6506"/>
    <cellStyle name="Dziesiętny_Invoices2001Slovakia_10_Nha so 10_Dien1_bieu ke hoach dau thau truong mam non SKH 2" xfId="6507"/>
    <cellStyle name="Dziesietny_Invoices2001Slovakia_10_Nha so 10_Dien1_bieu ke hoach dau thau truong mam non SKH 2 2" xfId="15538"/>
    <cellStyle name="Dziesiętny_Invoices2001Slovakia_10_Nha so 10_Dien1_bieu ke hoach dau thau truong mam non SKH 2 2" xfId="15539"/>
    <cellStyle name="Dziesietny_Invoices2001Slovakia_10_Nha so 10_Dien1_bieu ke hoach dau thau truong mam non SKH 2 3" xfId="15536"/>
    <cellStyle name="Dziesiętny_Invoices2001Slovakia_10_Nha so 10_Dien1_bieu ke hoach dau thau truong mam non SKH 2 3" xfId="15537"/>
    <cellStyle name="Dziesietny_Invoices2001Slovakia_10_Nha so 10_Dien1_bieu ke hoach dau thau truong mam non SKH 2 4" xfId="25307"/>
    <cellStyle name="Dziesiętny_Invoices2001Slovakia_10_Nha so 10_Dien1_bieu ke hoach dau thau truong mam non SKH 2 4" xfId="25308"/>
    <cellStyle name="Dziesietny_Invoices2001Slovakia_10_Nha so 10_Dien1_bieu ke hoach dau thau truong mam non SKH 20" xfId="6508"/>
    <cellStyle name="Dziesiętny_Invoices2001Slovakia_10_Nha so 10_Dien1_bieu ke hoach dau thau truong mam non SKH 20" xfId="6509"/>
    <cellStyle name="Dziesietny_Invoices2001Slovakia_10_Nha so 10_Dien1_bieu ke hoach dau thau truong mam non SKH 20 2" xfId="25309"/>
    <cellStyle name="Dziesiętny_Invoices2001Slovakia_10_Nha so 10_Dien1_bieu ke hoach dau thau truong mam non SKH 20 2" xfId="25310"/>
    <cellStyle name="Dziesietny_Invoices2001Slovakia_10_Nha so 10_Dien1_bieu ke hoach dau thau truong mam non SKH 21" xfId="6510"/>
    <cellStyle name="Dziesiętny_Invoices2001Slovakia_10_Nha so 10_Dien1_bieu ke hoach dau thau truong mam non SKH 21" xfId="6511"/>
    <cellStyle name="Dziesietny_Invoices2001Slovakia_10_Nha so 10_Dien1_bieu ke hoach dau thau truong mam non SKH 21 2" xfId="25311"/>
    <cellStyle name="Dziesiętny_Invoices2001Slovakia_10_Nha so 10_Dien1_bieu ke hoach dau thau truong mam non SKH 21 2" xfId="25312"/>
    <cellStyle name="Dziesietny_Invoices2001Slovakia_10_Nha so 10_Dien1_bieu ke hoach dau thau truong mam non SKH 22" xfId="6512"/>
    <cellStyle name="Dziesiętny_Invoices2001Slovakia_10_Nha so 10_Dien1_bieu ke hoach dau thau truong mam non SKH 22" xfId="6513"/>
    <cellStyle name="Dziesietny_Invoices2001Slovakia_10_Nha so 10_Dien1_bieu ke hoach dau thau truong mam non SKH 22 2" xfId="25313"/>
    <cellStyle name="Dziesiętny_Invoices2001Slovakia_10_Nha so 10_Dien1_bieu ke hoach dau thau truong mam non SKH 22 2" xfId="25314"/>
    <cellStyle name="Dziesietny_Invoices2001Slovakia_10_Nha so 10_Dien1_bieu ke hoach dau thau truong mam non SKH 23" xfId="6514"/>
    <cellStyle name="Dziesiętny_Invoices2001Slovakia_10_Nha so 10_Dien1_bieu ke hoach dau thau truong mam non SKH 23" xfId="6515"/>
    <cellStyle name="Dziesietny_Invoices2001Slovakia_10_Nha so 10_Dien1_bieu ke hoach dau thau truong mam non SKH 23 2" xfId="25315"/>
    <cellStyle name="Dziesiętny_Invoices2001Slovakia_10_Nha so 10_Dien1_bieu ke hoach dau thau truong mam non SKH 23 2" xfId="25316"/>
    <cellStyle name="Dziesietny_Invoices2001Slovakia_10_Nha so 10_Dien1_bieu ke hoach dau thau truong mam non SKH 24" xfId="6516"/>
    <cellStyle name="Dziesiętny_Invoices2001Slovakia_10_Nha so 10_Dien1_bieu ke hoach dau thau truong mam non SKH 24" xfId="6517"/>
    <cellStyle name="Dziesietny_Invoices2001Slovakia_10_Nha so 10_Dien1_bieu ke hoach dau thau truong mam non SKH 24 2" xfId="25317"/>
    <cellStyle name="Dziesiętny_Invoices2001Slovakia_10_Nha so 10_Dien1_bieu ke hoach dau thau truong mam non SKH 24 2" xfId="25318"/>
    <cellStyle name="Dziesietny_Invoices2001Slovakia_10_Nha so 10_Dien1_bieu ke hoach dau thau truong mam non SKH 25" xfId="6518"/>
    <cellStyle name="Dziesiętny_Invoices2001Slovakia_10_Nha so 10_Dien1_bieu ke hoach dau thau truong mam non SKH 25" xfId="6519"/>
    <cellStyle name="Dziesietny_Invoices2001Slovakia_10_Nha so 10_Dien1_bieu ke hoach dau thau truong mam non SKH 25 2" xfId="25319"/>
    <cellStyle name="Dziesiętny_Invoices2001Slovakia_10_Nha so 10_Dien1_bieu ke hoach dau thau truong mam non SKH 25 2" xfId="25320"/>
    <cellStyle name="Dziesietny_Invoices2001Slovakia_10_Nha so 10_Dien1_bieu ke hoach dau thau truong mam non SKH 26" xfId="6520"/>
    <cellStyle name="Dziesiętny_Invoices2001Slovakia_10_Nha so 10_Dien1_bieu ke hoach dau thau truong mam non SKH 26" xfId="6521"/>
    <cellStyle name="Dziesietny_Invoices2001Slovakia_10_Nha so 10_Dien1_bieu ke hoach dau thau truong mam non SKH 26 2" xfId="25321"/>
    <cellStyle name="Dziesiętny_Invoices2001Slovakia_10_Nha so 10_Dien1_bieu ke hoach dau thau truong mam non SKH 26 2" xfId="25322"/>
    <cellStyle name="Dziesietny_Invoices2001Slovakia_10_Nha so 10_Dien1_bieu ke hoach dau thau truong mam non SKH 27" xfId="15534"/>
    <cellStyle name="Dziesiętny_Invoices2001Slovakia_10_Nha so 10_Dien1_bieu ke hoach dau thau truong mam non SKH 27" xfId="15535"/>
    <cellStyle name="Dziesietny_Invoices2001Slovakia_10_Nha so 10_Dien1_bieu ke hoach dau thau truong mam non SKH 28" xfId="25285"/>
    <cellStyle name="Dziesiętny_Invoices2001Slovakia_10_Nha so 10_Dien1_bieu ke hoach dau thau truong mam non SKH 28" xfId="25286"/>
    <cellStyle name="Dziesietny_Invoices2001Slovakia_10_Nha so 10_Dien1_bieu ke hoach dau thau truong mam non SKH 3" xfId="6522"/>
    <cellStyle name="Dziesiętny_Invoices2001Slovakia_10_Nha so 10_Dien1_bieu ke hoach dau thau truong mam non SKH 3" xfId="6523"/>
    <cellStyle name="Dziesietny_Invoices2001Slovakia_10_Nha so 10_Dien1_bieu ke hoach dau thau truong mam non SKH 3 2" xfId="15542"/>
    <cellStyle name="Dziesiętny_Invoices2001Slovakia_10_Nha so 10_Dien1_bieu ke hoach dau thau truong mam non SKH 3 2" xfId="15543"/>
    <cellStyle name="Dziesietny_Invoices2001Slovakia_10_Nha so 10_Dien1_bieu ke hoach dau thau truong mam non SKH 3 3" xfId="15540"/>
    <cellStyle name="Dziesiętny_Invoices2001Slovakia_10_Nha so 10_Dien1_bieu ke hoach dau thau truong mam non SKH 3 3" xfId="15541"/>
    <cellStyle name="Dziesietny_Invoices2001Slovakia_10_Nha so 10_Dien1_bieu ke hoach dau thau truong mam non SKH 3 4" xfId="25323"/>
    <cellStyle name="Dziesiętny_Invoices2001Slovakia_10_Nha so 10_Dien1_bieu ke hoach dau thau truong mam non SKH 3 4" xfId="25324"/>
    <cellStyle name="Dziesietny_Invoices2001Slovakia_10_Nha so 10_Dien1_bieu ke hoach dau thau truong mam non SKH 4" xfId="6524"/>
    <cellStyle name="Dziesiętny_Invoices2001Slovakia_10_Nha so 10_Dien1_bieu ke hoach dau thau truong mam non SKH 4" xfId="6525"/>
    <cellStyle name="Dziesietny_Invoices2001Slovakia_10_Nha so 10_Dien1_bieu ke hoach dau thau truong mam non SKH 4 2" xfId="15544"/>
    <cellStyle name="Dziesiętny_Invoices2001Slovakia_10_Nha so 10_Dien1_bieu ke hoach dau thau truong mam non SKH 4 2" xfId="15545"/>
    <cellStyle name="Dziesietny_Invoices2001Slovakia_10_Nha so 10_Dien1_bieu ke hoach dau thau truong mam non SKH 4 3" xfId="25325"/>
    <cellStyle name="Dziesiętny_Invoices2001Slovakia_10_Nha so 10_Dien1_bieu ke hoach dau thau truong mam non SKH 4 3" xfId="25326"/>
    <cellStyle name="Dziesietny_Invoices2001Slovakia_10_Nha so 10_Dien1_bieu ke hoach dau thau truong mam non SKH 5" xfId="6526"/>
    <cellStyle name="Dziesiętny_Invoices2001Slovakia_10_Nha so 10_Dien1_bieu ke hoach dau thau truong mam non SKH 5" xfId="6527"/>
    <cellStyle name="Dziesietny_Invoices2001Slovakia_10_Nha so 10_Dien1_bieu ke hoach dau thau truong mam non SKH 5 2" xfId="25327"/>
    <cellStyle name="Dziesiętny_Invoices2001Slovakia_10_Nha so 10_Dien1_bieu ke hoach dau thau truong mam non SKH 5 2" xfId="25328"/>
    <cellStyle name="Dziesietny_Invoices2001Slovakia_10_Nha so 10_Dien1_bieu ke hoach dau thau truong mam non SKH 6" xfId="6528"/>
    <cellStyle name="Dziesiętny_Invoices2001Slovakia_10_Nha so 10_Dien1_bieu ke hoach dau thau truong mam non SKH 6" xfId="6529"/>
    <cellStyle name="Dziesietny_Invoices2001Slovakia_10_Nha so 10_Dien1_bieu ke hoach dau thau truong mam non SKH 6 2" xfId="25329"/>
    <cellStyle name="Dziesiętny_Invoices2001Slovakia_10_Nha so 10_Dien1_bieu ke hoach dau thau truong mam non SKH 6 2" xfId="25330"/>
    <cellStyle name="Dziesietny_Invoices2001Slovakia_10_Nha so 10_Dien1_bieu ke hoach dau thau truong mam non SKH 7" xfId="6530"/>
    <cellStyle name="Dziesiętny_Invoices2001Slovakia_10_Nha so 10_Dien1_bieu ke hoach dau thau truong mam non SKH 7" xfId="6531"/>
    <cellStyle name="Dziesietny_Invoices2001Slovakia_10_Nha so 10_Dien1_bieu ke hoach dau thau truong mam non SKH 7 2" xfId="25331"/>
    <cellStyle name="Dziesiętny_Invoices2001Slovakia_10_Nha so 10_Dien1_bieu ke hoach dau thau truong mam non SKH 7 2" xfId="25332"/>
    <cellStyle name="Dziesietny_Invoices2001Slovakia_10_Nha so 10_Dien1_bieu ke hoach dau thau truong mam non SKH 8" xfId="6532"/>
    <cellStyle name="Dziesiętny_Invoices2001Slovakia_10_Nha so 10_Dien1_bieu ke hoach dau thau truong mam non SKH 8" xfId="6533"/>
    <cellStyle name="Dziesietny_Invoices2001Slovakia_10_Nha so 10_Dien1_bieu ke hoach dau thau truong mam non SKH 8 2" xfId="25333"/>
    <cellStyle name="Dziesiętny_Invoices2001Slovakia_10_Nha so 10_Dien1_bieu ke hoach dau thau truong mam non SKH 8 2" xfId="25334"/>
    <cellStyle name="Dziesietny_Invoices2001Slovakia_10_Nha so 10_Dien1_bieu ke hoach dau thau truong mam non SKH 9" xfId="6534"/>
    <cellStyle name="Dziesiętny_Invoices2001Slovakia_10_Nha so 10_Dien1_bieu ke hoach dau thau truong mam non SKH 9" xfId="6535"/>
    <cellStyle name="Dziesietny_Invoices2001Slovakia_10_Nha so 10_Dien1_bieu ke hoach dau thau truong mam non SKH 9 2" xfId="25335"/>
    <cellStyle name="Dziesiętny_Invoices2001Slovakia_10_Nha so 10_Dien1_bieu ke hoach dau thau truong mam non SKH 9 2" xfId="25336"/>
    <cellStyle name="Dziesietny_Invoices2001Slovakia_10_Nha so 10_Dien1_bieu tong hop lai kh von 2011 gui phong TH-KTDN" xfId="6536"/>
    <cellStyle name="Dziesiętny_Invoices2001Slovakia_10_Nha so 10_Dien1_bieu tong hop lai kh von 2011 gui phong TH-KTDN" xfId="6537"/>
    <cellStyle name="Dziesietny_Invoices2001Slovakia_10_Nha so 10_Dien1_bieu tong hop lai kh von 2011 gui phong TH-KTDN 10" xfId="6538"/>
    <cellStyle name="Dziesiętny_Invoices2001Slovakia_10_Nha so 10_Dien1_bieu tong hop lai kh von 2011 gui phong TH-KTDN 10" xfId="6539"/>
    <cellStyle name="Dziesietny_Invoices2001Slovakia_10_Nha so 10_Dien1_bieu tong hop lai kh von 2011 gui phong TH-KTDN 10 2" xfId="25339"/>
    <cellStyle name="Dziesiętny_Invoices2001Slovakia_10_Nha so 10_Dien1_bieu tong hop lai kh von 2011 gui phong TH-KTDN 10 2" xfId="25340"/>
    <cellStyle name="Dziesietny_Invoices2001Slovakia_10_Nha so 10_Dien1_bieu tong hop lai kh von 2011 gui phong TH-KTDN 11" xfId="6540"/>
    <cellStyle name="Dziesiętny_Invoices2001Slovakia_10_Nha so 10_Dien1_bieu tong hop lai kh von 2011 gui phong TH-KTDN 11" xfId="6541"/>
    <cellStyle name="Dziesietny_Invoices2001Slovakia_10_Nha so 10_Dien1_bieu tong hop lai kh von 2011 gui phong TH-KTDN 11 2" xfId="25341"/>
    <cellStyle name="Dziesiętny_Invoices2001Slovakia_10_Nha so 10_Dien1_bieu tong hop lai kh von 2011 gui phong TH-KTDN 11 2" xfId="25342"/>
    <cellStyle name="Dziesietny_Invoices2001Slovakia_10_Nha so 10_Dien1_bieu tong hop lai kh von 2011 gui phong TH-KTDN 12" xfId="6542"/>
    <cellStyle name="Dziesiętny_Invoices2001Slovakia_10_Nha so 10_Dien1_bieu tong hop lai kh von 2011 gui phong TH-KTDN 12" xfId="6543"/>
    <cellStyle name="Dziesietny_Invoices2001Slovakia_10_Nha so 10_Dien1_bieu tong hop lai kh von 2011 gui phong TH-KTDN 12 2" xfId="25343"/>
    <cellStyle name="Dziesiętny_Invoices2001Slovakia_10_Nha so 10_Dien1_bieu tong hop lai kh von 2011 gui phong TH-KTDN 12 2" xfId="25344"/>
    <cellStyle name="Dziesietny_Invoices2001Slovakia_10_Nha so 10_Dien1_bieu tong hop lai kh von 2011 gui phong TH-KTDN 13" xfId="6544"/>
    <cellStyle name="Dziesiętny_Invoices2001Slovakia_10_Nha so 10_Dien1_bieu tong hop lai kh von 2011 gui phong TH-KTDN 13" xfId="6545"/>
    <cellStyle name="Dziesietny_Invoices2001Slovakia_10_Nha so 10_Dien1_bieu tong hop lai kh von 2011 gui phong TH-KTDN 13 2" xfId="25345"/>
    <cellStyle name="Dziesiętny_Invoices2001Slovakia_10_Nha so 10_Dien1_bieu tong hop lai kh von 2011 gui phong TH-KTDN 13 2" xfId="25346"/>
    <cellStyle name="Dziesietny_Invoices2001Slovakia_10_Nha so 10_Dien1_bieu tong hop lai kh von 2011 gui phong TH-KTDN 14" xfId="6546"/>
    <cellStyle name="Dziesiętny_Invoices2001Slovakia_10_Nha so 10_Dien1_bieu tong hop lai kh von 2011 gui phong TH-KTDN 14" xfId="6547"/>
    <cellStyle name="Dziesietny_Invoices2001Slovakia_10_Nha so 10_Dien1_bieu tong hop lai kh von 2011 gui phong TH-KTDN 14 2" xfId="25347"/>
    <cellStyle name="Dziesiętny_Invoices2001Slovakia_10_Nha so 10_Dien1_bieu tong hop lai kh von 2011 gui phong TH-KTDN 14 2" xfId="25348"/>
    <cellStyle name="Dziesietny_Invoices2001Slovakia_10_Nha so 10_Dien1_bieu tong hop lai kh von 2011 gui phong TH-KTDN 15" xfId="6548"/>
    <cellStyle name="Dziesiętny_Invoices2001Slovakia_10_Nha so 10_Dien1_bieu tong hop lai kh von 2011 gui phong TH-KTDN 15" xfId="6549"/>
    <cellStyle name="Dziesietny_Invoices2001Slovakia_10_Nha so 10_Dien1_bieu tong hop lai kh von 2011 gui phong TH-KTDN 15 2" xfId="25349"/>
    <cellStyle name="Dziesiętny_Invoices2001Slovakia_10_Nha so 10_Dien1_bieu tong hop lai kh von 2011 gui phong TH-KTDN 15 2" xfId="25350"/>
    <cellStyle name="Dziesietny_Invoices2001Slovakia_10_Nha so 10_Dien1_bieu tong hop lai kh von 2011 gui phong TH-KTDN 16" xfId="6550"/>
    <cellStyle name="Dziesiętny_Invoices2001Slovakia_10_Nha so 10_Dien1_bieu tong hop lai kh von 2011 gui phong TH-KTDN 16" xfId="6551"/>
    <cellStyle name="Dziesietny_Invoices2001Slovakia_10_Nha so 10_Dien1_bieu tong hop lai kh von 2011 gui phong TH-KTDN 16 2" xfId="25351"/>
    <cellStyle name="Dziesiętny_Invoices2001Slovakia_10_Nha so 10_Dien1_bieu tong hop lai kh von 2011 gui phong TH-KTDN 16 2" xfId="25352"/>
    <cellStyle name="Dziesietny_Invoices2001Slovakia_10_Nha so 10_Dien1_bieu tong hop lai kh von 2011 gui phong TH-KTDN 17" xfId="6552"/>
    <cellStyle name="Dziesiętny_Invoices2001Slovakia_10_Nha so 10_Dien1_bieu tong hop lai kh von 2011 gui phong TH-KTDN 17" xfId="6553"/>
    <cellStyle name="Dziesietny_Invoices2001Slovakia_10_Nha so 10_Dien1_bieu tong hop lai kh von 2011 gui phong TH-KTDN 17 2" xfId="25353"/>
    <cellStyle name="Dziesiętny_Invoices2001Slovakia_10_Nha so 10_Dien1_bieu tong hop lai kh von 2011 gui phong TH-KTDN 17 2" xfId="25354"/>
    <cellStyle name="Dziesietny_Invoices2001Slovakia_10_Nha so 10_Dien1_bieu tong hop lai kh von 2011 gui phong TH-KTDN 18" xfId="6554"/>
    <cellStyle name="Dziesiętny_Invoices2001Slovakia_10_Nha so 10_Dien1_bieu tong hop lai kh von 2011 gui phong TH-KTDN 18" xfId="6555"/>
    <cellStyle name="Dziesietny_Invoices2001Slovakia_10_Nha so 10_Dien1_bieu tong hop lai kh von 2011 gui phong TH-KTDN 18 2" xfId="25355"/>
    <cellStyle name="Dziesiętny_Invoices2001Slovakia_10_Nha so 10_Dien1_bieu tong hop lai kh von 2011 gui phong TH-KTDN 18 2" xfId="25356"/>
    <cellStyle name="Dziesietny_Invoices2001Slovakia_10_Nha so 10_Dien1_bieu tong hop lai kh von 2011 gui phong TH-KTDN 19" xfId="6556"/>
    <cellStyle name="Dziesiętny_Invoices2001Slovakia_10_Nha so 10_Dien1_bieu tong hop lai kh von 2011 gui phong TH-KTDN 19" xfId="6557"/>
    <cellStyle name="Dziesietny_Invoices2001Slovakia_10_Nha so 10_Dien1_bieu tong hop lai kh von 2011 gui phong TH-KTDN 19 2" xfId="25357"/>
    <cellStyle name="Dziesiętny_Invoices2001Slovakia_10_Nha so 10_Dien1_bieu tong hop lai kh von 2011 gui phong TH-KTDN 19 2" xfId="25358"/>
    <cellStyle name="Dziesietny_Invoices2001Slovakia_10_Nha so 10_Dien1_bieu tong hop lai kh von 2011 gui phong TH-KTDN 2" xfId="6558"/>
    <cellStyle name="Dziesiętny_Invoices2001Slovakia_10_Nha so 10_Dien1_bieu tong hop lai kh von 2011 gui phong TH-KTDN 2" xfId="6559"/>
    <cellStyle name="Dziesietny_Invoices2001Slovakia_10_Nha so 10_Dien1_bieu tong hop lai kh von 2011 gui phong TH-KTDN 2 2" xfId="15550"/>
    <cellStyle name="Dziesiętny_Invoices2001Slovakia_10_Nha so 10_Dien1_bieu tong hop lai kh von 2011 gui phong TH-KTDN 2 2" xfId="15551"/>
    <cellStyle name="Dziesietny_Invoices2001Slovakia_10_Nha so 10_Dien1_bieu tong hop lai kh von 2011 gui phong TH-KTDN 2 3" xfId="15548"/>
    <cellStyle name="Dziesiętny_Invoices2001Slovakia_10_Nha so 10_Dien1_bieu tong hop lai kh von 2011 gui phong TH-KTDN 2 3" xfId="15549"/>
    <cellStyle name="Dziesietny_Invoices2001Slovakia_10_Nha so 10_Dien1_bieu tong hop lai kh von 2011 gui phong TH-KTDN 2 4" xfId="25359"/>
    <cellStyle name="Dziesiętny_Invoices2001Slovakia_10_Nha so 10_Dien1_bieu tong hop lai kh von 2011 gui phong TH-KTDN 2 4" xfId="25360"/>
    <cellStyle name="Dziesietny_Invoices2001Slovakia_10_Nha so 10_Dien1_bieu tong hop lai kh von 2011 gui phong TH-KTDN 20" xfId="6560"/>
    <cellStyle name="Dziesiętny_Invoices2001Slovakia_10_Nha so 10_Dien1_bieu tong hop lai kh von 2011 gui phong TH-KTDN 20" xfId="6561"/>
    <cellStyle name="Dziesietny_Invoices2001Slovakia_10_Nha so 10_Dien1_bieu tong hop lai kh von 2011 gui phong TH-KTDN 20 2" xfId="25361"/>
    <cellStyle name="Dziesiętny_Invoices2001Slovakia_10_Nha so 10_Dien1_bieu tong hop lai kh von 2011 gui phong TH-KTDN 20 2" xfId="25362"/>
    <cellStyle name="Dziesietny_Invoices2001Slovakia_10_Nha so 10_Dien1_bieu tong hop lai kh von 2011 gui phong TH-KTDN 21" xfId="6562"/>
    <cellStyle name="Dziesiętny_Invoices2001Slovakia_10_Nha so 10_Dien1_bieu tong hop lai kh von 2011 gui phong TH-KTDN 21" xfId="6563"/>
    <cellStyle name="Dziesietny_Invoices2001Slovakia_10_Nha so 10_Dien1_bieu tong hop lai kh von 2011 gui phong TH-KTDN 21 2" xfId="25363"/>
    <cellStyle name="Dziesiętny_Invoices2001Slovakia_10_Nha so 10_Dien1_bieu tong hop lai kh von 2011 gui phong TH-KTDN 21 2" xfId="25364"/>
    <cellStyle name="Dziesietny_Invoices2001Slovakia_10_Nha so 10_Dien1_bieu tong hop lai kh von 2011 gui phong TH-KTDN 22" xfId="6564"/>
    <cellStyle name="Dziesiętny_Invoices2001Slovakia_10_Nha so 10_Dien1_bieu tong hop lai kh von 2011 gui phong TH-KTDN 22" xfId="6565"/>
    <cellStyle name="Dziesietny_Invoices2001Slovakia_10_Nha so 10_Dien1_bieu tong hop lai kh von 2011 gui phong TH-KTDN 22 2" xfId="25365"/>
    <cellStyle name="Dziesiętny_Invoices2001Slovakia_10_Nha so 10_Dien1_bieu tong hop lai kh von 2011 gui phong TH-KTDN 22 2" xfId="25366"/>
    <cellStyle name="Dziesietny_Invoices2001Slovakia_10_Nha so 10_Dien1_bieu tong hop lai kh von 2011 gui phong TH-KTDN 23" xfId="6566"/>
    <cellStyle name="Dziesiętny_Invoices2001Slovakia_10_Nha so 10_Dien1_bieu tong hop lai kh von 2011 gui phong TH-KTDN 23" xfId="6567"/>
    <cellStyle name="Dziesietny_Invoices2001Slovakia_10_Nha so 10_Dien1_bieu tong hop lai kh von 2011 gui phong TH-KTDN 23 2" xfId="25367"/>
    <cellStyle name="Dziesiętny_Invoices2001Slovakia_10_Nha so 10_Dien1_bieu tong hop lai kh von 2011 gui phong TH-KTDN 23 2" xfId="25368"/>
    <cellStyle name="Dziesietny_Invoices2001Slovakia_10_Nha so 10_Dien1_bieu tong hop lai kh von 2011 gui phong TH-KTDN 24" xfId="6568"/>
    <cellStyle name="Dziesiętny_Invoices2001Slovakia_10_Nha so 10_Dien1_bieu tong hop lai kh von 2011 gui phong TH-KTDN 24" xfId="6569"/>
    <cellStyle name="Dziesietny_Invoices2001Slovakia_10_Nha so 10_Dien1_bieu tong hop lai kh von 2011 gui phong TH-KTDN 24 2" xfId="25369"/>
    <cellStyle name="Dziesiętny_Invoices2001Slovakia_10_Nha so 10_Dien1_bieu tong hop lai kh von 2011 gui phong TH-KTDN 24 2" xfId="25370"/>
    <cellStyle name="Dziesietny_Invoices2001Slovakia_10_Nha so 10_Dien1_bieu tong hop lai kh von 2011 gui phong TH-KTDN 25" xfId="6570"/>
    <cellStyle name="Dziesiętny_Invoices2001Slovakia_10_Nha so 10_Dien1_bieu tong hop lai kh von 2011 gui phong TH-KTDN 25" xfId="6571"/>
    <cellStyle name="Dziesietny_Invoices2001Slovakia_10_Nha so 10_Dien1_bieu tong hop lai kh von 2011 gui phong TH-KTDN 25 2" xfId="25371"/>
    <cellStyle name="Dziesiętny_Invoices2001Slovakia_10_Nha so 10_Dien1_bieu tong hop lai kh von 2011 gui phong TH-KTDN 25 2" xfId="25372"/>
    <cellStyle name="Dziesietny_Invoices2001Slovakia_10_Nha so 10_Dien1_bieu tong hop lai kh von 2011 gui phong TH-KTDN 26" xfId="6572"/>
    <cellStyle name="Dziesiętny_Invoices2001Slovakia_10_Nha so 10_Dien1_bieu tong hop lai kh von 2011 gui phong TH-KTDN 26" xfId="6573"/>
    <cellStyle name="Dziesietny_Invoices2001Slovakia_10_Nha so 10_Dien1_bieu tong hop lai kh von 2011 gui phong TH-KTDN 26 2" xfId="25373"/>
    <cellStyle name="Dziesiętny_Invoices2001Slovakia_10_Nha so 10_Dien1_bieu tong hop lai kh von 2011 gui phong TH-KTDN 26 2" xfId="25374"/>
    <cellStyle name="Dziesietny_Invoices2001Slovakia_10_Nha so 10_Dien1_bieu tong hop lai kh von 2011 gui phong TH-KTDN 27" xfId="15546"/>
    <cellStyle name="Dziesiętny_Invoices2001Slovakia_10_Nha so 10_Dien1_bieu tong hop lai kh von 2011 gui phong TH-KTDN 27" xfId="15547"/>
    <cellStyle name="Dziesietny_Invoices2001Slovakia_10_Nha so 10_Dien1_bieu tong hop lai kh von 2011 gui phong TH-KTDN 28" xfId="25337"/>
    <cellStyle name="Dziesiętny_Invoices2001Slovakia_10_Nha so 10_Dien1_bieu tong hop lai kh von 2011 gui phong TH-KTDN 28" xfId="25338"/>
    <cellStyle name="Dziesietny_Invoices2001Slovakia_10_Nha so 10_Dien1_bieu tong hop lai kh von 2011 gui phong TH-KTDN 3" xfId="6574"/>
    <cellStyle name="Dziesiętny_Invoices2001Slovakia_10_Nha so 10_Dien1_bieu tong hop lai kh von 2011 gui phong TH-KTDN 3" xfId="6575"/>
    <cellStyle name="Dziesietny_Invoices2001Slovakia_10_Nha so 10_Dien1_bieu tong hop lai kh von 2011 gui phong TH-KTDN 3 2" xfId="15554"/>
    <cellStyle name="Dziesiętny_Invoices2001Slovakia_10_Nha so 10_Dien1_bieu tong hop lai kh von 2011 gui phong TH-KTDN 3 2" xfId="15555"/>
    <cellStyle name="Dziesietny_Invoices2001Slovakia_10_Nha so 10_Dien1_bieu tong hop lai kh von 2011 gui phong TH-KTDN 3 3" xfId="15552"/>
    <cellStyle name="Dziesiętny_Invoices2001Slovakia_10_Nha so 10_Dien1_bieu tong hop lai kh von 2011 gui phong TH-KTDN 3 3" xfId="15553"/>
    <cellStyle name="Dziesietny_Invoices2001Slovakia_10_Nha so 10_Dien1_bieu tong hop lai kh von 2011 gui phong TH-KTDN 3 4" xfId="25375"/>
    <cellStyle name="Dziesiętny_Invoices2001Slovakia_10_Nha so 10_Dien1_bieu tong hop lai kh von 2011 gui phong TH-KTDN 3 4" xfId="25376"/>
    <cellStyle name="Dziesietny_Invoices2001Slovakia_10_Nha so 10_Dien1_bieu tong hop lai kh von 2011 gui phong TH-KTDN 4" xfId="6576"/>
    <cellStyle name="Dziesiętny_Invoices2001Slovakia_10_Nha so 10_Dien1_bieu tong hop lai kh von 2011 gui phong TH-KTDN 4" xfId="6577"/>
    <cellStyle name="Dziesietny_Invoices2001Slovakia_10_Nha so 10_Dien1_bieu tong hop lai kh von 2011 gui phong TH-KTDN 4 2" xfId="25377"/>
    <cellStyle name="Dziesiętny_Invoices2001Slovakia_10_Nha so 10_Dien1_bieu tong hop lai kh von 2011 gui phong TH-KTDN 4 2" xfId="25378"/>
    <cellStyle name="Dziesietny_Invoices2001Slovakia_10_Nha so 10_Dien1_bieu tong hop lai kh von 2011 gui phong TH-KTDN 5" xfId="6578"/>
    <cellStyle name="Dziesiętny_Invoices2001Slovakia_10_Nha so 10_Dien1_bieu tong hop lai kh von 2011 gui phong TH-KTDN 5" xfId="6579"/>
    <cellStyle name="Dziesietny_Invoices2001Slovakia_10_Nha so 10_Dien1_bieu tong hop lai kh von 2011 gui phong TH-KTDN 5 2" xfId="25379"/>
    <cellStyle name="Dziesiętny_Invoices2001Slovakia_10_Nha so 10_Dien1_bieu tong hop lai kh von 2011 gui phong TH-KTDN 5 2" xfId="25380"/>
    <cellStyle name="Dziesietny_Invoices2001Slovakia_10_Nha so 10_Dien1_bieu tong hop lai kh von 2011 gui phong TH-KTDN 6" xfId="6580"/>
    <cellStyle name="Dziesiętny_Invoices2001Slovakia_10_Nha so 10_Dien1_bieu tong hop lai kh von 2011 gui phong TH-KTDN 6" xfId="6581"/>
    <cellStyle name="Dziesietny_Invoices2001Slovakia_10_Nha so 10_Dien1_bieu tong hop lai kh von 2011 gui phong TH-KTDN 6 2" xfId="25381"/>
    <cellStyle name="Dziesiętny_Invoices2001Slovakia_10_Nha so 10_Dien1_bieu tong hop lai kh von 2011 gui phong TH-KTDN 6 2" xfId="25382"/>
    <cellStyle name="Dziesietny_Invoices2001Slovakia_10_Nha so 10_Dien1_bieu tong hop lai kh von 2011 gui phong TH-KTDN 7" xfId="6582"/>
    <cellStyle name="Dziesiętny_Invoices2001Slovakia_10_Nha so 10_Dien1_bieu tong hop lai kh von 2011 gui phong TH-KTDN 7" xfId="6583"/>
    <cellStyle name="Dziesietny_Invoices2001Slovakia_10_Nha so 10_Dien1_bieu tong hop lai kh von 2011 gui phong TH-KTDN 7 2" xfId="25383"/>
    <cellStyle name="Dziesiętny_Invoices2001Slovakia_10_Nha so 10_Dien1_bieu tong hop lai kh von 2011 gui phong TH-KTDN 7 2" xfId="25384"/>
    <cellStyle name="Dziesietny_Invoices2001Slovakia_10_Nha so 10_Dien1_bieu tong hop lai kh von 2011 gui phong TH-KTDN 8" xfId="6584"/>
    <cellStyle name="Dziesiętny_Invoices2001Slovakia_10_Nha so 10_Dien1_bieu tong hop lai kh von 2011 gui phong TH-KTDN 8" xfId="6585"/>
    <cellStyle name="Dziesietny_Invoices2001Slovakia_10_Nha so 10_Dien1_bieu tong hop lai kh von 2011 gui phong TH-KTDN 8 2" xfId="25385"/>
    <cellStyle name="Dziesiętny_Invoices2001Slovakia_10_Nha so 10_Dien1_bieu tong hop lai kh von 2011 gui phong TH-KTDN 8 2" xfId="25386"/>
    <cellStyle name="Dziesietny_Invoices2001Slovakia_10_Nha so 10_Dien1_bieu tong hop lai kh von 2011 gui phong TH-KTDN 9" xfId="6586"/>
    <cellStyle name="Dziesiętny_Invoices2001Slovakia_10_Nha so 10_Dien1_bieu tong hop lai kh von 2011 gui phong TH-KTDN 9" xfId="6587"/>
    <cellStyle name="Dziesietny_Invoices2001Slovakia_10_Nha so 10_Dien1_bieu tong hop lai kh von 2011 gui phong TH-KTDN 9 2" xfId="25387"/>
    <cellStyle name="Dziesiętny_Invoices2001Slovakia_10_Nha so 10_Dien1_bieu tong hop lai kh von 2011 gui phong TH-KTDN 9 2" xfId="25388"/>
    <cellStyle name="Dziesietny_Invoices2001Slovakia_10_Nha so 10_Dien1_bieu tong hop lai kh von 2011 gui phong TH-KTDN_BIEU KE HOACH  2015 (KTN 6.11 sua)" xfId="15556"/>
    <cellStyle name="Dziesiętny_Invoices2001Slovakia_10_Nha so 10_Dien1_bieu tong hop lai kh von 2011 gui phong TH-KTDN_BIEU KE HOACH  2015 (KTN 6.11 sua)" xfId="15557"/>
    <cellStyle name="Dziesietny_Invoices2001Slovakia_10_Nha so 10_Dien1_Book1" xfId="6588"/>
    <cellStyle name="Dziesiętny_Invoices2001Slovakia_10_Nha so 10_Dien1_Book1" xfId="6589"/>
    <cellStyle name="Dziesietny_Invoices2001Slovakia_10_Nha so 10_Dien1_Book1 10" xfId="6590"/>
    <cellStyle name="Dziesiętny_Invoices2001Slovakia_10_Nha so 10_Dien1_Book1 10" xfId="6591"/>
    <cellStyle name="Dziesietny_Invoices2001Slovakia_10_Nha so 10_Dien1_Book1 10 2" xfId="25391"/>
    <cellStyle name="Dziesiętny_Invoices2001Slovakia_10_Nha so 10_Dien1_Book1 10 2" xfId="25392"/>
    <cellStyle name="Dziesietny_Invoices2001Slovakia_10_Nha so 10_Dien1_Book1 11" xfId="6592"/>
    <cellStyle name="Dziesiętny_Invoices2001Slovakia_10_Nha so 10_Dien1_Book1 11" xfId="6593"/>
    <cellStyle name="Dziesietny_Invoices2001Slovakia_10_Nha so 10_Dien1_Book1 11 2" xfId="25393"/>
    <cellStyle name="Dziesiętny_Invoices2001Slovakia_10_Nha so 10_Dien1_Book1 11 2" xfId="25394"/>
    <cellStyle name="Dziesietny_Invoices2001Slovakia_10_Nha so 10_Dien1_Book1 12" xfId="6594"/>
    <cellStyle name="Dziesiętny_Invoices2001Slovakia_10_Nha so 10_Dien1_Book1 12" xfId="6595"/>
    <cellStyle name="Dziesietny_Invoices2001Slovakia_10_Nha so 10_Dien1_Book1 12 2" xfId="25395"/>
    <cellStyle name="Dziesiętny_Invoices2001Slovakia_10_Nha so 10_Dien1_Book1 12 2" xfId="25396"/>
    <cellStyle name="Dziesietny_Invoices2001Slovakia_10_Nha so 10_Dien1_Book1 13" xfId="6596"/>
    <cellStyle name="Dziesiętny_Invoices2001Slovakia_10_Nha so 10_Dien1_Book1 13" xfId="6597"/>
    <cellStyle name="Dziesietny_Invoices2001Slovakia_10_Nha so 10_Dien1_Book1 13 2" xfId="25397"/>
    <cellStyle name="Dziesiętny_Invoices2001Slovakia_10_Nha so 10_Dien1_Book1 13 2" xfId="25398"/>
    <cellStyle name="Dziesietny_Invoices2001Slovakia_10_Nha so 10_Dien1_Book1 14" xfId="6598"/>
    <cellStyle name="Dziesiętny_Invoices2001Slovakia_10_Nha so 10_Dien1_Book1 14" xfId="6599"/>
    <cellStyle name="Dziesietny_Invoices2001Slovakia_10_Nha so 10_Dien1_Book1 14 2" xfId="25399"/>
    <cellStyle name="Dziesiętny_Invoices2001Slovakia_10_Nha so 10_Dien1_Book1 14 2" xfId="25400"/>
    <cellStyle name="Dziesietny_Invoices2001Slovakia_10_Nha so 10_Dien1_Book1 15" xfId="6600"/>
    <cellStyle name="Dziesiętny_Invoices2001Slovakia_10_Nha so 10_Dien1_Book1 15" xfId="6601"/>
    <cellStyle name="Dziesietny_Invoices2001Slovakia_10_Nha so 10_Dien1_Book1 15 2" xfId="25401"/>
    <cellStyle name="Dziesiętny_Invoices2001Slovakia_10_Nha so 10_Dien1_Book1 15 2" xfId="25402"/>
    <cellStyle name="Dziesietny_Invoices2001Slovakia_10_Nha so 10_Dien1_Book1 16" xfId="6602"/>
    <cellStyle name="Dziesiętny_Invoices2001Slovakia_10_Nha so 10_Dien1_Book1 16" xfId="6603"/>
    <cellStyle name="Dziesietny_Invoices2001Slovakia_10_Nha so 10_Dien1_Book1 16 2" xfId="25403"/>
    <cellStyle name="Dziesiętny_Invoices2001Slovakia_10_Nha so 10_Dien1_Book1 16 2" xfId="25404"/>
    <cellStyle name="Dziesietny_Invoices2001Slovakia_10_Nha so 10_Dien1_Book1 17" xfId="6604"/>
    <cellStyle name="Dziesiętny_Invoices2001Slovakia_10_Nha so 10_Dien1_Book1 17" xfId="6605"/>
    <cellStyle name="Dziesietny_Invoices2001Slovakia_10_Nha so 10_Dien1_Book1 17 2" xfId="25405"/>
    <cellStyle name="Dziesiętny_Invoices2001Slovakia_10_Nha so 10_Dien1_Book1 17 2" xfId="25406"/>
    <cellStyle name="Dziesietny_Invoices2001Slovakia_10_Nha so 10_Dien1_Book1 18" xfId="6606"/>
    <cellStyle name="Dziesiętny_Invoices2001Slovakia_10_Nha so 10_Dien1_Book1 18" xfId="6607"/>
    <cellStyle name="Dziesietny_Invoices2001Slovakia_10_Nha so 10_Dien1_Book1 18 2" xfId="25407"/>
    <cellStyle name="Dziesiętny_Invoices2001Slovakia_10_Nha so 10_Dien1_Book1 18 2" xfId="25408"/>
    <cellStyle name="Dziesietny_Invoices2001Slovakia_10_Nha so 10_Dien1_Book1 19" xfId="6608"/>
    <cellStyle name="Dziesiętny_Invoices2001Slovakia_10_Nha so 10_Dien1_Book1 19" xfId="6609"/>
    <cellStyle name="Dziesietny_Invoices2001Slovakia_10_Nha so 10_Dien1_Book1 19 2" xfId="25409"/>
    <cellStyle name="Dziesiętny_Invoices2001Slovakia_10_Nha so 10_Dien1_Book1 19 2" xfId="25410"/>
    <cellStyle name="Dziesietny_Invoices2001Slovakia_10_Nha so 10_Dien1_Book1 2" xfId="6610"/>
    <cellStyle name="Dziesiętny_Invoices2001Slovakia_10_Nha so 10_Dien1_Book1 2" xfId="6611"/>
    <cellStyle name="Dziesietny_Invoices2001Slovakia_10_Nha so 10_Dien1_Book1 2 2" xfId="15562"/>
    <cellStyle name="Dziesiętny_Invoices2001Slovakia_10_Nha so 10_Dien1_Book1 2 2" xfId="15563"/>
    <cellStyle name="Dziesietny_Invoices2001Slovakia_10_Nha so 10_Dien1_Book1 2 3" xfId="15560"/>
    <cellStyle name="Dziesiętny_Invoices2001Slovakia_10_Nha so 10_Dien1_Book1 2 3" xfId="15561"/>
    <cellStyle name="Dziesietny_Invoices2001Slovakia_10_Nha so 10_Dien1_Book1 2 4" xfId="25411"/>
    <cellStyle name="Dziesiętny_Invoices2001Slovakia_10_Nha so 10_Dien1_Book1 2 4" xfId="25412"/>
    <cellStyle name="Dziesietny_Invoices2001Slovakia_10_Nha so 10_Dien1_Book1 20" xfId="6612"/>
    <cellStyle name="Dziesiętny_Invoices2001Slovakia_10_Nha so 10_Dien1_Book1 20" xfId="6613"/>
    <cellStyle name="Dziesietny_Invoices2001Slovakia_10_Nha so 10_Dien1_Book1 20 2" xfId="25413"/>
    <cellStyle name="Dziesiętny_Invoices2001Slovakia_10_Nha so 10_Dien1_Book1 20 2" xfId="25414"/>
    <cellStyle name="Dziesietny_Invoices2001Slovakia_10_Nha so 10_Dien1_Book1 21" xfId="6614"/>
    <cellStyle name="Dziesiętny_Invoices2001Slovakia_10_Nha so 10_Dien1_Book1 21" xfId="6615"/>
    <cellStyle name="Dziesietny_Invoices2001Slovakia_10_Nha so 10_Dien1_Book1 21 2" xfId="25415"/>
    <cellStyle name="Dziesiętny_Invoices2001Slovakia_10_Nha so 10_Dien1_Book1 21 2" xfId="25416"/>
    <cellStyle name="Dziesietny_Invoices2001Slovakia_10_Nha so 10_Dien1_Book1 22" xfId="6616"/>
    <cellStyle name="Dziesiętny_Invoices2001Slovakia_10_Nha so 10_Dien1_Book1 22" xfId="6617"/>
    <cellStyle name="Dziesietny_Invoices2001Slovakia_10_Nha so 10_Dien1_Book1 22 2" xfId="25417"/>
    <cellStyle name="Dziesiętny_Invoices2001Slovakia_10_Nha so 10_Dien1_Book1 22 2" xfId="25418"/>
    <cellStyle name="Dziesietny_Invoices2001Slovakia_10_Nha so 10_Dien1_Book1 23" xfId="6618"/>
    <cellStyle name="Dziesiętny_Invoices2001Slovakia_10_Nha so 10_Dien1_Book1 23" xfId="6619"/>
    <cellStyle name="Dziesietny_Invoices2001Slovakia_10_Nha so 10_Dien1_Book1 23 2" xfId="25419"/>
    <cellStyle name="Dziesiętny_Invoices2001Slovakia_10_Nha so 10_Dien1_Book1 23 2" xfId="25420"/>
    <cellStyle name="Dziesietny_Invoices2001Slovakia_10_Nha so 10_Dien1_Book1 24" xfId="6620"/>
    <cellStyle name="Dziesiętny_Invoices2001Slovakia_10_Nha so 10_Dien1_Book1 24" xfId="6621"/>
    <cellStyle name="Dziesietny_Invoices2001Slovakia_10_Nha so 10_Dien1_Book1 24 2" xfId="25421"/>
    <cellStyle name="Dziesiętny_Invoices2001Slovakia_10_Nha so 10_Dien1_Book1 24 2" xfId="25422"/>
    <cellStyle name="Dziesietny_Invoices2001Slovakia_10_Nha so 10_Dien1_Book1 25" xfId="6622"/>
    <cellStyle name="Dziesiętny_Invoices2001Slovakia_10_Nha so 10_Dien1_Book1 25" xfId="6623"/>
    <cellStyle name="Dziesietny_Invoices2001Slovakia_10_Nha so 10_Dien1_Book1 25 2" xfId="25423"/>
    <cellStyle name="Dziesiętny_Invoices2001Slovakia_10_Nha so 10_Dien1_Book1 25 2" xfId="25424"/>
    <cellStyle name="Dziesietny_Invoices2001Slovakia_10_Nha so 10_Dien1_Book1 26" xfId="6624"/>
    <cellStyle name="Dziesiętny_Invoices2001Slovakia_10_Nha so 10_Dien1_Book1 26" xfId="6625"/>
    <cellStyle name="Dziesietny_Invoices2001Slovakia_10_Nha so 10_Dien1_Book1 26 2" xfId="25425"/>
    <cellStyle name="Dziesiętny_Invoices2001Slovakia_10_Nha so 10_Dien1_Book1 26 2" xfId="25426"/>
    <cellStyle name="Dziesietny_Invoices2001Slovakia_10_Nha so 10_Dien1_Book1 27" xfId="15558"/>
    <cellStyle name="Dziesiętny_Invoices2001Slovakia_10_Nha so 10_Dien1_Book1 27" xfId="15559"/>
    <cellStyle name="Dziesietny_Invoices2001Slovakia_10_Nha so 10_Dien1_Book1 28" xfId="25389"/>
    <cellStyle name="Dziesiętny_Invoices2001Slovakia_10_Nha so 10_Dien1_Book1 28" xfId="25390"/>
    <cellStyle name="Dziesietny_Invoices2001Slovakia_10_Nha so 10_Dien1_Book1 3" xfId="6626"/>
    <cellStyle name="Dziesiętny_Invoices2001Slovakia_10_Nha so 10_Dien1_Book1 3" xfId="6627"/>
    <cellStyle name="Dziesietny_Invoices2001Slovakia_10_Nha so 10_Dien1_Book1 3 2" xfId="15566"/>
    <cellStyle name="Dziesiętny_Invoices2001Slovakia_10_Nha so 10_Dien1_Book1 3 2" xfId="15567"/>
    <cellStyle name="Dziesietny_Invoices2001Slovakia_10_Nha so 10_Dien1_Book1 3 3" xfId="15564"/>
    <cellStyle name="Dziesiętny_Invoices2001Slovakia_10_Nha so 10_Dien1_Book1 3 3" xfId="15565"/>
    <cellStyle name="Dziesietny_Invoices2001Slovakia_10_Nha so 10_Dien1_Book1 3 4" xfId="25427"/>
    <cellStyle name="Dziesiętny_Invoices2001Slovakia_10_Nha so 10_Dien1_Book1 3 4" xfId="25428"/>
    <cellStyle name="Dziesietny_Invoices2001Slovakia_10_Nha so 10_Dien1_Book1 4" xfId="6628"/>
    <cellStyle name="Dziesiętny_Invoices2001Slovakia_10_Nha so 10_Dien1_Book1 4" xfId="6629"/>
    <cellStyle name="Dziesietny_Invoices2001Slovakia_10_Nha so 10_Dien1_Book1 4 2" xfId="15568"/>
    <cellStyle name="Dziesiętny_Invoices2001Slovakia_10_Nha so 10_Dien1_Book1 4 2" xfId="15569"/>
    <cellStyle name="Dziesietny_Invoices2001Slovakia_10_Nha so 10_Dien1_Book1 4 3" xfId="25429"/>
    <cellStyle name="Dziesiętny_Invoices2001Slovakia_10_Nha so 10_Dien1_Book1 4 3" xfId="25430"/>
    <cellStyle name="Dziesietny_Invoices2001Slovakia_10_Nha so 10_Dien1_Book1 5" xfId="6630"/>
    <cellStyle name="Dziesiętny_Invoices2001Slovakia_10_Nha so 10_Dien1_Book1 5" xfId="6631"/>
    <cellStyle name="Dziesietny_Invoices2001Slovakia_10_Nha so 10_Dien1_Book1 5 2" xfId="25431"/>
    <cellStyle name="Dziesiętny_Invoices2001Slovakia_10_Nha so 10_Dien1_Book1 5 2" xfId="25432"/>
    <cellStyle name="Dziesietny_Invoices2001Slovakia_10_Nha so 10_Dien1_Book1 6" xfId="6632"/>
    <cellStyle name="Dziesiętny_Invoices2001Slovakia_10_Nha so 10_Dien1_Book1 6" xfId="6633"/>
    <cellStyle name="Dziesietny_Invoices2001Slovakia_10_Nha so 10_Dien1_Book1 6 2" xfId="25433"/>
    <cellStyle name="Dziesiętny_Invoices2001Slovakia_10_Nha so 10_Dien1_Book1 6 2" xfId="25434"/>
    <cellStyle name="Dziesietny_Invoices2001Slovakia_10_Nha so 10_Dien1_Book1 7" xfId="6634"/>
    <cellStyle name="Dziesiętny_Invoices2001Slovakia_10_Nha so 10_Dien1_Book1 7" xfId="6635"/>
    <cellStyle name="Dziesietny_Invoices2001Slovakia_10_Nha so 10_Dien1_Book1 7 2" xfId="25435"/>
    <cellStyle name="Dziesiętny_Invoices2001Slovakia_10_Nha so 10_Dien1_Book1 7 2" xfId="25436"/>
    <cellStyle name="Dziesietny_Invoices2001Slovakia_10_Nha so 10_Dien1_Book1 8" xfId="6636"/>
    <cellStyle name="Dziesiętny_Invoices2001Slovakia_10_Nha so 10_Dien1_Book1 8" xfId="6637"/>
    <cellStyle name="Dziesietny_Invoices2001Slovakia_10_Nha so 10_Dien1_Book1 8 2" xfId="25437"/>
    <cellStyle name="Dziesiętny_Invoices2001Slovakia_10_Nha so 10_Dien1_Book1 8 2" xfId="25438"/>
    <cellStyle name="Dziesietny_Invoices2001Slovakia_10_Nha so 10_Dien1_Book1 9" xfId="6638"/>
    <cellStyle name="Dziesiętny_Invoices2001Slovakia_10_Nha so 10_Dien1_Book1 9" xfId="6639"/>
    <cellStyle name="Dziesietny_Invoices2001Slovakia_10_Nha so 10_Dien1_Book1 9 2" xfId="25439"/>
    <cellStyle name="Dziesiętny_Invoices2001Slovakia_10_Nha so 10_Dien1_Book1 9 2" xfId="25440"/>
    <cellStyle name="Dziesietny_Invoices2001Slovakia_10_Nha so 10_Dien1_Book1_1" xfId="6640"/>
    <cellStyle name="Dziesiętny_Invoices2001Slovakia_10_Nha so 10_Dien1_Book1_1" xfId="6641"/>
    <cellStyle name="Dziesietny_Invoices2001Slovakia_10_Nha so 10_Dien1_Book1_1 10" xfId="6642"/>
    <cellStyle name="Dziesiętny_Invoices2001Slovakia_10_Nha so 10_Dien1_Book1_1 10" xfId="6643"/>
    <cellStyle name="Dziesietny_Invoices2001Slovakia_10_Nha so 10_Dien1_Book1_1 10 2" xfId="25443"/>
    <cellStyle name="Dziesiętny_Invoices2001Slovakia_10_Nha so 10_Dien1_Book1_1 10 2" xfId="25444"/>
    <cellStyle name="Dziesietny_Invoices2001Slovakia_10_Nha so 10_Dien1_Book1_1 11" xfId="6644"/>
    <cellStyle name="Dziesiętny_Invoices2001Slovakia_10_Nha so 10_Dien1_Book1_1 11" xfId="6645"/>
    <cellStyle name="Dziesietny_Invoices2001Slovakia_10_Nha so 10_Dien1_Book1_1 11 2" xfId="25445"/>
    <cellStyle name="Dziesiętny_Invoices2001Slovakia_10_Nha so 10_Dien1_Book1_1 11 2" xfId="25446"/>
    <cellStyle name="Dziesietny_Invoices2001Slovakia_10_Nha so 10_Dien1_Book1_1 12" xfId="6646"/>
    <cellStyle name="Dziesiętny_Invoices2001Slovakia_10_Nha so 10_Dien1_Book1_1 12" xfId="6647"/>
    <cellStyle name="Dziesietny_Invoices2001Slovakia_10_Nha so 10_Dien1_Book1_1 12 2" xfId="25447"/>
    <cellStyle name="Dziesiętny_Invoices2001Slovakia_10_Nha so 10_Dien1_Book1_1 12 2" xfId="25448"/>
    <cellStyle name="Dziesietny_Invoices2001Slovakia_10_Nha so 10_Dien1_Book1_1 13" xfId="6648"/>
    <cellStyle name="Dziesiętny_Invoices2001Slovakia_10_Nha so 10_Dien1_Book1_1 13" xfId="6649"/>
    <cellStyle name="Dziesietny_Invoices2001Slovakia_10_Nha so 10_Dien1_Book1_1 13 2" xfId="25449"/>
    <cellStyle name="Dziesiętny_Invoices2001Slovakia_10_Nha so 10_Dien1_Book1_1 13 2" xfId="25450"/>
    <cellStyle name="Dziesietny_Invoices2001Slovakia_10_Nha so 10_Dien1_Book1_1 14" xfId="6650"/>
    <cellStyle name="Dziesiętny_Invoices2001Slovakia_10_Nha so 10_Dien1_Book1_1 14" xfId="6651"/>
    <cellStyle name="Dziesietny_Invoices2001Slovakia_10_Nha so 10_Dien1_Book1_1 14 2" xfId="25451"/>
    <cellStyle name="Dziesiętny_Invoices2001Slovakia_10_Nha so 10_Dien1_Book1_1 14 2" xfId="25452"/>
    <cellStyle name="Dziesietny_Invoices2001Slovakia_10_Nha so 10_Dien1_Book1_1 15" xfId="6652"/>
    <cellStyle name="Dziesiętny_Invoices2001Slovakia_10_Nha so 10_Dien1_Book1_1 15" xfId="6653"/>
    <cellStyle name="Dziesietny_Invoices2001Slovakia_10_Nha so 10_Dien1_Book1_1 15 2" xfId="25453"/>
    <cellStyle name="Dziesiętny_Invoices2001Slovakia_10_Nha so 10_Dien1_Book1_1 15 2" xfId="25454"/>
    <cellStyle name="Dziesietny_Invoices2001Slovakia_10_Nha so 10_Dien1_Book1_1 16" xfId="6654"/>
    <cellStyle name="Dziesiętny_Invoices2001Slovakia_10_Nha so 10_Dien1_Book1_1 16" xfId="6655"/>
    <cellStyle name="Dziesietny_Invoices2001Slovakia_10_Nha so 10_Dien1_Book1_1 16 2" xfId="25455"/>
    <cellStyle name="Dziesiętny_Invoices2001Slovakia_10_Nha so 10_Dien1_Book1_1 16 2" xfId="25456"/>
    <cellStyle name="Dziesietny_Invoices2001Slovakia_10_Nha so 10_Dien1_Book1_1 17" xfId="6656"/>
    <cellStyle name="Dziesiętny_Invoices2001Slovakia_10_Nha so 10_Dien1_Book1_1 17" xfId="6657"/>
    <cellStyle name="Dziesietny_Invoices2001Slovakia_10_Nha so 10_Dien1_Book1_1 17 2" xfId="25457"/>
    <cellStyle name="Dziesiętny_Invoices2001Slovakia_10_Nha so 10_Dien1_Book1_1 17 2" xfId="25458"/>
    <cellStyle name="Dziesietny_Invoices2001Slovakia_10_Nha so 10_Dien1_Book1_1 18" xfId="6658"/>
    <cellStyle name="Dziesiętny_Invoices2001Slovakia_10_Nha so 10_Dien1_Book1_1 18" xfId="6659"/>
    <cellStyle name="Dziesietny_Invoices2001Slovakia_10_Nha so 10_Dien1_Book1_1 18 2" xfId="25459"/>
    <cellStyle name="Dziesiętny_Invoices2001Slovakia_10_Nha so 10_Dien1_Book1_1 18 2" xfId="25460"/>
    <cellStyle name="Dziesietny_Invoices2001Slovakia_10_Nha so 10_Dien1_Book1_1 19" xfId="6660"/>
    <cellStyle name="Dziesiętny_Invoices2001Slovakia_10_Nha so 10_Dien1_Book1_1 19" xfId="6661"/>
    <cellStyle name="Dziesietny_Invoices2001Slovakia_10_Nha so 10_Dien1_Book1_1 19 2" xfId="25461"/>
    <cellStyle name="Dziesiętny_Invoices2001Slovakia_10_Nha so 10_Dien1_Book1_1 19 2" xfId="25462"/>
    <cellStyle name="Dziesietny_Invoices2001Slovakia_10_Nha so 10_Dien1_Book1_1 2" xfId="6662"/>
    <cellStyle name="Dziesiętny_Invoices2001Slovakia_10_Nha so 10_Dien1_Book1_1 2" xfId="6663"/>
    <cellStyle name="Dziesietny_Invoices2001Slovakia_10_Nha so 10_Dien1_Book1_1 2 2" xfId="15574"/>
    <cellStyle name="Dziesiętny_Invoices2001Slovakia_10_Nha so 10_Dien1_Book1_1 2 2" xfId="15575"/>
    <cellStyle name="Dziesietny_Invoices2001Slovakia_10_Nha so 10_Dien1_Book1_1 2 3" xfId="15572"/>
    <cellStyle name="Dziesiętny_Invoices2001Slovakia_10_Nha so 10_Dien1_Book1_1 2 3" xfId="15573"/>
    <cellStyle name="Dziesietny_Invoices2001Slovakia_10_Nha so 10_Dien1_Book1_1 2 4" xfId="25463"/>
    <cellStyle name="Dziesiętny_Invoices2001Slovakia_10_Nha so 10_Dien1_Book1_1 2 4" xfId="25464"/>
    <cellStyle name="Dziesietny_Invoices2001Slovakia_10_Nha so 10_Dien1_Book1_1 20" xfId="6664"/>
    <cellStyle name="Dziesiętny_Invoices2001Slovakia_10_Nha so 10_Dien1_Book1_1 20" xfId="6665"/>
    <cellStyle name="Dziesietny_Invoices2001Slovakia_10_Nha so 10_Dien1_Book1_1 20 2" xfId="25465"/>
    <cellStyle name="Dziesiętny_Invoices2001Slovakia_10_Nha so 10_Dien1_Book1_1 20 2" xfId="25466"/>
    <cellStyle name="Dziesietny_Invoices2001Slovakia_10_Nha so 10_Dien1_Book1_1 21" xfId="6666"/>
    <cellStyle name="Dziesiętny_Invoices2001Slovakia_10_Nha so 10_Dien1_Book1_1 21" xfId="6667"/>
    <cellStyle name="Dziesietny_Invoices2001Slovakia_10_Nha so 10_Dien1_Book1_1 21 2" xfId="25467"/>
    <cellStyle name="Dziesiętny_Invoices2001Slovakia_10_Nha so 10_Dien1_Book1_1 21 2" xfId="25468"/>
    <cellStyle name="Dziesietny_Invoices2001Slovakia_10_Nha so 10_Dien1_Book1_1 22" xfId="6668"/>
    <cellStyle name="Dziesiętny_Invoices2001Slovakia_10_Nha so 10_Dien1_Book1_1 22" xfId="6669"/>
    <cellStyle name="Dziesietny_Invoices2001Slovakia_10_Nha so 10_Dien1_Book1_1 22 2" xfId="25469"/>
    <cellStyle name="Dziesiętny_Invoices2001Slovakia_10_Nha so 10_Dien1_Book1_1 22 2" xfId="25470"/>
    <cellStyle name="Dziesietny_Invoices2001Slovakia_10_Nha so 10_Dien1_Book1_1 23" xfId="6670"/>
    <cellStyle name="Dziesiętny_Invoices2001Slovakia_10_Nha so 10_Dien1_Book1_1 23" xfId="6671"/>
    <cellStyle name="Dziesietny_Invoices2001Slovakia_10_Nha so 10_Dien1_Book1_1 23 2" xfId="25471"/>
    <cellStyle name="Dziesiętny_Invoices2001Slovakia_10_Nha so 10_Dien1_Book1_1 23 2" xfId="25472"/>
    <cellStyle name="Dziesietny_Invoices2001Slovakia_10_Nha so 10_Dien1_Book1_1 24" xfId="6672"/>
    <cellStyle name="Dziesiętny_Invoices2001Slovakia_10_Nha so 10_Dien1_Book1_1 24" xfId="6673"/>
    <cellStyle name="Dziesietny_Invoices2001Slovakia_10_Nha so 10_Dien1_Book1_1 24 2" xfId="25473"/>
    <cellStyle name="Dziesiętny_Invoices2001Slovakia_10_Nha so 10_Dien1_Book1_1 24 2" xfId="25474"/>
    <cellStyle name="Dziesietny_Invoices2001Slovakia_10_Nha so 10_Dien1_Book1_1 25" xfId="6674"/>
    <cellStyle name="Dziesiętny_Invoices2001Slovakia_10_Nha so 10_Dien1_Book1_1 25" xfId="6675"/>
    <cellStyle name="Dziesietny_Invoices2001Slovakia_10_Nha so 10_Dien1_Book1_1 25 2" xfId="25475"/>
    <cellStyle name="Dziesiętny_Invoices2001Slovakia_10_Nha so 10_Dien1_Book1_1 25 2" xfId="25476"/>
    <cellStyle name="Dziesietny_Invoices2001Slovakia_10_Nha so 10_Dien1_Book1_1 26" xfId="6676"/>
    <cellStyle name="Dziesiętny_Invoices2001Slovakia_10_Nha so 10_Dien1_Book1_1 26" xfId="6677"/>
    <cellStyle name="Dziesietny_Invoices2001Slovakia_10_Nha so 10_Dien1_Book1_1 26 2" xfId="25477"/>
    <cellStyle name="Dziesiętny_Invoices2001Slovakia_10_Nha so 10_Dien1_Book1_1 26 2" xfId="25478"/>
    <cellStyle name="Dziesietny_Invoices2001Slovakia_10_Nha so 10_Dien1_Book1_1 27" xfId="15570"/>
    <cellStyle name="Dziesiętny_Invoices2001Slovakia_10_Nha so 10_Dien1_Book1_1 27" xfId="15571"/>
    <cellStyle name="Dziesietny_Invoices2001Slovakia_10_Nha so 10_Dien1_Book1_1 28" xfId="25441"/>
    <cellStyle name="Dziesiętny_Invoices2001Slovakia_10_Nha so 10_Dien1_Book1_1 28" xfId="25442"/>
    <cellStyle name="Dziesietny_Invoices2001Slovakia_10_Nha so 10_Dien1_Book1_1 3" xfId="6678"/>
    <cellStyle name="Dziesiętny_Invoices2001Slovakia_10_Nha so 10_Dien1_Book1_1 3" xfId="6679"/>
    <cellStyle name="Dziesietny_Invoices2001Slovakia_10_Nha so 10_Dien1_Book1_1 3 2" xfId="15578"/>
    <cellStyle name="Dziesiętny_Invoices2001Slovakia_10_Nha so 10_Dien1_Book1_1 3 2" xfId="15579"/>
    <cellStyle name="Dziesietny_Invoices2001Slovakia_10_Nha so 10_Dien1_Book1_1 3 3" xfId="15576"/>
    <cellStyle name="Dziesiętny_Invoices2001Slovakia_10_Nha so 10_Dien1_Book1_1 3 3" xfId="15577"/>
    <cellStyle name="Dziesietny_Invoices2001Slovakia_10_Nha so 10_Dien1_Book1_1 3 4" xfId="25479"/>
    <cellStyle name="Dziesiętny_Invoices2001Slovakia_10_Nha so 10_Dien1_Book1_1 3 4" xfId="25480"/>
    <cellStyle name="Dziesietny_Invoices2001Slovakia_10_Nha so 10_Dien1_Book1_1 4" xfId="6680"/>
    <cellStyle name="Dziesiętny_Invoices2001Slovakia_10_Nha so 10_Dien1_Book1_1 4" xfId="6681"/>
    <cellStyle name="Dziesietny_Invoices2001Slovakia_10_Nha so 10_Dien1_Book1_1 4 2" xfId="15580"/>
    <cellStyle name="Dziesiętny_Invoices2001Slovakia_10_Nha so 10_Dien1_Book1_1 4 2" xfId="15581"/>
    <cellStyle name="Dziesietny_Invoices2001Slovakia_10_Nha so 10_Dien1_Book1_1 4 3" xfId="25481"/>
    <cellStyle name="Dziesiętny_Invoices2001Slovakia_10_Nha so 10_Dien1_Book1_1 4 3" xfId="25482"/>
    <cellStyle name="Dziesietny_Invoices2001Slovakia_10_Nha so 10_Dien1_Book1_1 5" xfId="6682"/>
    <cellStyle name="Dziesiętny_Invoices2001Slovakia_10_Nha so 10_Dien1_Book1_1 5" xfId="6683"/>
    <cellStyle name="Dziesietny_Invoices2001Slovakia_10_Nha so 10_Dien1_Book1_1 5 2" xfId="25483"/>
    <cellStyle name="Dziesiętny_Invoices2001Slovakia_10_Nha so 10_Dien1_Book1_1 5 2" xfId="25484"/>
    <cellStyle name="Dziesietny_Invoices2001Slovakia_10_Nha so 10_Dien1_Book1_1 6" xfId="6684"/>
    <cellStyle name="Dziesiętny_Invoices2001Slovakia_10_Nha so 10_Dien1_Book1_1 6" xfId="6685"/>
    <cellStyle name="Dziesietny_Invoices2001Slovakia_10_Nha so 10_Dien1_Book1_1 6 2" xfId="25485"/>
    <cellStyle name="Dziesiętny_Invoices2001Slovakia_10_Nha so 10_Dien1_Book1_1 6 2" xfId="25486"/>
    <cellStyle name="Dziesietny_Invoices2001Slovakia_10_Nha so 10_Dien1_Book1_1 7" xfId="6686"/>
    <cellStyle name="Dziesiętny_Invoices2001Slovakia_10_Nha so 10_Dien1_Book1_1 7" xfId="6687"/>
    <cellStyle name="Dziesietny_Invoices2001Slovakia_10_Nha so 10_Dien1_Book1_1 7 2" xfId="25487"/>
    <cellStyle name="Dziesiętny_Invoices2001Slovakia_10_Nha so 10_Dien1_Book1_1 7 2" xfId="25488"/>
    <cellStyle name="Dziesietny_Invoices2001Slovakia_10_Nha so 10_Dien1_Book1_1 8" xfId="6688"/>
    <cellStyle name="Dziesiętny_Invoices2001Slovakia_10_Nha so 10_Dien1_Book1_1 8" xfId="6689"/>
    <cellStyle name="Dziesietny_Invoices2001Slovakia_10_Nha so 10_Dien1_Book1_1 8 2" xfId="25489"/>
    <cellStyle name="Dziesiętny_Invoices2001Slovakia_10_Nha so 10_Dien1_Book1_1 8 2" xfId="25490"/>
    <cellStyle name="Dziesietny_Invoices2001Slovakia_10_Nha so 10_Dien1_Book1_1 9" xfId="6690"/>
    <cellStyle name="Dziesiętny_Invoices2001Slovakia_10_Nha so 10_Dien1_Book1_1 9" xfId="6691"/>
    <cellStyle name="Dziesietny_Invoices2001Slovakia_10_Nha so 10_Dien1_Book1_1 9 2" xfId="25491"/>
    <cellStyle name="Dziesiętny_Invoices2001Slovakia_10_Nha so 10_Dien1_Book1_1 9 2" xfId="25492"/>
    <cellStyle name="Dziesietny_Invoices2001Slovakia_10_Nha so 10_Dien1_Book1_DTTD chieng chan Tham lai 29-9-2009" xfId="6692"/>
    <cellStyle name="Dziesiętny_Invoices2001Slovakia_10_Nha so 10_Dien1_Book1_DTTD chieng chan Tham lai 29-9-2009" xfId="6693"/>
    <cellStyle name="Dziesietny_Invoices2001Slovakia_10_Nha so 10_Dien1_Book1_DTTD chieng chan Tham lai 29-9-2009 10" xfId="6694"/>
    <cellStyle name="Dziesiętny_Invoices2001Slovakia_10_Nha so 10_Dien1_Book1_DTTD chieng chan Tham lai 29-9-2009 10" xfId="6695"/>
    <cellStyle name="Dziesietny_Invoices2001Slovakia_10_Nha so 10_Dien1_Book1_DTTD chieng chan Tham lai 29-9-2009 10 2" xfId="25495"/>
    <cellStyle name="Dziesiętny_Invoices2001Slovakia_10_Nha so 10_Dien1_Book1_DTTD chieng chan Tham lai 29-9-2009 10 2" xfId="25496"/>
    <cellStyle name="Dziesietny_Invoices2001Slovakia_10_Nha so 10_Dien1_Book1_DTTD chieng chan Tham lai 29-9-2009 11" xfId="6696"/>
    <cellStyle name="Dziesiętny_Invoices2001Slovakia_10_Nha so 10_Dien1_Book1_DTTD chieng chan Tham lai 29-9-2009 11" xfId="6697"/>
    <cellStyle name="Dziesietny_Invoices2001Slovakia_10_Nha so 10_Dien1_Book1_DTTD chieng chan Tham lai 29-9-2009 11 2" xfId="25497"/>
    <cellStyle name="Dziesiętny_Invoices2001Slovakia_10_Nha so 10_Dien1_Book1_DTTD chieng chan Tham lai 29-9-2009 11 2" xfId="25498"/>
    <cellStyle name="Dziesietny_Invoices2001Slovakia_10_Nha so 10_Dien1_Book1_DTTD chieng chan Tham lai 29-9-2009 12" xfId="6698"/>
    <cellStyle name="Dziesiętny_Invoices2001Slovakia_10_Nha so 10_Dien1_Book1_DTTD chieng chan Tham lai 29-9-2009 12" xfId="6699"/>
    <cellStyle name="Dziesietny_Invoices2001Slovakia_10_Nha so 10_Dien1_Book1_DTTD chieng chan Tham lai 29-9-2009 12 2" xfId="25499"/>
    <cellStyle name="Dziesiętny_Invoices2001Slovakia_10_Nha so 10_Dien1_Book1_DTTD chieng chan Tham lai 29-9-2009 12 2" xfId="25500"/>
    <cellStyle name="Dziesietny_Invoices2001Slovakia_10_Nha so 10_Dien1_Book1_DTTD chieng chan Tham lai 29-9-2009 13" xfId="6700"/>
    <cellStyle name="Dziesiętny_Invoices2001Slovakia_10_Nha so 10_Dien1_Book1_DTTD chieng chan Tham lai 29-9-2009 13" xfId="6701"/>
    <cellStyle name="Dziesietny_Invoices2001Slovakia_10_Nha so 10_Dien1_Book1_DTTD chieng chan Tham lai 29-9-2009 13 2" xfId="25501"/>
    <cellStyle name="Dziesiętny_Invoices2001Slovakia_10_Nha so 10_Dien1_Book1_DTTD chieng chan Tham lai 29-9-2009 13 2" xfId="25502"/>
    <cellStyle name="Dziesietny_Invoices2001Slovakia_10_Nha so 10_Dien1_Book1_DTTD chieng chan Tham lai 29-9-2009 14" xfId="6702"/>
    <cellStyle name="Dziesiętny_Invoices2001Slovakia_10_Nha so 10_Dien1_Book1_DTTD chieng chan Tham lai 29-9-2009 14" xfId="6703"/>
    <cellStyle name="Dziesietny_Invoices2001Slovakia_10_Nha so 10_Dien1_Book1_DTTD chieng chan Tham lai 29-9-2009 14 2" xfId="25503"/>
    <cellStyle name="Dziesiętny_Invoices2001Slovakia_10_Nha so 10_Dien1_Book1_DTTD chieng chan Tham lai 29-9-2009 14 2" xfId="25504"/>
    <cellStyle name="Dziesietny_Invoices2001Slovakia_10_Nha so 10_Dien1_Book1_DTTD chieng chan Tham lai 29-9-2009 15" xfId="6704"/>
    <cellStyle name="Dziesiętny_Invoices2001Slovakia_10_Nha so 10_Dien1_Book1_DTTD chieng chan Tham lai 29-9-2009 15" xfId="6705"/>
    <cellStyle name="Dziesietny_Invoices2001Slovakia_10_Nha so 10_Dien1_Book1_DTTD chieng chan Tham lai 29-9-2009 15 2" xfId="25505"/>
    <cellStyle name="Dziesiętny_Invoices2001Slovakia_10_Nha so 10_Dien1_Book1_DTTD chieng chan Tham lai 29-9-2009 15 2" xfId="25506"/>
    <cellStyle name="Dziesietny_Invoices2001Slovakia_10_Nha so 10_Dien1_Book1_DTTD chieng chan Tham lai 29-9-2009 16" xfId="6706"/>
    <cellStyle name="Dziesiętny_Invoices2001Slovakia_10_Nha so 10_Dien1_Book1_DTTD chieng chan Tham lai 29-9-2009 16" xfId="6707"/>
    <cellStyle name="Dziesietny_Invoices2001Slovakia_10_Nha so 10_Dien1_Book1_DTTD chieng chan Tham lai 29-9-2009 16 2" xfId="25507"/>
    <cellStyle name="Dziesiętny_Invoices2001Slovakia_10_Nha so 10_Dien1_Book1_DTTD chieng chan Tham lai 29-9-2009 16 2" xfId="25508"/>
    <cellStyle name="Dziesietny_Invoices2001Slovakia_10_Nha so 10_Dien1_Book1_DTTD chieng chan Tham lai 29-9-2009 17" xfId="6708"/>
    <cellStyle name="Dziesiętny_Invoices2001Slovakia_10_Nha so 10_Dien1_Book1_DTTD chieng chan Tham lai 29-9-2009 17" xfId="6709"/>
    <cellStyle name="Dziesietny_Invoices2001Slovakia_10_Nha so 10_Dien1_Book1_DTTD chieng chan Tham lai 29-9-2009 17 2" xfId="25509"/>
    <cellStyle name="Dziesiętny_Invoices2001Slovakia_10_Nha so 10_Dien1_Book1_DTTD chieng chan Tham lai 29-9-2009 17 2" xfId="25510"/>
    <cellStyle name="Dziesietny_Invoices2001Slovakia_10_Nha so 10_Dien1_Book1_DTTD chieng chan Tham lai 29-9-2009 18" xfId="6710"/>
    <cellStyle name="Dziesiętny_Invoices2001Slovakia_10_Nha so 10_Dien1_Book1_DTTD chieng chan Tham lai 29-9-2009 18" xfId="6711"/>
    <cellStyle name="Dziesietny_Invoices2001Slovakia_10_Nha so 10_Dien1_Book1_DTTD chieng chan Tham lai 29-9-2009 18 2" xfId="25511"/>
    <cellStyle name="Dziesiętny_Invoices2001Slovakia_10_Nha so 10_Dien1_Book1_DTTD chieng chan Tham lai 29-9-2009 18 2" xfId="25512"/>
    <cellStyle name="Dziesietny_Invoices2001Slovakia_10_Nha so 10_Dien1_Book1_DTTD chieng chan Tham lai 29-9-2009 19" xfId="6712"/>
    <cellStyle name="Dziesiętny_Invoices2001Slovakia_10_Nha so 10_Dien1_Book1_DTTD chieng chan Tham lai 29-9-2009 19" xfId="6713"/>
    <cellStyle name="Dziesietny_Invoices2001Slovakia_10_Nha so 10_Dien1_Book1_DTTD chieng chan Tham lai 29-9-2009 19 2" xfId="25513"/>
    <cellStyle name="Dziesiętny_Invoices2001Slovakia_10_Nha so 10_Dien1_Book1_DTTD chieng chan Tham lai 29-9-2009 19 2" xfId="25514"/>
    <cellStyle name="Dziesietny_Invoices2001Slovakia_10_Nha so 10_Dien1_Book1_DTTD chieng chan Tham lai 29-9-2009 2" xfId="6714"/>
    <cellStyle name="Dziesiętny_Invoices2001Slovakia_10_Nha so 10_Dien1_Book1_DTTD chieng chan Tham lai 29-9-2009 2" xfId="6715"/>
    <cellStyle name="Dziesietny_Invoices2001Slovakia_10_Nha so 10_Dien1_Book1_DTTD chieng chan Tham lai 29-9-2009 2 2" xfId="15586"/>
    <cellStyle name="Dziesiętny_Invoices2001Slovakia_10_Nha so 10_Dien1_Book1_DTTD chieng chan Tham lai 29-9-2009 2 2" xfId="15587"/>
    <cellStyle name="Dziesietny_Invoices2001Slovakia_10_Nha so 10_Dien1_Book1_DTTD chieng chan Tham lai 29-9-2009 2 3" xfId="15584"/>
    <cellStyle name="Dziesiętny_Invoices2001Slovakia_10_Nha so 10_Dien1_Book1_DTTD chieng chan Tham lai 29-9-2009 2 3" xfId="15585"/>
    <cellStyle name="Dziesietny_Invoices2001Slovakia_10_Nha so 10_Dien1_Book1_DTTD chieng chan Tham lai 29-9-2009 2 4" xfId="25515"/>
    <cellStyle name="Dziesiętny_Invoices2001Slovakia_10_Nha so 10_Dien1_Book1_DTTD chieng chan Tham lai 29-9-2009 2 4" xfId="25516"/>
    <cellStyle name="Dziesietny_Invoices2001Slovakia_10_Nha so 10_Dien1_Book1_DTTD chieng chan Tham lai 29-9-2009 20" xfId="6716"/>
    <cellStyle name="Dziesiętny_Invoices2001Slovakia_10_Nha so 10_Dien1_Book1_DTTD chieng chan Tham lai 29-9-2009 20" xfId="6717"/>
    <cellStyle name="Dziesietny_Invoices2001Slovakia_10_Nha so 10_Dien1_Book1_DTTD chieng chan Tham lai 29-9-2009 20 2" xfId="25517"/>
    <cellStyle name="Dziesiętny_Invoices2001Slovakia_10_Nha so 10_Dien1_Book1_DTTD chieng chan Tham lai 29-9-2009 20 2" xfId="25518"/>
    <cellStyle name="Dziesietny_Invoices2001Slovakia_10_Nha so 10_Dien1_Book1_DTTD chieng chan Tham lai 29-9-2009 21" xfId="6718"/>
    <cellStyle name="Dziesiętny_Invoices2001Slovakia_10_Nha so 10_Dien1_Book1_DTTD chieng chan Tham lai 29-9-2009 21" xfId="6719"/>
    <cellStyle name="Dziesietny_Invoices2001Slovakia_10_Nha so 10_Dien1_Book1_DTTD chieng chan Tham lai 29-9-2009 21 2" xfId="25519"/>
    <cellStyle name="Dziesiętny_Invoices2001Slovakia_10_Nha so 10_Dien1_Book1_DTTD chieng chan Tham lai 29-9-2009 21 2" xfId="25520"/>
    <cellStyle name="Dziesietny_Invoices2001Slovakia_10_Nha so 10_Dien1_Book1_DTTD chieng chan Tham lai 29-9-2009 22" xfId="6720"/>
    <cellStyle name="Dziesiętny_Invoices2001Slovakia_10_Nha so 10_Dien1_Book1_DTTD chieng chan Tham lai 29-9-2009 22" xfId="6721"/>
    <cellStyle name="Dziesietny_Invoices2001Slovakia_10_Nha so 10_Dien1_Book1_DTTD chieng chan Tham lai 29-9-2009 22 2" xfId="25521"/>
    <cellStyle name="Dziesiętny_Invoices2001Slovakia_10_Nha so 10_Dien1_Book1_DTTD chieng chan Tham lai 29-9-2009 22 2" xfId="25522"/>
    <cellStyle name="Dziesietny_Invoices2001Slovakia_10_Nha so 10_Dien1_Book1_DTTD chieng chan Tham lai 29-9-2009 23" xfId="6722"/>
    <cellStyle name="Dziesiętny_Invoices2001Slovakia_10_Nha so 10_Dien1_Book1_DTTD chieng chan Tham lai 29-9-2009 23" xfId="6723"/>
    <cellStyle name="Dziesietny_Invoices2001Slovakia_10_Nha so 10_Dien1_Book1_DTTD chieng chan Tham lai 29-9-2009 23 2" xfId="25523"/>
    <cellStyle name="Dziesiętny_Invoices2001Slovakia_10_Nha so 10_Dien1_Book1_DTTD chieng chan Tham lai 29-9-2009 23 2" xfId="25524"/>
    <cellStyle name="Dziesietny_Invoices2001Slovakia_10_Nha so 10_Dien1_Book1_DTTD chieng chan Tham lai 29-9-2009 24" xfId="6724"/>
    <cellStyle name="Dziesiętny_Invoices2001Slovakia_10_Nha so 10_Dien1_Book1_DTTD chieng chan Tham lai 29-9-2009 24" xfId="6725"/>
    <cellStyle name="Dziesietny_Invoices2001Slovakia_10_Nha so 10_Dien1_Book1_DTTD chieng chan Tham lai 29-9-2009 24 2" xfId="25525"/>
    <cellStyle name="Dziesiętny_Invoices2001Slovakia_10_Nha so 10_Dien1_Book1_DTTD chieng chan Tham lai 29-9-2009 24 2" xfId="25526"/>
    <cellStyle name="Dziesietny_Invoices2001Slovakia_10_Nha so 10_Dien1_Book1_DTTD chieng chan Tham lai 29-9-2009 25" xfId="6726"/>
    <cellStyle name="Dziesiętny_Invoices2001Slovakia_10_Nha so 10_Dien1_Book1_DTTD chieng chan Tham lai 29-9-2009 25" xfId="6727"/>
    <cellStyle name="Dziesietny_Invoices2001Slovakia_10_Nha so 10_Dien1_Book1_DTTD chieng chan Tham lai 29-9-2009 25 2" xfId="25527"/>
    <cellStyle name="Dziesiętny_Invoices2001Slovakia_10_Nha so 10_Dien1_Book1_DTTD chieng chan Tham lai 29-9-2009 25 2" xfId="25528"/>
    <cellStyle name="Dziesietny_Invoices2001Slovakia_10_Nha so 10_Dien1_Book1_DTTD chieng chan Tham lai 29-9-2009 26" xfId="6728"/>
    <cellStyle name="Dziesiętny_Invoices2001Slovakia_10_Nha so 10_Dien1_Book1_DTTD chieng chan Tham lai 29-9-2009 26" xfId="6729"/>
    <cellStyle name="Dziesietny_Invoices2001Slovakia_10_Nha so 10_Dien1_Book1_DTTD chieng chan Tham lai 29-9-2009 26 2" xfId="25529"/>
    <cellStyle name="Dziesiętny_Invoices2001Slovakia_10_Nha so 10_Dien1_Book1_DTTD chieng chan Tham lai 29-9-2009 26 2" xfId="25530"/>
    <cellStyle name="Dziesietny_Invoices2001Slovakia_10_Nha so 10_Dien1_Book1_DTTD chieng chan Tham lai 29-9-2009 27" xfId="15582"/>
    <cellStyle name="Dziesiętny_Invoices2001Slovakia_10_Nha so 10_Dien1_Book1_DTTD chieng chan Tham lai 29-9-2009 27" xfId="15583"/>
    <cellStyle name="Dziesietny_Invoices2001Slovakia_10_Nha so 10_Dien1_Book1_DTTD chieng chan Tham lai 29-9-2009 28" xfId="25493"/>
    <cellStyle name="Dziesiętny_Invoices2001Slovakia_10_Nha so 10_Dien1_Book1_DTTD chieng chan Tham lai 29-9-2009 28" xfId="25494"/>
    <cellStyle name="Dziesietny_Invoices2001Slovakia_10_Nha so 10_Dien1_Book1_DTTD chieng chan Tham lai 29-9-2009 3" xfId="6730"/>
    <cellStyle name="Dziesiętny_Invoices2001Slovakia_10_Nha so 10_Dien1_Book1_DTTD chieng chan Tham lai 29-9-2009 3" xfId="6731"/>
    <cellStyle name="Dziesietny_Invoices2001Slovakia_10_Nha so 10_Dien1_Book1_DTTD chieng chan Tham lai 29-9-2009 3 2" xfId="15590"/>
    <cellStyle name="Dziesiętny_Invoices2001Slovakia_10_Nha so 10_Dien1_Book1_DTTD chieng chan Tham lai 29-9-2009 3 2" xfId="15591"/>
    <cellStyle name="Dziesietny_Invoices2001Slovakia_10_Nha so 10_Dien1_Book1_DTTD chieng chan Tham lai 29-9-2009 3 3" xfId="15588"/>
    <cellStyle name="Dziesiętny_Invoices2001Slovakia_10_Nha so 10_Dien1_Book1_DTTD chieng chan Tham lai 29-9-2009 3 3" xfId="15589"/>
    <cellStyle name="Dziesietny_Invoices2001Slovakia_10_Nha so 10_Dien1_Book1_DTTD chieng chan Tham lai 29-9-2009 3 4" xfId="25531"/>
    <cellStyle name="Dziesiętny_Invoices2001Slovakia_10_Nha so 10_Dien1_Book1_DTTD chieng chan Tham lai 29-9-2009 3 4" xfId="25532"/>
    <cellStyle name="Dziesietny_Invoices2001Slovakia_10_Nha so 10_Dien1_Book1_DTTD chieng chan Tham lai 29-9-2009 4" xfId="6732"/>
    <cellStyle name="Dziesiętny_Invoices2001Slovakia_10_Nha so 10_Dien1_Book1_DTTD chieng chan Tham lai 29-9-2009 4" xfId="6733"/>
    <cellStyle name="Dziesietny_Invoices2001Slovakia_10_Nha so 10_Dien1_Book1_DTTD chieng chan Tham lai 29-9-2009 4 2" xfId="15592"/>
    <cellStyle name="Dziesiętny_Invoices2001Slovakia_10_Nha so 10_Dien1_Book1_DTTD chieng chan Tham lai 29-9-2009 4 2" xfId="15593"/>
    <cellStyle name="Dziesietny_Invoices2001Slovakia_10_Nha so 10_Dien1_Book1_DTTD chieng chan Tham lai 29-9-2009 4 3" xfId="25533"/>
    <cellStyle name="Dziesiętny_Invoices2001Slovakia_10_Nha so 10_Dien1_Book1_DTTD chieng chan Tham lai 29-9-2009 4 3" xfId="25534"/>
    <cellStyle name="Dziesietny_Invoices2001Slovakia_10_Nha so 10_Dien1_Book1_DTTD chieng chan Tham lai 29-9-2009 5" xfId="6734"/>
    <cellStyle name="Dziesiętny_Invoices2001Slovakia_10_Nha so 10_Dien1_Book1_DTTD chieng chan Tham lai 29-9-2009 5" xfId="6735"/>
    <cellStyle name="Dziesietny_Invoices2001Slovakia_10_Nha so 10_Dien1_Book1_DTTD chieng chan Tham lai 29-9-2009 5 2" xfId="25535"/>
    <cellStyle name="Dziesiętny_Invoices2001Slovakia_10_Nha so 10_Dien1_Book1_DTTD chieng chan Tham lai 29-9-2009 5 2" xfId="25536"/>
    <cellStyle name="Dziesietny_Invoices2001Slovakia_10_Nha so 10_Dien1_Book1_DTTD chieng chan Tham lai 29-9-2009 6" xfId="6736"/>
    <cellStyle name="Dziesiętny_Invoices2001Slovakia_10_Nha so 10_Dien1_Book1_DTTD chieng chan Tham lai 29-9-2009 6" xfId="6737"/>
    <cellStyle name="Dziesietny_Invoices2001Slovakia_10_Nha so 10_Dien1_Book1_DTTD chieng chan Tham lai 29-9-2009 6 2" xfId="25537"/>
    <cellStyle name="Dziesiętny_Invoices2001Slovakia_10_Nha so 10_Dien1_Book1_DTTD chieng chan Tham lai 29-9-2009 6 2" xfId="25538"/>
    <cellStyle name="Dziesietny_Invoices2001Slovakia_10_Nha so 10_Dien1_Book1_DTTD chieng chan Tham lai 29-9-2009 7" xfId="6738"/>
    <cellStyle name="Dziesiętny_Invoices2001Slovakia_10_Nha so 10_Dien1_Book1_DTTD chieng chan Tham lai 29-9-2009 7" xfId="6739"/>
    <cellStyle name="Dziesietny_Invoices2001Slovakia_10_Nha so 10_Dien1_Book1_DTTD chieng chan Tham lai 29-9-2009 7 2" xfId="25539"/>
    <cellStyle name="Dziesiętny_Invoices2001Slovakia_10_Nha so 10_Dien1_Book1_DTTD chieng chan Tham lai 29-9-2009 7 2" xfId="25540"/>
    <cellStyle name="Dziesietny_Invoices2001Slovakia_10_Nha so 10_Dien1_Book1_DTTD chieng chan Tham lai 29-9-2009 8" xfId="6740"/>
    <cellStyle name="Dziesiętny_Invoices2001Slovakia_10_Nha so 10_Dien1_Book1_DTTD chieng chan Tham lai 29-9-2009 8" xfId="6741"/>
    <cellStyle name="Dziesietny_Invoices2001Slovakia_10_Nha so 10_Dien1_Book1_DTTD chieng chan Tham lai 29-9-2009 8 2" xfId="25541"/>
    <cellStyle name="Dziesiętny_Invoices2001Slovakia_10_Nha so 10_Dien1_Book1_DTTD chieng chan Tham lai 29-9-2009 8 2" xfId="25542"/>
    <cellStyle name="Dziesietny_Invoices2001Slovakia_10_Nha so 10_Dien1_Book1_DTTD chieng chan Tham lai 29-9-2009 9" xfId="6742"/>
    <cellStyle name="Dziesiętny_Invoices2001Slovakia_10_Nha so 10_Dien1_Book1_DTTD chieng chan Tham lai 29-9-2009 9" xfId="6743"/>
    <cellStyle name="Dziesietny_Invoices2001Slovakia_10_Nha so 10_Dien1_Book1_DTTD chieng chan Tham lai 29-9-2009 9 2" xfId="25543"/>
    <cellStyle name="Dziesiętny_Invoices2001Slovakia_10_Nha so 10_Dien1_Book1_DTTD chieng chan Tham lai 29-9-2009 9 2" xfId="25544"/>
    <cellStyle name="Dziesietny_Invoices2001Slovakia_10_Nha so 10_Dien1_Book1_Ke hoach 2010 (theo doi 11-8-2010)" xfId="6744"/>
    <cellStyle name="Dziesiętny_Invoices2001Slovakia_10_Nha so 10_Dien1_Book1_Ke hoach 2010 (theo doi 11-8-2010)" xfId="6745"/>
    <cellStyle name="Dziesietny_Invoices2001Slovakia_10_Nha so 10_Dien1_Book1_Ke hoach 2010 (theo doi 11-8-2010) 10" xfId="6746"/>
    <cellStyle name="Dziesiętny_Invoices2001Slovakia_10_Nha so 10_Dien1_Book1_Ke hoach 2010 (theo doi 11-8-2010) 10" xfId="6747"/>
    <cellStyle name="Dziesietny_Invoices2001Slovakia_10_Nha so 10_Dien1_Book1_Ke hoach 2010 (theo doi 11-8-2010) 10 2" xfId="25547"/>
    <cellStyle name="Dziesiętny_Invoices2001Slovakia_10_Nha so 10_Dien1_Book1_Ke hoach 2010 (theo doi 11-8-2010) 10 2" xfId="25548"/>
    <cellStyle name="Dziesietny_Invoices2001Slovakia_10_Nha so 10_Dien1_Book1_Ke hoach 2010 (theo doi 11-8-2010) 11" xfId="6748"/>
    <cellStyle name="Dziesiętny_Invoices2001Slovakia_10_Nha so 10_Dien1_Book1_Ke hoach 2010 (theo doi 11-8-2010) 11" xfId="6749"/>
    <cellStyle name="Dziesietny_Invoices2001Slovakia_10_Nha so 10_Dien1_Book1_Ke hoach 2010 (theo doi 11-8-2010) 11 2" xfId="25549"/>
    <cellStyle name="Dziesiętny_Invoices2001Slovakia_10_Nha so 10_Dien1_Book1_Ke hoach 2010 (theo doi 11-8-2010) 11 2" xfId="25550"/>
    <cellStyle name="Dziesietny_Invoices2001Slovakia_10_Nha so 10_Dien1_Book1_Ke hoach 2010 (theo doi 11-8-2010) 12" xfId="6750"/>
    <cellStyle name="Dziesiętny_Invoices2001Slovakia_10_Nha so 10_Dien1_Book1_Ke hoach 2010 (theo doi 11-8-2010) 12" xfId="6751"/>
    <cellStyle name="Dziesietny_Invoices2001Slovakia_10_Nha so 10_Dien1_Book1_Ke hoach 2010 (theo doi 11-8-2010) 12 2" xfId="25551"/>
    <cellStyle name="Dziesiętny_Invoices2001Slovakia_10_Nha so 10_Dien1_Book1_Ke hoach 2010 (theo doi 11-8-2010) 12 2" xfId="25552"/>
    <cellStyle name="Dziesietny_Invoices2001Slovakia_10_Nha so 10_Dien1_Book1_Ke hoach 2010 (theo doi 11-8-2010) 13" xfId="6752"/>
    <cellStyle name="Dziesiętny_Invoices2001Slovakia_10_Nha so 10_Dien1_Book1_Ke hoach 2010 (theo doi 11-8-2010) 13" xfId="6753"/>
    <cellStyle name="Dziesietny_Invoices2001Slovakia_10_Nha so 10_Dien1_Book1_Ke hoach 2010 (theo doi 11-8-2010) 13 2" xfId="25553"/>
    <cellStyle name="Dziesiętny_Invoices2001Slovakia_10_Nha so 10_Dien1_Book1_Ke hoach 2010 (theo doi 11-8-2010) 13 2" xfId="25554"/>
    <cellStyle name="Dziesietny_Invoices2001Slovakia_10_Nha so 10_Dien1_Book1_Ke hoach 2010 (theo doi 11-8-2010) 14" xfId="6754"/>
    <cellStyle name="Dziesiętny_Invoices2001Slovakia_10_Nha so 10_Dien1_Book1_Ke hoach 2010 (theo doi 11-8-2010) 14" xfId="6755"/>
    <cellStyle name="Dziesietny_Invoices2001Slovakia_10_Nha so 10_Dien1_Book1_Ke hoach 2010 (theo doi 11-8-2010) 14 2" xfId="25555"/>
    <cellStyle name="Dziesiętny_Invoices2001Slovakia_10_Nha so 10_Dien1_Book1_Ke hoach 2010 (theo doi 11-8-2010) 14 2" xfId="25556"/>
    <cellStyle name="Dziesietny_Invoices2001Slovakia_10_Nha so 10_Dien1_Book1_Ke hoach 2010 (theo doi 11-8-2010) 15" xfId="6756"/>
    <cellStyle name="Dziesiętny_Invoices2001Slovakia_10_Nha so 10_Dien1_Book1_Ke hoach 2010 (theo doi 11-8-2010) 15" xfId="6757"/>
    <cellStyle name="Dziesietny_Invoices2001Slovakia_10_Nha so 10_Dien1_Book1_Ke hoach 2010 (theo doi 11-8-2010) 15 2" xfId="25557"/>
    <cellStyle name="Dziesiętny_Invoices2001Slovakia_10_Nha so 10_Dien1_Book1_Ke hoach 2010 (theo doi 11-8-2010) 15 2" xfId="25558"/>
    <cellStyle name="Dziesietny_Invoices2001Slovakia_10_Nha so 10_Dien1_Book1_Ke hoach 2010 (theo doi 11-8-2010) 16" xfId="6758"/>
    <cellStyle name="Dziesiętny_Invoices2001Slovakia_10_Nha so 10_Dien1_Book1_Ke hoach 2010 (theo doi 11-8-2010) 16" xfId="6759"/>
    <cellStyle name="Dziesietny_Invoices2001Slovakia_10_Nha so 10_Dien1_Book1_Ke hoach 2010 (theo doi 11-8-2010) 16 2" xfId="25559"/>
    <cellStyle name="Dziesiętny_Invoices2001Slovakia_10_Nha so 10_Dien1_Book1_Ke hoach 2010 (theo doi 11-8-2010) 16 2" xfId="25560"/>
    <cellStyle name="Dziesietny_Invoices2001Slovakia_10_Nha so 10_Dien1_Book1_Ke hoach 2010 (theo doi 11-8-2010) 17" xfId="6760"/>
    <cellStyle name="Dziesiętny_Invoices2001Slovakia_10_Nha so 10_Dien1_Book1_Ke hoach 2010 (theo doi 11-8-2010) 17" xfId="6761"/>
    <cellStyle name="Dziesietny_Invoices2001Slovakia_10_Nha so 10_Dien1_Book1_Ke hoach 2010 (theo doi 11-8-2010) 17 2" xfId="25561"/>
    <cellStyle name="Dziesiętny_Invoices2001Slovakia_10_Nha so 10_Dien1_Book1_Ke hoach 2010 (theo doi 11-8-2010) 17 2" xfId="25562"/>
    <cellStyle name="Dziesietny_Invoices2001Slovakia_10_Nha so 10_Dien1_Book1_Ke hoach 2010 (theo doi 11-8-2010) 18" xfId="6762"/>
    <cellStyle name="Dziesiętny_Invoices2001Slovakia_10_Nha so 10_Dien1_Book1_Ke hoach 2010 (theo doi 11-8-2010) 18" xfId="6763"/>
    <cellStyle name="Dziesietny_Invoices2001Slovakia_10_Nha so 10_Dien1_Book1_Ke hoach 2010 (theo doi 11-8-2010) 18 2" xfId="25563"/>
    <cellStyle name="Dziesiętny_Invoices2001Slovakia_10_Nha so 10_Dien1_Book1_Ke hoach 2010 (theo doi 11-8-2010) 18 2" xfId="25564"/>
    <cellStyle name="Dziesietny_Invoices2001Slovakia_10_Nha so 10_Dien1_Book1_Ke hoach 2010 (theo doi 11-8-2010) 19" xfId="6764"/>
    <cellStyle name="Dziesiętny_Invoices2001Slovakia_10_Nha so 10_Dien1_Book1_Ke hoach 2010 (theo doi 11-8-2010) 19" xfId="6765"/>
    <cellStyle name="Dziesietny_Invoices2001Slovakia_10_Nha so 10_Dien1_Book1_Ke hoach 2010 (theo doi 11-8-2010) 19 2" xfId="25565"/>
    <cellStyle name="Dziesiętny_Invoices2001Slovakia_10_Nha so 10_Dien1_Book1_Ke hoach 2010 (theo doi 11-8-2010) 19 2" xfId="25566"/>
    <cellStyle name="Dziesietny_Invoices2001Slovakia_10_Nha so 10_Dien1_Book1_Ke hoach 2010 (theo doi 11-8-2010) 2" xfId="6766"/>
    <cellStyle name="Dziesiętny_Invoices2001Slovakia_10_Nha so 10_Dien1_Book1_Ke hoach 2010 (theo doi 11-8-2010) 2" xfId="6767"/>
    <cellStyle name="Dziesietny_Invoices2001Slovakia_10_Nha so 10_Dien1_Book1_Ke hoach 2010 (theo doi 11-8-2010) 2 2" xfId="15598"/>
    <cellStyle name="Dziesiętny_Invoices2001Slovakia_10_Nha so 10_Dien1_Book1_Ke hoach 2010 (theo doi 11-8-2010) 2 2" xfId="15599"/>
    <cellStyle name="Dziesietny_Invoices2001Slovakia_10_Nha so 10_Dien1_Book1_Ke hoach 2010 (theo doi 11-8-2010) 2 3" xfId="15596"/>
    <cellStyle name="Dziesiętny_Invoices2001Slovakia_10_Nha so 10_Dien1_Book1_Ke hoach 2010 (theo doi 11-8-2010) 2 3" xfId="15597"/>
    <cellStyle name="Dziesietny_Invoices2001Slovakia_10_Nha so 10_Dien1_Book1_Ke hoach 2010 (theo doi 11-8-2010) 2 4" xfId="25567"/>
    <cellStyle name="Dziesiętny_Invoices2001Slovakia_10_Nha so 10_Dien1_Book1_Ke hoach 2010 (theo doi 11-8-2010) 2 4" xfId="25568"/>
    <cellStyle name="Dziesietny_Invoices2001Slovakia_10_Nha so 10_Dien1_Book1_Ke hoach 2010 (theo doi 11-8-2010) 20" xfId="6768"/>
    <cellStyle name="Dziesiętny_Invoices2001Slovakia_10_Nha so 10_Dien1_Book1_Ke hoach 2010 (theo doi 11-8-2010) 20" xfId="6769"/>
    <cellStyle name="Dziesietny_Invoices2001Slovakia_10_Nha so 10_Dien1_Book1_Ke hoach 2010 (theo doi 11-8-2010) 20 2" xfId="25569"/>
    <cellStyle name="Dziesiętny_Invoices2001Slovakia_10_Nha so 10_Dien1_Book1_Ke hoach 2010 (theo doi 11-8-2010) 20 2" xfId="25570"/>
    <cellStyle name="Dziesietny_Invoices2001Slovakia_10_Nha so 10_Dien1_Book1_Ke hoach 2010 (theo doi 11-8-2010) 21" xfId="6770"/>
    <cellStyle name="Dziesiętny_Invoices2001Slovakia_10_Nha so 10_Dien1_Book1_Ke hoach 2010 (theo doi 11-8-2010) 21" xfId="6771"/>
    <cellStyle name="Dziesietny_Invoices2001Slovakia_10_Nha so 10_Dien1_Book1_Ke hoach 2010 (theo doi 11-8-2010) 21 2" xfId="25571"/>
    <cellStyle name="Dziesiętny_Invoices2001Slovakia_10_Nha so 10_Dien1_Book1_Ke hoach 2010 (theo doi 11-8-2010) 21 2" xfId="25572"/>
    <cellStyle name="Dziesietny_Invoices2001Slovakia_10_Nha so 10_Dien1_Book1_Ke hoach 2010 (theo doi 11-8-2010) 22" xfId="6772"/>
    <cellStyle name="Dziesiętny_Invoices2001Slovakia_10_Nha so 10_Dien1_Book1_Ke hoach 2010 (theo doi 11-8-2010) 22" xfId="6773"/>
    <cellStyle name="Dziesietny_Invoices2001Slovakia_10_Nha so 10_Dien1_Book1_Ke hoach 2010 (theo doi 11-8-2010) 22 2" xfId="25573"/>
    <cellStyle name="Dziesiętny_Invoices2001Slovakia_10_Nha so 10_Dien1_Book1_Ke hoach 2010 (theo doi 11-8-2010) 22 2" xfId="25574"/>
    <cellStyle name="Dziesietny_Invoices2001Slovakia_10_Nha so 10_Dien1_Book1_Ke hoach 2010 (theo doi 11-8-2010) 23" xfId="6774"/>
    <cellStyle name="Dziesiętny_Invoices2001Slovakia_10_Nha so 10_Dien1_Book1_Ke hoach 2010 (theo doi 11-8-2010) 23" xfId="6775"/>
    <cellStyle name="Dziesietny_Invoices2001Slovakia_10_Nha so 10_Dien1_Book1_Ke hoach 2010 (theo doi 11-8-2010) 23 2" xfId="25575"/>
    <cellStyle name="Dziesiętny_Invoices2001Slovakia_10_Nha so 10_Dien1_Book1_Ke hoach 2010 (theo doi 11-8-2010) 23 2" xfId="25576"/>
    <cellStyle name="Dziesietny_Invoices2001Slovakia_10_Nha so 10_Dien1_Book1_Ke hoach 2010 (theo doi 11-8-2010) 24" xfId="6776"/>
    <cellStyle name="Dziesiętny_Invoices2001Slovakia_10_Nha so 10_Dien1_Book1_Ke hoach 2010 (theo doi 11-8-2010) 24" xfId="6777"/>
    <cellStyle name="Dziesietny_Invoices2001Slovakia_10_Nha so 10_Dien1_Book1_Ke hoach 2010 (theo doi 11-8-2010) 24 2" xfId="25577"/>
    <cellStyle name="Dziesiętny_Invoices2001Slovakia_10_Nha so 10_Dien1_Book1_Ke hoach 2010 (theo doi 11-8-2010) 24 2" xfId="25578"/>
    <cellStyle name="Dziesietny_Invoices2001Slovakia_10_Nha so 10_Dien1_Book1_Ke hoach 2010 (theo doi 11-8-2010) 25" xfId="6778"/>
    <cellStyle name="Dziesiętny_Invoices2001Slovakia_10_Nha so 10_Dien1_Book1_Ke hoach 2010 (theo doi 11-8-2010) 25" xfId="6779"/>
    <cellStyle name="Dziesietny_Invoices2001Slovakia_10_Nha so 10_Dien1_Book1_Ke hoach 2010 (theo doi 11-8-2010) 25 2" xfId="25579"/>
    <cellStyle name="Dziesiętny_Invoices2001Slovakia_10_Nha so 10_Dien1_Book1_Ke hoach 2010 (theo doi 11-8-2010) 25 2" xfId="25580"/>
    <cellStyle name="Dziesietny_Invoices2001Slovakia_10_Nha so 10_Dien1_Book1_Ke hoach 2010 (theo doi 11-8-2010) 26" xfId="6780"/>
    <cellStyle name="Dziesiętny_Invoices2001Slovakia_10_Nha so 10_Dien1_Book1_Ke hoach 2010 (theo doi 11-8-2010) 26" xfId="6781"/>
    <cellStyle name="Dziesietny_Invoices2001Slovakia_10_Nha so 10_Dien1_Book1_Ke hoach 2010 (theo doi 11-8-2010) 26 2" xfId="25581"/>
    <cellStyle name="Dziesiętny_Invoices2001Slovakia_10_Nha so 10_Dien1_Book1_Ke hoach 2010 (theo doi 11-8-2010) 26 2" xfId="25582"/>
    <cellStyle name="Dziesietny_Invoices2001Slovakia_10_Nha so 10_Dien1_Book1_Ke hoach 2010 (theo doi 11-8-2010) 27" xfId="15594"/>
    <cellStyle name="Dziesiętny_Invoices2001Slovakia_10_Nha so 10_Dien1_Book1_Ke hoach 2010 (theo doi 11-8-2010) 27" xfId="15595"/>
    <cellStyle name="Dziesietny_Invoices2001Slovakia_10_Nha so 10_Dien1_Book1_Ke hoach 2010 (theo doi 11-8-2010) 28" xfId="25545"/>
    <cellStyle name="Dziesiętny_Invoices2001Slovakia_10_Nha so 10_Dien1_Book1_Ke hoach 2010 (theo doi 11-8-2010) 28" xfId="25546"/>
    <cellStyle name="Dziesietny_Invoices2001Slovakia_10_Nha so 10_Dien1_Book1_Ke hoach 2010 (theo doi 11-8-2010) 3" xfId="6782"/>
    <cellStyle name="Dziesiętny_Invoices2001Slovakia_10_Nha so 10_Dien1_Book1_Ke hoach 2010 (theo doi 11-8-2010) 3" xfId="6783"/>
    <cellStyle name="Dziesietny_Invoices2001Slovakia_10_Nha so 10_Dien1_Book1_Ke hoach 2010 (theo doi 11-8-2010) 3 2" xfId="15602"/>
    <cellStyle name="Dziesiętny_Invoices2001Slovakia_10_Nha so 10_Dien1_Book1_Ke hoach 2010 (theo doi 11-8-2010) 3 2" xfId="15603"/>
    <cellStyle name="Dziesietny_Invoices2001Slovakia_10_Nha so 10_Dien1_Book1_Ke hoach 2010 (theo doi 11-8-2010) 3 3" xfId="15600"/>
    <cellStyle name="Dziesiętny_Invoices2001Slovakia_10_Nha so 10_Dien1_Book1_Ke hoach 2010 (theo doi 11-8-2010) 3 3" xfId="15601"/>
    <cellStyle name="Dziesietny_Invoices2001Slovakia_10_Nha so 10_Dien1_Book1_Ke hoach 2010 (theo doi 11-8-2010) 3 4" xfId="25583"/>
    <cellStyle name="Dziesiętny_Invoices2001Slovakia_10_Nha so 10_Dien1_Book1_Ke hoach 2010 (theo doi 11-8-2010) 3 4" xfId="25584"/>
    <cellStyle name="Dziesietny_Invoices2001Slovakia_10_Nha so 10_Dien1_Book1_Ke hoach 2010 (theo doi 11-8-2010) 4" xfId="6784"/>
    <cellStyle name="Dziesiętny_Invoices2001Slovakia_10_Nha so 10_Dien1_Book1_Ke hoach 2010 (theo doi 11-8-2010) 4" xfId="6785"/>
    <cellStyle name="Dziesietny_Invoices2001Slovakia_10_Nha so 10_Dien1_Book1_Ke hoach 2010 (theo doi 11-8-2010) 4 2" xfId="25585"/>
    <cellStyle name="Dziesiętny_Invoices2001Slovakia_10_Nha so 10_Dien1_Book1_Ke hoach 2010 (theo doi 11-8-2010) 4 2" xfId="25586"/>
    <cellStyle name="Dziesietny_Invoices2001Slovakia_10_Nha so 10_Dien1_Book1_Ke hoach 2010 (theo doi 11-8-2010) 5" xfId="6786"/>
    <cellStyle name="Dziesiętny_Invoices2001Slovakia_10_Nha so 10_Dien1_Book1_Ke hoach 2010 (theo doi 11-8-2010) 5" xfId="6787"/>
    <cellStyle name="Dziesietny_Invoices2001Slovakia_10_Nha so 10_Dien1_Book1_Ke hoach 2010 (theo doi 11-8-2010) 5 2" xfId="25587"/>
    <cellStyle name="Dziesiętny_Invoices2001Slovakia_10_Nha so 10_Dien1_Book1_Ke hoach 2010 (theo doi 11-8-2010) 5 2" xfId="25588"/>
    <cellStyle name="Dziesietny_Invoices2001Slovakia_10_Nha so 10_Dien1_Book1_Ke hoach 2010 (theo doi 11-8-2010) 6" xfId="6788"/>
    <cellStyle name="Dziesiętny_Invoices2001Slovakia_10_Nha so 10_Dien1_Book1_Ke hoach 2010 (theo doi 11-8-2010) 6" xfId="6789"/>
    <cellStyle name="Dziesietny_Invoices2001Slovakia_10_Nha so 10_Dien1_Book1_Ke hoach 2010 (theo doi 11-8-2010) 6 2" xfId="25589"/>
    <cellStyle name="Dziesiętny_Invoices2001Slovakia_10_Nha so 10_Dien1_Book1_Ke hoach 2010 (theo doi 11-8-2010) 6 2" xfId="25590"/>
    <cellStyle name="Dziesietny_Invoices2001Slovakia_10_Nha so 10_Dien1_Book1_Ke hoach 2010 (theo doi 11-8-2010) 7" xfId="6790"/>
    <cellStyle name="Dziesiętny_Invoices2001Slovakia_10_Nha so 10_Dien1_Book1_Ke hoach 2010 (theo doi 11-8-2010) 7" xfId="6791"/>
    <cellStyle name="Dziesietny_Invoices2001Slovakia_10_Nha so 10_Dien1_Book1_Ke hoach 2010 (theo doi 11-8-2010) 7 2" xfId="25591"/>
    <cellStyle name="Dziesiętny_Invoices2001Slovakia_10_Nha so 10_Dien1_Book1_Ke hoach 2010 (theo doi 11-8-2010) 7 2" xfId="25592"/>
    <cellStyle name="Dziesietny_Invoices2001Slovakia_10_Nha so 10_Dien1_Book1_Ke hoach 2010 (theo doi 11-8-2010) 8" xfId="6792"/>
    <cellStyle name="Dziesiętny_Invoices2001Slovakia_10_Nha so 10_Dien1_Book1_Ke hoach 2010 (theo doi 11-8-2010) 8" xfId="6793"/>
    <cellStyle name="Dziesietny_Invoices2001Slovakia_10_Nha so 10_Dien1_Book1_Ke hoach 2010 (theo doi 11-8-2010) 8 2" xfId="25593"/>
    <cellStyle name="Dziesiętny_Invoices2001Slovakia_10_Nha so 10_Dien1_Book1_Ke hoach 2010 (theo doi 11-8-2010) 8 2" xfId="25594"/>
    <cellStyle name="Dziesietny_Invoices2001Slovakia_10_Nha so 10_Dien1_Book1_Ke hoach 2010 (theo doi 11-8-2010) 9" xfId="6794"/>
    <cellStyle name="Dziesiętny_Invoices2001Slovakia_10_Nha so 10_Dien1_Book1_Ke hoach 2010 (theo doi 11-8-2010) 9" xfId="6795"/>
    <cellStyle name="Dziesietny_Invoices2001Slovakia_10_Nha so 10_Dien1_Book1_Ke hoach 2010 (theo doi 11-8-2010) 9 2" xfId="25595"/>
    <cellStyle name="Dziesiętny_Invoices2001Slovakia_10_Nha so 10_Dien1_Book1_Ke hoach 2010 (theo doi 11-8-2010) 9 2" xfId="25596"/>
    <cellStyle name="Dziesietny_Invoices2001Slovakia_10_Nha so 10_Dien1_Book1_Ke hoach 2010 (theo doi 11-8-2010)_BIEU KE HOACH  2015 (KTN 6.11 sua)" xfId="15604"/>
    <cellStyle name="Dziesiętny_Invoices2001Slovakia_10_Nha so 10_Dien1_Book1_Ke hoach 2010 (theo doi 11-8-2010)_BIEU KE HOACH  2015 (KTN 6.11 sua)" xfId="15605"/>
    <cellStyle name="Dziesietny_Invoices2001Slovakia_10_Nha so 10_Dien1_Book1_ke hoach dau thau 30-6-2010" xfId="6796"/>
    <cellStyle name="Dziesiętny_Invoices2001Slovakia_10_Nha so 10_Dien1_Book1_ke hoach dau thau 30-6-2010" xfId="6797"/>
    <cellStyle name="Dziesietny_Invoices2001Slovakia_10_Nha so 10_Dien1_Book1_ke hoach dau thau 30-6-2010 10" xfId="6798"/>
    <cellStyle name="Dziesiętny_Invoices2001Slovakia_10_Nha so 10_Dien1_Book1_ke hoach dau thau 30-6-2010 10" xfId="6799"/>
    <cellStyle name="Dziesietny_Invoices2001Slovakia_10_Nha so 10_Dien1_Book1_ke hoach dau thau 30-6-2010 10 2" xfId="25599"/>
    <cellStyle name="Dziesiętny_Invoices2001Slovakia_10_Nha so 10_Dien1_Book1_ke hoach dau thau 30-6-2010 10 2" xfId="25600"/>
    <cellStyle name="Dziesietny_Invoices2001Slovakia_10_Nha so 10_Dien1_Book1_ke hoach dau thau 30-6-2010 11" xfId="6800"/>
    <cellStyle name="Dziesiętny_Invoices2001Slovakia_10_Nha so 10_Dien1_Book1_ke hoach dau thau 30-6-2010 11" xfId="6801"/>
    <cellStyle name="Dziesietny_Invoices2001Slovakia_10_Nha so 10_Dien1_Book1_ke hoach dau thau 30-6-2010 11 2" xfId="25601"/>
    <cellStyle name="Dziesiętny_Invoices2001Slovakia_10_Nha so 10_Dien1_Book1_ke hoach dau thau 30-6-2010 11 2" xfId="25602"/>
    <cellStyle name="Dziesietny_Invoices2001Slovakia_10_Nha so 10_Dien1_Book1_ke hoach dau thau 30-6-2010 12" xfId="6802"/>
    <cellStyle name="Dziesiętny_Invoices2001Slovakia_10_Nha so 10_Dien1_Book1_ke hoach dau thau 30-6-2010 12" xfId="6803"/>
    <cellStyle name="Dziesietny_Invoices2001Slovakia_10_Nha so 10_Dien1_Book1_ke hoach dau thau 30-6-2010 12 2" xfId="25603"/>
    <cellStyle name="Dziesiętny_Invoices2001Slovakia_10_Nha so 10_Dien1_Book1_ke hoach dau thau 30-6-2010 12 2" xfId="25604"/>
    <cellStyle name="Dziesietny_Invoices2001Slovakia_10_Nha so 10_Dien1_Book1_ke hoach dau thau 30-6-2010 13" xfId="6804"/>
    <cellStyle name="Dziesiętny_Invoices2001Slovakia_10_Nha so 10_Dien1_Book1_ke hoach dau thau 30-6-2010 13" xfId="6805"/>
    <cellStyle name="Dziesietny_Invoices2001Slovakia_10_Nha so 10_Dien1_Book1_ke hoach dau thau 30-6-2010 13 2" xfId="25605"/>
    <cellStyle name="Dziesiętny_Invoices2001Slovakia_10_Nha so 10_Dien1_Book1_ke hoach dau thau 30-6-2010 13 2" xfId="25606"/>
    <cellStyle name="Dziesietny_Invoices2001Slovakia_10_Nha so 10_Dien1_Book1_ke hoach dau thau 30-6-2010 14" xfId="6806"/>
    <cellStyle name="Dziesiętny_Invoices2001Slovakia_10_Nha so 10_Dien1_Book1_ke hoach dau thau 30-6-2010 14" xfId="6807"/>
    <cellStyle name="Dziesietny_Invoices2001Slovakia_10_Nha so 10_Dien1_Book1_ke hoach dau thau 30-6-2010 14 2" xfId="25607"/>
    <cellStyle name="Dziesiętny_Invoices2001Slovakia_10_Nha so 10_Dien1_Book1_ke hoach dau thau 30-6-2010 14 2" xfId="25608"/>
    <cellStyle name="Dziesietny_Invoices2001Slovakia_10_Nha so 10_Dien1_Book1_ke hoach dau thau 30-6-2010 15" xfId="6808"/>
    <cellStyle name="Dziesiętny_Invoices2001Slovakia_10_Nha so 10_Dien1_Book1_ke hoach dau thau 30-6-2010 15" xfId="6809"/>
    <cellStyle name="Dziesietny_Invoices2001Slovakia_10_Nha so 10_Dien1_Book1_ke hoach dau thau 30-6-2010 15 2" xfId="25609"/>
    <cellStyle name="Dziesiętny_Invoices2001Slovakia_10_Nha so 10_Dien1_Book1_ke hoach dau thau 30-6-2010 15 2" xfId="25610"/>
    <cellStyle name="Dziesietny_Invoices2001Slovakia_10_Nha so 10_Dien1_Book1_ke hoach dau thau 30-6-2010 16" xfId="6810"/>
    <cellStyle name="Dziesiętny_Invoices2001Slovakia_10_Nha so 10_Dien1_Book1_ke hoach dau thau 30-6-2010 16" xfId="6811"/>
    <cellStyle name="Dziesietny_Invoices2001Slovakia_10_Nha so 10_Dien1_Book1_ke hoach dau thau 30-6-2010 16 2" xfId="25611"/>
    <cellStyle name="Dziesiętny_Invoices2001Slovakia_10_Nha so 10_Dien1_Book1_ke hoach dau thau 30-6-2010 16 2" xfId="25612"/>
    <cellStyle name="Dziesietny_Invoices2001Slovakia_10_Nha so 10_Dien1_Book1_ke hoach dau thau 30-6-2010 17" xfId="6812"/>
    <cellStyle name="Dziesiętny_Invoices2001Slovakia_10_Nha so 10_Dien1_Book1_ke hoach dau thau 30-6-2010 17" xfId="6813"/>
    <cellStyle name="Dziesietny_Invoices2001Slovakia_10_Nha so 10_Dien1_Book1_ke hoach dau thau 30-6-2010 17 2" xfId="25613"/>
    <cellStyle name="Dziesiętny_Invoices2001Slovakia_10_Nha so 10_Dien1_Book1_ke hoach dau thau 30-6-2010 17 2" xfId="25614"/>
    <cellStyle name="Dziesietny_Invoices2001Slovakia_10_Nha so 10_Dien1_Book1_ke hoach dau thau 30-6-2010 18" xfId="6814"/>
    <cellStyle name="Dziesiętny_Invoices2001Slovakia_10_Nha so 10_Dien1_Book1_ke hoach dau thau 30-6-2010 18" xfId="6815"/>
    <cellStyle name="Dziesietny_Invoices2001Slovakia_10_Nha so 10_Dien1_Book1_ke hoach dau thau 30-6-2010 18 2" xfId="25615"/>
    <cellStyle name="Dziesiętny_Invoices2001Slovakia_10_Nha so 10_Dien1_Book1_ke hoach dau thau 30-6-2010 18 2" xfId="25616"/>
    <cellStyle name="Dziesietny_Invoices2001Slovakia_10_Nha so 10_Dien1_Book1_ke hoach dau thau 30-6-2010 19" xfId="6816"/>
    <cellStyle name="Dziesiętny_Invoices2001Slovakia_10_Nha so 10_Dien1_Book1_ke hoach dau thau 30-6-2010 19" xfId="6817"/>
    <cellStyle name="Dziesietny_Invoices2001Slovakia_10_Nha so 10_Dien1_Book1_ke hoach dau thau 30-6-2010 19 2" xfId="25617"/>
    <cellStyle name="Dziesiętny_Invoices2001Slovakia_10_Nha so 10_Dien1_Book1_ke hoach dau thau 30-6-2010 19 2" xfId="25618"/>
    <cellStyle name="Dziesietny_Invoices2001Slovakia_10_Nha so 10_Dien1_Book1_ke hoach dau thau 30-6-2010 2" xfId="6818"/>
    <cellStyle name="Dziesiętny_Invoices2001Slovakia_10_Nha so 10_Dien1_Book1_ke hoach dau thau 30-6-2010 2" xfId="6819"/>
    <cellStyle name="Dziesietny_Invoices2001Slovakia_10_Nha so 10_Dien1_Book1_ke hoach dau thau 30-6-2010 2 2" xfId="15610"/>
    <cellStyle name="Dziesiętny_Invoices2001Slovakia_10_Nha so 10_Dien1_Book1_ke hoach dau thau 30-6-2010 2 2" xfId="15611"/>
    <cellStyle name="Dziesietny_Invoices2001Slovakia_10_Nha so 10_Dien1_Book1_ke hoach dau thau 30-6-2010 2 3" xfId="15608"/>
    <cellStyle name="Dziesiętny_Invoices2001Slovakia_10_Nha so 10_Dien1_Book1_ke hoach dau thau 30-6-2010 2 3" xfId="15609"/>
    <cellStyle name="Dziesietny_Invoices2001Slovakia_10_Nha so 10_Dien1_Book1_ke hoach dau thau 30-6-2010 2 4" xfId="25619"/>
    <cellStyle name="Dziesiętny_Invoices2001Slovakia_10_Nha so 10_Dien1_Book1_ke hoach dau thau 30-6-2010 2 4" xfId="25620"/>
    <cellStyle name="Dziesietny_Invoices2001Slovakia_10_Nha so 10_Dien1_Book1_ke hoach dau thau 30-6-2010 20" xfId="6820"/>
    <cellStyle name="Dziesiętny_Invoices2001Slovakia_10_Nha so 10_Dien1_Book1_ke hoach dau thau 30-6-2010 20" xfId="6821"/>
    <cellStyle name="Dziesietny_Invoices2001Slovakia_10_Nha so 10_Dien1_Book1_ke hoach dau thau 30-6-2010 20 2" xfId="25621"/>
    <cellStyle name="Dziesiętny_Invoices2001Slovakia_10_Nha so 10_Dien1_Book1_ke hoach dau thau 30-6-2010 20 2" xfId="25622"/>
    <cellStyle name="Dziesietny_Invoices2001Slovakia_10_Nha so 10_Dien1_Book1_ke hoach dau thau 30-6-2010 21" xfId="6822"/>
    <cellStyle name="Dziesiętny_Invoices2001Slovakia_10_Nha so 10_Dien1_Book1_ke hoach dau thau 30-6-2010 21" xfId="6823"/>
    <cellStyle name="Dziesietny_Invoices2001Slovakia_10_Nha so 10_Dien1_Book1_ke hoach dau thau 30-6-2010 21 2" xfId="25623"/>
    <cellStyle name="Dziesiętny_Invoices2001Slovakia_10_Nha so 10_Dien1_Book1_ke hoach dau thau 30-6-2010 21 2" xfId="25624"/>
    <cellStyle name="Dziesietny_Invoices2001Slovakia_10_Nha so 10_Dien1_Book1_ke hoach dau thau 30-6-2010 22" xfId="6824"/>
    <cellStyle name="Dziesiętny_Invoices2001Slovakia_10_Nha so 10_Dien1_Book1_ke hoach dau thau 30-6-2010 22" xfId="6825"/>
    <cellStyle name="Dziesietny_Invoices2001Slovakia_10_Nha so 10_Dien1_Book1_ke hoach dau thau 30-6-2010 22 2" xfId="25625"/>
    <cellStyle name="Dziesiętny_Invoices2001Slovakia_10_Nha so 10_Dien1_Book1_ke hoach dau thau 30-6-2010 22 2" xfId="25626"/>
    <cellStyle name="Dziesietny_Invoices2001Slovakia_10_Nha so 10_Dien1_Book1_ke hoach dau thau 30-6-2010 23" xfId="6826"/>
    <cellStyle name="Dziesiętny_Invoices2001Slovakia_10_Nha so 10_Dien1_Book1_ke hoach dau thau 30-6-2010 23" xfId="6827"/>
    <cellStyle name="Dziesietny_Invoices2001Slovakia_10_Nha so 10_Dien1_Book1_ke hoach dau thau 30-6-2010 23 2" xfId="25627"/>
    <cellStyle name="Dziesiętny_Invoices2001Slovakia_10_Nha so 10_Dien1_Book1_ke hoach dau thau 30-6-2010 23 2" xfId="25628"/>
    <cellStyle name="Dziesietny_Invoices2001Slovakia_10_Nha so 10_Dien1_Book1_ke hoach dau thau 30-6-2010 24" xfId="6828"/>
    <cellStyle name="Dziesiętny_Invoices2001Slovakia_10_Nha so 10_Dien1_Book1_ke hoach dau thau 30-6-2010 24" xfId="6829"/>
    <cellStyle name="Dziesietny_Invoices2001Slovakia_10_Nha so 10_Dien1_Book1_ke hoach dau thau 30-6-2010 24 2" xfId="25629"/>
    <cellStyle name="Dziesiętny_Invoices2001Slovakia_10_Nha so 10_Dien1_Book1_ke hoach dau thau 30-6-2010 24 2" xfId="25630"/>
    <cellStyle name="Dziesietny_Invoices2001Slovakia_10_Nha so 10_Dien1_Book1_ke hoach dau thau 30-6-2010 25" xfId="6830"/>
    <cellStyle name="Dziesiętny_Invoices2001Slovakia_10_Nha so 10_Dien1_Book1_ke hoach dau thau 30-6-2010 25" xfId="6831"/>
    <cellStyle name="Dziesietny_Invoices2001Slovakia_10_Nha so 10_Dien1_Book1_ke hoach dau thau 30-6-2010 25 2" xfId="25631"/>
    <cellStyle name="Dziesiętny_Invoices2001Slovakia_10_Nha so 10_Dien1_Book1_ke hoach dau thau 30-6-2010 25 2" xfId="25632"/>
    <cellStyle name="Dziesietny_Invoices2001Slovakia_10_Nha so 10_Dien1_Book1_ke hoach dau thau 30-6-2010 26" xfId="6832"/>
    <cellStyle name="Dziesiętny_Invoices2001Slovakia_10_Nha so 10_Dien1_Book1_ke hoach dau thau 30-6-2010 26" xfId="6833"/>
    <cellStyle name="Dziesietny_Invoices2001Slovakia_10_Nha so 10_Dien1_Book1_ke hoach dau thau 30-6-2010 26 2" xfId="25633"/>
    <cellStyle name="Dziesiętny_Invoices2001Slovakia_10_Nha so 10_Dien1_Book1_ke hoach dau thau 30-6-2010 26 2" xfId="25634"/>
    <cellStyle name="Dziesietny_Invoices2001Slovakia_10_Nha so 10_Dien1_Book1_ke hoach dau thau 30-6-2010 27" xfId="15606"/>
    <cellStyle name="Dziesiętny_Invoices2001Slovakia_10_Nha so 10_Dien1_Book1_ke hoach dau thau 30-6-2010 27" xfId="15607"/>
    <cellStyle name="Dziesietny_Invoices2001Slovakia_10_Nha so 10_Dien1_Book1_ke hoach dau thau 30-6-2010 28" xfId="25597"/>
    <cellStyle name="Dziesiętny_Invoices2001Slovakia_10_Nha so 10_Dien1_Book1_ke hoach dau thau 30-6-2010 28" xfId="25598"/>
    <cellStyle name="Dziesietny_Invoices2001Slovakia_10_Nha so 10_Dien1_Book1_ke hoach dau thau 30-6-2010 3" xfId="6834"/>
    <cellStyle name="Dziesiętny_Invoices2001Slovakia_10_Nha so 10_Dien1_Book1_ke hoach dau thau 30-6-2010 3" xfId="6835"/>
    <cellStyle name="Dziesietny_Invoices2001Slovakia_10_Nha so 10_Dien1_Book1_ke hoach dau thau 30-6-2010 3 2" xfId="15614"/>
    <cellStyle name="Dziesiętny_Invoices2001Slovakia_10_Nha so 10_Dien1_Book1_ke hoach dau thau 30-6-2010 3 2" xfId="15615"/>
    <cellStyle name="Dziesietny_Invoices2001Slovakia_10_Nha so 10_Dien1_Book1_ke hoach dau thau 30-6-2010 3 3" xfId="15612"/>
    <cellStyle name="Dziesiętny_Invoices2001Slovakia_10_Nha so 10_Dien1_Book1_ke hoach dau thau 30-6-2010 3 3" xfId="15613"/>
    <cellStyle name="Dziesietny_Invoices2001Slovakia_10_Nha so 10_Dien1_Book1_ke hoach dau thau 30-6-2010 3 4" xfId="25635"/>
    <cellStyle name="Dziesiętny_Invoices2001Slovakia_10_Nha so 10_Dien1_Book1_ke hoach dau thau 30-6-2010 3 4" xfId="25636"/>
    <cellStyle name="Dziesietny_Invoices2001Slovakia_10_Nha so 10_Dien1_Book1_ke hoach dau thau 30-6-2010 4" xfId="6836"/>
    <cellStyle name="Dziesiętny_Invoices2001Slovakia_10_Nha so 10_Dien1_Book1_ke hoach dau thau 30-6-2010 4" xfId="6837"/>
    <cellStyle name="Dziesietny_Invoices2001Slovakia_10_Nha so 10_Dien1_Book1_ke hoach dau thau 30-6-2010 4 2" xfId="25637"/>
    <cellStyle name="Dziesiętny_Invoices2001Slovakia_10_Nha so 10_Dien1_Book1_ke hoach dau thau 30-6-2010 4 2" xfId="25638"/>
    <cellStyle name="Dziesietny_Invoices2001Slovakia_10_Nha so 10_Dien1_Book1_ke hoach dau thau 30-6-2010 5" xfId="6838"/>
    <cellStyle name="Dziesiętny_Invoices2001Slovakia_10_Nha so 10_Dien1_Book1_ke hoach dau thau 30-6-2010 5" xfId="6839"/>
    <cellStyle name="Dziesietny_Invoices2001Slovakia_10_Nha so 10_Dien1_Book1_ke hoach dau thau 30-6-2010 5 2" xfId="25639"/>
    <cellStyle name="Dziesiętny_Invoices2001Slovakia_10_Nha so 10_Dien1_Book1_ke hoach dau thau 30-6-2010 5 2" xfId="25640"/>
    <cellStyle name="Dziesietny_Invoices2001Slovakia_10_Nha so 10_Dien1_Book1_ke hoach dau thau 30-6-2010 6" xfId="6840"/>
    <cellStyle name="Dziesiętny_Invoices2001Slovakia_10_Nha so 10_Dien1_Book1_ke hoach dau thau 30-6-2010 6" xfId="6841"/>
    <cellStyle name="Dziesietny_Invoices2001Slovakia_10_Nha so 10_Dien1_Book1_ke hoach dau thau 30-6-2010 6 2" xfId="25641"/>
    <cellStyle name="Dziesiętny_Invoices2001Slovakia_10_Nha so 10_Dien1_Book1_ke hoach dau thau 30-6-2010 6 2" xfId="25642"/>
    <cellStyle name="Dziesietny_Invoices2001Slovakia_10_Nha so 10_Dien1_Book1_ke hoach dau thau 30-6-2010 7" xfId="6842"/>
    <cellStyle name="Dziesiętny_Invoices2001Slovakia_10_Nha so 10_Dien1_Book1_ke hoach dau thau 30-6-2010 7" xfId="6843"/>
    <cellStyle name="Dziesietny_Invoices2001Slovakia_10_Nha so 10_Dien1_Book1_ke hoach dau thau 30-6-2010 7 2" xfId="25643"/>
    <cellStyle name="Dziesiętny_Invoices2001Slovakia_10_Nha so 10_Dien1_Book1_ke hoach dau thau 30-6-2010 7 2" xfId="25644"/>
    <cellStyle name="Dziesietny_Invoices2001Slovakia_10_Nha so 10_Dien1_Book1_ke hoach dau thau 30-6-2010 8" xfId="6844"/>
    <cellStyle name="Dziesiętny_Invoices2001Slovakia_10_Nha so 10_Dien1_Book1_ke hoach dau thau 30-6-2010 8" xfId="6845"/>
    <cellStyle name="Dziesietny_Invoices2001Slovakia_10_Nha so 10_Dien1_Book1_ke hoach dau thau 30-6-2010 8 2" xfId="25645"/>
    <cellStyle name="Dziesiętny_Invoices2001Slovakia_10_Nha so 10_Dien1_Book1_ke hoach dau thau 30-6-2010 8 2" xfId="25646"/>
    <cellStyle name="Dziesietny_Invoices2001Slovakia_10_Nha so 10_Dien1_Book1_ke hoach dau thau 30-6-2010 9" xfId="6846"/>
    <cellStyle name="Dziesiętny_Invoices2001Slovakia_10_Nha so 10_Dien1_Book1_ke hoach dau thau 30-6-2010 9" xfId="6847"/>
    <cellStyle name="Dziesietny_Invoices2001Slovakia_10_Nha so 10_Dien1_Book1_ke hoach dau thau 30-6-2010 9 2" xfId="25647"/>
    <cellStyle name="Dziesiętny_Invoices2001Slovakia_10_Nha so 10_Dien1_Book1_ke hoach dau thau 30-6-2010 9 2" xfId="25648"/>
    <cellStyle name="Dziesietny_Invoices2001Slovakia_10_Nha so 10_Dien1_Book1_ke hoach dau thau 30-6-2010_BIEU KE HOACH  2015 (KTN 6.11 sua)" xfId="15616"/>
    <cellStyle name="Dziesiętny_Invoices2001Slovakia_10_Nha so 10_Dien1_Book1_ke hoach dau thau 30-6-2010_BIEU KE HOACH  2015 (KTN 6.11 sua)" xfId="15617"/>
    <cellStyle name="Dziesietny_Invoices2001Slovakia_10_Nha so 10_Dien1_Copy of KH PHAN BO VON ĐỐI ỨNG NAM 2011 (30 TY phuong án gop WB)" xfId="6848"/>
    <cellStyle name="Dziesiętny_Invoices2001Slovakia_10_Nha so 10_Dien1_Copy of KH PHAN BO VON ĐỐI ỨNG NAM 2011 (30 TY phuong án gop WB)" xfId="6849"/>
    <cellStyle name="Dziesietny_Invoices2001Slovakia_10_Nha so 10_Dien1_Copy of KH PHAN BO VON ĐỐI ỨNG NAM 2011 (30 TY phuong án gop WB) 10" xfId="6850"/>
    <cellStyle name="Dziesiętny_Invoices2001Slovakia_10_Nha so 10_Dien1_Copy of KH PHAN BO VON ĐỐI ỨNG NAM 2011 (30 TY phuong án gop WB) 10" xfId="6851"/>
    <cellStyle name="Dziesietny_Invoices2001Slovakia_10_Nha so 10_Dien1_Copy of KH PHAN BO VON ĐỐI ỨNG NAM 2011 (30 TY phuong án gop WB) 10 2" xfId="25651"/>
    <cellStyle name="Dziesiętny_Invoices2001Slovakia_10_Nha so 10_Dien1_Copy of KH PHAN BO VON ĐỐI ỨNG NAM 2011 (30 TY phuong án gop WB) 10 2" xfId="25652"/>
    <cellStyle name="Dziesietny_Invoices2001Slovakia_10_Nha so 10_Dien1_Copy of KH PHAN BO VON ĐỐI ỨNG NAM 2011 (30 TY phuong án gop WB) 11" xfId="6852"/>
    <cellStyle name="Dziesiętny_Invoices2001Slovakia_10_Nha so 10_Dien1_Copy of KH PHAN BO VON ĐỐI ỨNG NAM 2011 (30 TY phuong án gop WB) 11" xfId="6853"/>
    <cellStyle name="Dziesietny_Invoices2001Slovakia_10_Nha so 10_Dien1_Copy of KH PHAN BO VON ĐỐI ỨNG NAM 2011 (30 TY phuong án gop WB) 11 2" xfId="25653"/>
    <cellStyle name="Dziesiętny_Invoices2001Slovakia_10_Nha so 10_Dien1_Copy of KH PHAN BO VON ĐỐI ỨNG NAM 2011 (30 TY phuong án gop WB) 11 2" xfId="25654"/>
    <cellStyle name="Dziesietny_Invoices2001Slovakia_10_Nha so 10_Dien1_Copy of KH PHAN BO VON ĐỐI ỨNG NAM 2011 (30 TY phuong án gop WB) 12" xfId="6854"/>
    <cellStyle name="Dziesiętny_Invoices2001Slovakia_10_Nha so 10_Dien1_Copy of KH PHAN BO VON ĐỐI ỨNG NAM 2011 (30 TY phuong án gop WB) 12" xfId="6855"/>
    <cellStyle name="Dziesietny_Invoices2001Slovakia_10_Nha so 10_Dien1_Copy of KH PHAN BO VON ĐỐI ỨNG NAM 2011 (30 TY phuong án gop WB) 12 2" xfId="25655"/>
    <cellStyle name="Dziesiętny_Invoices2001Slovakia_10_Nha so 10_Dien1_Copy of KH PHAN BO VON ĐỐI ỨNG NAM 2011 (30 TY phuong án gop WB) 12 2" xfId="25656"/>
    <cellStyle name="Dziesietny_Invoices2001Slovakia_10_Nha so 10_Dien1_Copy of KH PHAN BO VON ĐỐI ỨNG NAM 2011 (30 TY phuong án gop WB) 13" xfId="6856"/>
    <cellStyle name="Dziesiętny_Invoices2001Slovakia_10_Nha so 10_Dien1_Copy of KH PHAN BO VON ĐỐI ỨNG NAM 2011 (30 TY phuong án gop WB) 13" xfId="6857"/>
    <cellStyle name="Dziesietny_Invoices2001Slovakia_10_Nha so 10_Dien1_Copy of KH PHAN BO VON ĐỐI ỨNG NAM 2011 (30 TY phuong án gop WB) 13 2" xfId="25657"/>
    <cellStyle name="Dziesiętny_Invoices2001Slovakia_10_Nha so 10_Dien1_Copy of KH PHAN BO VON ĐỐI ỨNG NAM 2011 (30 TY phuong án gop WB) 13 2" xfId="25658"/>
    <cellStyle name="Dziesietny_Invoices2001Slovakia_10_Nha so 10_Dien1_Copy of KH PHAN BO VON ĐỐI ỨNG NAM 2011 (30 TY phuong án gop WB) 14" xfId="6858"/>
    <cellStyle name="Dziesiętny_Invoices2001Slovakia_10_Nha so 10_Dien1_Copy of KH PHAN BO VON ĐỐI ỨNG NAM 2011 (30 TY phuong án gop WB) 14" xfId="6859"/>
    <cellStyle name="Dziesietny_Invoices2001Slovakia_10_Nha so 10_Dien1_Copy of KH PHAN BO VON ĐỐI ỨNG NAM 2011 (30 TY phuong án gop WB) 14 2" xfId="25659"/>
    <cellStyle name="Dziesiętny_Invoices2001Slovakia_10_Nha so 10_Dien1_Copy of KH PHAN BO VON ĐỐI ỨNG NAM 2011 (30 TY phuong án gop WB) 14 2" xfId="25660"/>
    <cellStyle name="Dziesietny_Invoices2001Slovakia_10_Nha so 10_Dien1_Copy of KH PHAN BO VON ĐỐI ỨNG NAM 2011 (30 TY phuong án gop WB) 15" xfId="6860"/>
    <cellStyle name="Dziesiętny_Invoices2001Slovakia_10_Nha so 10_Dien1_Copy of KH PHAN BO VON ĐỐI ỨNG NAM 2011 (30 TY phuong án gop WB) 15" xfId="6861"/>
    <cellStyle name="Dziesietny_Invoices2001Slovakia_10_Nha so 10_Dien1_Copy of KH PHAN BO VON ĐỐI ỨNG NAM 2011 (30 TY phuong án gop WB) 15 2" xfId="25661"/>
    <cellStyle name="Dziesiętny_Invoices2001Slovakia_10_Nha so 10_Dien1_Copy of KH PHAN BO VON ĐỐI ỨNG NAM 2011 (30 TY phuong án gop WB) 15 2" xfId="25662"/>
    <cellStyle name="Dziesietny_Invoices2001Slovakia_10_Nha so 10_Dien1_Copy of KH PHAN BO VON ĐỐI ỨNG NAM 2011 (30 TY phuong án gop WB) 16" xfId="6862"/>
    <cellStyle name="Dziesiętny_Invoices2001Slovakia_10_Nha so 10_Dien1_Copy of KH PHAN BO VON ĐỐI ỨNG NAM 2011 (30 TY phuong án gop WB) 16" xfId="6863"/>
    <cellStyle name="Dziesietny_Invoices2001Slovakia_10_Nha so 10_Dien1_Copy of KH PHAN BO VON ĐỐI ỨNG NAM 2011 (30 TY phuong án gop WB) 16 2" xfId="25663"/>
    <cellStyle name="Dziesiętny_Invoices2001Slovakia_10_Nha so 10_Dien1_Copy of KH PHAN BO VON ĐỐI ỨNG NAM 2011 (30 TY phuong án gop WB) 16 2" xfId="25664"/>
    <cellStyle name="Dziesietny_Invoices2001Slovakia_10_Nha so 10_Dien1_Copy of KH PHAN BO VON ĐỐI ỨNG NAM 2011 (30 TY phuong án gop WB) 17" xfId="6864"/>
    <cellStyle name="Dziesiętny_Invoices2001Slovakia_10_Nha so 10_Dien1_Copy of KH PHAN BO VON ĐỐI ỨNG NAM 2011 (30 TY phuong án gop WB) 17" xfId="6865"/>
    <cellStyle name="Dziesietny_Invoices2001Slovakia_10_Nha so 10_Dien1_Copy of KH PHAN BO VON ĐỐI ỨNG NAM 2011 (30 TY phuong án gop WB) 17 2" xfId="25665"/>
    <cellStyle name="Dziesiętny_Invoices2001Slovakia_10_Nha so 10_Dien1_Copy of KH PHAN BO VON ĐỐI ỨNG NAM 2011 (30 TY phuong án gop WB) 17 2" xfId="25666"/>
    <cellStyle name="Dziesietny_Invoices2001Slovakia_10_Nha so 10_Dien1_Copy of KH PHAN BO VON ĐỐI ỨNG NAM 2011 (30 TY phuong án gop WB) 18" xfId="6866"/>
    <cellStyle name="Dziesiętny_Invoices2001Slovakia_10_Nha so 10_Dien1_Copy of KH PHAN BO VON ĐỐI ỨNG NAM 2011 (30 TY phuong án gop WB) 18" xfId="6867"/>
    <cellStyle name="Dziesietny_Invoices2001Slovakia_10_Nha so 10_Dien1_Copy of KH PHAN BO VON ĐỐI ỨNG NAM 2011 (30 TY phuong án gop WB) 18 2" xfId="25667"/>
    <cellStyle name="Dziesiętny_Invoices2001Slovakia_10_Nha so 10_Dien1_Copy of KH PHAN BO VON ĐỐI ỨNG NAM 2011 (30 TY phuong án gop WB) 18 2" xfId="25668"/>
    <cellStyle name="Dziesietny_Invoices2001Slovakia_10_Nha so 10_Dien1_Copy of KH PHAN BO VON ĐỐI ỨNG NAM 2011 (30 TY phuong án gop WB) 19" xfId="6868"/>
    <cellStyle name="Dziesiętny_Invoices2001Slovakia_10_Nha so 10_Dien1_Copy of KH PHAN BO VON ĐỐI ỨNG NAM 2011 (30 TY phuong án gop WB) 19" xfId="6869"/>
    <cellStyle name="Dziesietny_Invoices2001Slovakia_10_Nha so 10_Dien1_Copy of KH PHAN BO VON ĐỐI ỨNG NAM 2011 (30 TY phuong án gop WB) 19 2" xfId="25669"/>
    <cellStyle name="Dziesiętny_Invoices2001Slovakia_10_Nha so 10_Dien1_Copy of KH PHAN BO VON ĐỐI ỨNG NAM 2011 (30 TY phuong án gop WB) 19 2" xfId="25670"/>
    <cellStyle name="Dziesietny_Invoices2001Slovakia_10_Nha so 10_Dien1_Copy of KH PHAN BO VON ĐỐI ỨNG NAM 2011 (30 TY phuong án gop WB) 2" xfId="6870"/>
    <cellStyle name="Dziesiętny_Invoices2001Slovakia_10_Nha so 10_Dien1_Copy of KH PHAN BO VON ĐỐI ỨNG NAM 2011 (30 TY phuong án gop WB) 2" xfId="6871"/>
    <cellStyle name="Dziesietny_Invoices2001Slovakia_10_Nha so 10_Dien1_Copy of KH PHAN BO VON ĐỐI ỨNG NAM 2011 (30 TY phuong án gop WB) 2 2" xfId="15622"/>
    <cellStyle name="Dziesiętny_Invoices2001Slovakia_10_Nha so 10_Dien1_Copy of KH PHAN BO VON ĐỐI ỨNG NAM 2011 (30 TY phuong án gop WB) 2 2" xfId="15623"/>
    <cellStyle name="Dziesietny_Invoices2001Slovakia_10_Nha so 10_Dien1_Copy of KH PHAN BO VON ĐỐI ỨNG NAM 2011 (30 TY phuong án gop WB) 2 3" xfId="15620"/>
    <cellStyle name="Dziesiętny_Invoices2001Slovakia_10_Nha so 10_Dien1_Copy of KH PHAN BO VON ĐỐI ỨNG NAM 2011 (30 TY phuong án gop WB) 2 3" xfId="15621"/>
    <cellStyle name="Dziesietny_Invoices2001Slovakia_10_Nha so 10_Dien1_Copy of KH PHAN BO VON ĐỐI ỨNG NAM 2011 (30 TY phuong án gop WB) 2 4" xfId="25671"/>
    <cellStyle name="Dziesiętny_Invoices2001Slovakia_10_Nha so 10_Dien1_Copy of KH PHAN BO VON ĐỐI ỨNG NAM 2011 (30 TY phuong án gop WB) 2 4" xfId="25672"/>
    <cellStyle name="Dziesietny_Invoices2001Slovakia_10_Nha so 10_Dien1_Copy of KH PHAN BO VON ĐỐI ỨNG NAM 2011 (30 TY phuong án gop WB) 20" xfId="6872"/>
    <cellStyle name="Dziesiętny_Invoices2001Slovakia_10_Nha so 10_Dien1_Copy of KH PHAN BO VON ĐỐI ỨNG NAM 2011 (30 TY phuong án gop WB) 20" xfId="6873"/>
    <cellStyle name="Dziesietny_Invoices2001Slovakia_10_Nha so 10_Dien1_Copy of KH PHAN BO VON ĐỐI ỨNG NAM 2011 (30 TY phuong án gop WB) 20 2" xfId="25673"/>
    <cellStyle name="Dziesiętny_Invoices2001Slovakia_10_Nha so 10_Dien1_Copy of KH PHAN BO VON ĐỐI ỨNG NAM 2011 (30 TY phuong án gop WB) 20 2" xfId="25674"/>
    <cellStyle name="Dziesietny_Invoices2001Slovakia_10_Nha so 10_Dien1_Copy of KH PHAN BO VON ĐỐI ỨNG NAM 2011 (30 TY phuong án gop WB) 21" xfId="6874"/>
    <cellStyle name="Dziesiętny_Invoices2001Slovakia_10_Nha so 10_Dien1_Copy of KH PHAN BO VON ĐỐI ỨNG NAM 2011 (30 TY phuong án gop WB) 21" xfId="6875"/>
    <cellStyle name="Dziesietny_Invoices2001Slovakia_10_Nha so 10_Dien1_Copy of KH PHAN BO VON ĐỐI ỨNG NAM 2011 (30 TY phuong án gop WB) 21 2" xfId="25675"/>
    <cellStyle name="Dziesiętny_Invoices2001Slovakia_10_Nha so 10_Dien1_Copy of KH PHAN BO VON ĐỐI ỨNG NAM 2011 (30 TY phuong án gop WB) 21 2" xfId="25676"/>
    <cellStyle name="Dziesietny_Invoices2001Slovakia_10_Nha so 10_Dien1_Copy of KH PHAN BO VON ĐỐI ỨNG NAM 2011 (30 TY phuong án gop WB) 22" xfId="6876"/>
    <cellStyle name="Dziesiętny_Invoices2001Slovakia_10_Nha so 10_Dien1_Copy of KH PHAN BO VON ĐỐI ỨNG NAM 2011 (30 TY phuong án gop WB) 22" xfId="6877"/>
    <cellStyle name="Dziesietny_Invoices2001Slovakia_10_Nha so 10_Dien1_Copy of KH PHAN BO VON ĐỐI ỨNG NAM 2011 (30 TY phuong án gop WB) 22 2" xfId="25677"/>
    <cellStyle name="Dziesiętny_Invoices2001Slovakia_10_Nha so 10_Dien1_Copy of KH PHAN BO VON ĐỐI ỨNG NAM 2011 (30 TY phuong án gop WB) 22 2" xfId="25678"/>
    <cellStyle name="Dziesietny_Invoices2001Slovakia_10_Nha so 10_Dien1_Copy of KH PHAN BO VON ĐỐI ỨNG NAM 2011 (30 TY phuong án gop WB) 23" xfId="6878"/>
    <cellStyle name="Dziesiętny_Invoices2001Slovakia_10_Nha so 10_Dien1_Copy of KH PHAN BO VON ĐỐI ỨNG NAM 2011 (30 TY phuong án gop WB) 23" xfId="6879"/>
    <cellStyle name="Dziesietny_Invoices2001Slovakia_10_Nha so 10_Dien1_Copy of KH PHAN BO VON ĐỐI ỨNG NAM 2011 (30 TY phuong án gop WB) 23 2" xfId="25679"/>
    <cellStyle name="Dziesiętny_Invoices2001Slovakia_10_Nha so 10_Dien1_Copy of KH PHAN BO VON ĐỐI ỨNG NAM 2011 (30 TY phuong án gop WB) 23 2" xfId="25680"/>
    <cellStyle name="Dziesietny_Invoices2001Slovakia_10_Nha so 10_Dien1_Copy of KH PHAN BO VON ĐỐI ỨNG NAM 2011 (30 TY phuong án gop WB) 24" xfId="6880"/>
    <cellStyle name="Dziesiętny_Invoices2001Slovakia_10_Nha so 10_Dien1_Copy of KH PHAN BO VON ĐỐI ỨNG NAM 2011 (30 TY phuong án gop WB) 24" xfId="6881"/>
    <cellStyle name="Dziesietny_Invoices2001Slovakia_10_Nha so 10_Dien1_Copy of KH PHAN BO VON ĐỐI ỨNG NAM 2011 (30 TY phuong án gop WB) 24 2" xfId="25681"/>
    <cellStyle name="Dziesiętny_Invoices2001Slovakia_10_Nha so 10_Dien1_Copy of KH PHAN BO VON ĐỐI ỨNG NAM 2011 (30 TY phuong án gop WB) 24 2" xfId="25682"/>
    <cellStyle name="Dziesietny_Invoices2001Slovakia_10_Nha so 10_Dien1_Copy of KH PHAN BO VON ĐỐI ỨNG NAM 2011 (30 TY phuong án gop WB) 25" xfId="6882"/>
    <cellStyle name="Dziesiętny_Invoices2001Slovakia_10_Nha so 10_Dien1_Copy of KH PHAN BO VON ĐỐI ỨNG NAM 2011 (30 TY phuong án gop WB) 25" xfId="6883"/>
    <cellStyle name="Dziesietny_Invoices2001Slovakia_10_Nha so 10_Dien1_Copy of KH PHAN BO VON ĐỐI ỨNG NAM 2011 (30 TY phuong án gop WB) 25 2" xfId="25683"/>
    <cellStyle name="Dziesiętny_Invoices2001Slovakia_10_Nha so 10_Dien1_Copy of KH PHAN BO VON ĐỐI ỨNG NAM 2011 (30 TY phuong án gop WB) 25 2" xfId="25684"/>
    <cellStyle name="Dziesietny_Invoices2001Slovakia_10_Nha so 10_Dien1_Copy of KH PHAN BO VON ĐỐI ỨNG NAM 2011 (30 TY phuong án gop WB) 26" xfId="6884"/>
    <cellStyle name="Dziesiętny_Invoices2001Slovakia_10_Nha so 10_Dien1_Copy of KH PHAN BO VON ĐỐI ỨNG NAM 2011 (30 TY phuong án gop WB) 26" xfId="6885"/>
    <cellStyle name="Dziesietny_Invoices2001Slovakia_10_Nha so 10_Dien1_Copy of KH PHAN BO VON ĐỐI ỨNG NAM 2011 (30 TY phuong án gop WB) 26 2" xfId="25685"/>
    <cellStyle name="Dziesiętny_Invoices2001Slovakia_10_Nha so 10_Dien1_Copy of KH PHAN BO VON ĐỐI ỨNG NAM 2011 (30 TY phuong án gop WB) 26 2" xfId="25686"/>
    <cellStyle name="Dziesietny_Invoices2001Slovakia_10_Nha so 10_Dien1_Copy of KH PHAN BO VON ĐỐI ỨNG NAM 2011 (30 TY phuong án gop WB) 27" xfId="15618"/>
    <cellStyle name="Dziesiętny_Invoices2001Slovakia_10_Nha so 10_Dien1_Copy of KH PHAN BO VON ĐỐI ỨNG NAM 2011 (30 TY phuong án gop WB) 27" xfId="15619"/>
    <cellStyle name="Dziesietny_Invoices2001Slovakia_10_Nha so 10_Dien1_Copy of KH PHAN BO VON ĐỐI ỨNG NAM 2011 (30 TY phuong án gop WB) 28" xfId="25649"/>
    <cellStyle name="Dziesiętny_Invoices2001Slovakia_10_Nha so 10_Dien1_Copy of KH PHAN BO VON ĐỐI ỨNG NAM 2011 (30 TY phuong án gop WB) 28" xfId="25650"/>
    <cellStyle name="Dziesietny_Invoices2001Slovakia_10_Nha so 10_Dien1_Copy of KH PHAN BO VON ĐỐI ỨNG NAM 2011 (30 TY phuong án gop WB) 3" xfId="6886"/>
    <cellStyle name="Dziesiętny_Invoices2001Slovakia_10_Nha so 10_Dien1_Copy of KH PHAN BO VON ĐỐI ỨNG NAM 2011 (30 TY phuong án gop WB) 3" xfId="6887"/>
    <cellStyle name="Dziesietny_Invoices2001Slovakia_10_Nha so 10_Dien1_Copy of KH PHAN BO VON ĐỐI ỨNG NAM 2011 (30 TY phuong án gop WB) 3 2" xfId="15626"/>
    <cellStyle name="Dziesiętny_Invoices2001Slovakia_10_Nha so 10_Dien1_Copy of KH PHAN BO VON ĐỐI ỨNG NAM 2011 (30 TY phuong án gop WB) 3 2" xfId="15627"/>
    <cellStyle name="Dziesietny_Invoices2001Slovakia_10_Nha so 10_Dien1_Copy of KH PHAN BO VON ĐỐI ỨNG NAM 2011 (30 TY phuong án gop WB) 3 3" xfId="15624"/>
    <cellStyle name="Dziesiętny_Invoices2001Slovakia_10_Nha so 10_Dien1_Copy of KH PHAN BO VON ĐỐI ỨNG NAM 2011 (30 TY phuong án gop WB) 3 3" xfId="15625"/>
    <cellStyle name="Dziesietny_Invoices2001Slovakia_10_Nha so 10_Dien1_Copy of KH PHAN BO VON ĐỐI ỨNG NAM 2011 (30 TY phuong án gop WB) 3 4" xfId="25687"/>
    <cellStyle name="Dziesiętny_Invoices2001Slovakia_10_Nha so 10_Dien1_Copy of KH PHAN BO VON ĐỐI ỨNG NAM 2011 (30 TY phuong án gop WB) 3 4" xfId="25688"/>
    <cellStyle name="Dziesietny_Invoices2001Slovakia_10_Nha so 10_Dien1_Copy of KH PHAN BO VON ĐỐI ỨNG NAM 2011 (30 TY phuong án gop WB) 4" xfId="6888"/>
    <cellStyle name="Dziesiętny_Invoices2001Slovakia_10_Nha so 10_Dien1_Copy of KH PHAN BO VON ĐỐI ỨNG NAM 2011 (30 TY phuong án gop WB) 4" xfId="6889"/>
    <cellStyle name="Dziesietny_Invoices2001Slovakia_10_Nha so 10_Dien1_Copy of KH PHAN BO VON ĐỐI ỨNG NAM 2011 (30 TY phuong án gop WB) 4 2" xfId="25689"/>
    <cellStyle name="Dziesiętny_Invoices2001Slovakia_10_Nha so 10_Dien1_Copy of KH PHAN BO VON ĐỐI ỨNG NAM 2011 (30 TY phuong án gop WB) 4 2" xfId="25690"/>
    <cellStyle name="Dziesietny_Invoices2001Slovakia_10_Nha so 10_Dien1_Copy of KH PHAN BO VON ĐỐI ỨNG NAM 2011 (30 TY phuong án gop WB) 5" xfId="6890"/>
    <cellStyle name="Dziesiętny_Invoices2001Slovakia_10_Nha so 10_Dien1_Copy of KH PHAN BO VON ĐỐI ỨNG NAM 2011 (30 TY phuong án gop WB) 5" xfId="6891"/>
    <cellStyle name="Dziesietny_Invoices2001Slovakia_10_Nha so 10_Dien1_Copy of KH PHAN BO VON ĐỐI ỨNG NAM 2011 (30 TY phuong án gop WB) 5 2" xfId="25691"/>
    <cellStyle name="Dziesiętny_Invoices2001Slovakia_10_Nha so 10_Dien1_Copy of KH PHAN BO VON ĐỐI ỨNG NAM 2011 (30 TY phuong án gop WB) 5 2" xfId="25692"/>
    <cellStyle name="Dziesietny_Invoices2001Slovakia_10_Nha so 10_Dien1_Copy of KH PHAN BO VON ĐỐI ỨNG NAM 2011 (30 TY phuong án gop WB) 6" xfId="6892"/>
    <cellStyle name="Dziesiętny_Invoices2001Slovakia_10_Nha so 10_Dien1_Copy of KH PHAN BO VON ĐỐI ỨNG NAM 2011 (30 TY phuong án gop WB) 6" xfId="6893"/>
    <cellStyle name="Dziesietny_Invoices2001Slovakia_10_Nha so 10_Dien1_Copy of KH PHAN BO VON ĐỐI ỨNG NAM 2011 (30 TY phuong án gop WB) 6 2" xfId="25693"/>
    <cellStyle name="Dziesiętny_Invoices2001Slovakia_10_Nha so 10_Dien1_Copy of KH PHAN BO VON ĐỐI ỨNG NAM 2011 (30 TY phuong án gop WB) 6 2" xfId="25694"/>
    <cellStyle name="Dziesietny_Invoices2001Slovakia_10_Nha so 10_Dien1_Copy of KH PHAN BO VON ĐỐI ỨNG NAM 2011 (30 TY phuong án gop WB) 7" xfId="6894"/>
    <cellStyle name="Dziesiętny_Invoices2001Slovakia_10_Nha so 10_Dien1_Copy of KH PHAN BO VON ĐỐI ỨNG NAM 2011 (30 TY phuong án gop WB) 7" xfId="6895"/>
    <cellStyle name="Dziesietny_Invoices2001Slovakia_10_Nha so 10_Dien1_Copy of KH PHAN BO VON ĐỐI ỨNG NAM 2011 (30 TY phuong án gop WB) 7 2" xfId="25695"/>
    <cellStyle name="Dziesiętny_Invoices2001Slovakia_10_Nha so 10_Dien1_Copy of KH PHAN BO VON ĐỐI ỨNG NAM 2011 (30 TY phuong án gop WB) 7 2" xfId="25696"/>
    <cellStyle name="Dziesietny_Invoices2001Slovakia_10_Nha so 10_Dien1_Copy of KH PHAN BO VON ĐỐI ỨNG NAM 2011 (30 TY phuong án gop WB) 8" xfId="6896"/>
    <cellStyle name="Dziesiętny_Invoices2001Slovakia_10_Nha so 10_Dien1_Copy of KH PHAN BO VON ĐỐI ỨNG NAM 2011 (30 TY phuong án gop WB) 8" xfId="6897"/>
    <cellStyle name="Dziesietny_Invoices2001Slovakia_10_Nha so 10_Dien1_Copy of KH PHAN BO VON ĐỐI ỨNG NAM 2011 (30 TY phuong án gop WB) 8 2" xfId="25697"/>
    <cellStyle name="Dziesiętny_Invoices2001Slovakia_10_Nha so 10_Dien1_Copy of KH PHAN BO VON ĐỐI ỨNG NAM 2011 (30 TY phuong án gop WB) 8 2" xfId="25698"/>
    <cellStyle name="Dziesietny_Invoices2001Slovakia_10_Nha so 10_Dien1_Copy of KH PHAN BO VON ĐỐI ỨNG NAM 2011 (30 TY phuong án gop WB) 9" xfId="6898"/>
    <cellStyle name="Dziesiętny_Invoices2001Slovakia_10_Nha so 10_Dien1_Copy of KH PHAN BO VON ĐỐI ỨNG NAM 2011 (30 TY phuong án gop WB) 9" xfId="6899"/>
    <cellStyle name="Dziesietny_Invoices2001Slovakia_10_Nha so 10_Dien1_Copy of KH PHAN BO VON ĐỐI ỨNG NAM 2011 (30 TY phuong án gop WB) 9 2" xfId="25699"/>
    <cellStyle name="Dziesiętny_Invoices2001Slovakia_10_Nha so 10_Dien1_Copy of KH PHAN BO VON ĐỐI ỨNG NAM 2011 (30 TY phuong án gop WB) 9 2" xfId="25700"/>
    <cellStyle name="Dziesietny_Invoices2001Slovakia_10_Nha so 10_Dien1_Copy of KH PHAN BO VON ĐỐI ỨNG NAM 2011 (30 TY phuong án gop WB)_BIEU KE HOACH  2015 (KTN 6.11 sua)" xfId="15628"/>
    <cellStyle name="Dziesiętny_Invoices2001Slovakia_10_Nha so 10_Dien1_Copy of KH PHAN BO VON ĐỐI ỨNG NAM 2011 (30 TY phuong án gop WB)_BIEU KE HOACH  2015 (KTN 6.11 sua)" xfId="15629"/>
    <cellStyle name="Dziesietny_Invoices2001Slovakia_10_Nha so 10_Dien1_DTTD chieng chan Tham lai 29-9-2009" xfId="6900"/>
    <cellStyle name="Dziesiętny_Invoices2001Slovakia_10_Nha so 10_Dien1_DTTD chieng chan Tham lai 29-9-2009" xfId="6901"/>
    <cellStyle name="Dziesietny_Invoices2001Slovakia_10_Nha so 10_Dien1_DTTD chieng chan Tham lai 29-9-2009 10" xfId="6902"/>
    <cellStyle name="Dziesiętny_Invoices2001Slovakia_10_Nha so 10_Dien1_DTTD chieng chan Tham lai 29-9-2009 10" xfId="6903"/>
    <cellStyle name="Dziesietny_Invoices2001Slovakia_10_Nha so 10_Dien1_DTTD chieng chan Tham lai 29-9-2009 10 2" xfId="25703"/>
    <cellStyle name="Dziesiętny_Invoices2001Slovakia_10_Nha so 10_Dien1_DTTD chieng chan Tham lai 29-9-2009 10 2" xfId="25704"/>
    <cellStyle name="Dziesietny_Invoices2001Slovakia_10_Nha so 10_Dien1_DTTD chieng chan Tham lai 29-9-2009 11" xfId="6904"/>
    <cellStyle name="Dziesiętny_Invoices2001Slovakia_10_Nha so 10_Dien1_DTTD chieng chan Tham lai 29-9-2009 11" xfId="6905"/>
    <cellStyle name="Dziesietny_Invoices2001Slovakia_10_Nha so 10_Dien1_DTTD chieng chan Tham lai 29-9-2009 11 2" xfId="25705"/>
    <cellStyle name="Dziesiętny_Invoices2001Slovakia_10_Nha so 10_Dien1_DTTD chieng chan Tham lai 29-9-2009 11 2" xfId="25706"/>
    <cellStyle name="Dziesietny_Invoices2001Slovakia_10_Nha so 10_Dien1_DTTD chieng chan Tham lai 29-9-2009 12" xfId="6906"/>
    <cellStyle name="Dziesiętny_Invoices2001Slovakia_10_Nha so 10_Dien1_DTTD chieng chan Tham lai 29-9-2009 12" xfId="6907"/>
    <cellStyle name="Dziesietny_Invoices2001Slovakia_10_Nha so 10_Dien1_DTTD chieng chan Tham lai 29-9-2009 12 2" xfId="25707"/>
    <cellStyle name="Dziesiętny_Invoices2001Slovakia_10_Nha so 10_Dien1_DTTD chieng chan Tham lai 29-9-2009 12 2" xfId="25708"/>
    <cellStyle name="Dziesietny_Invoices2001Slovakia_10_Nha so 10_Dien1_DTTD chieng chan Tham lai 29-9-2009 13" xfId="6908"/>
    <cellStyle name="Dziesiętny_Invoices2001Slovakia_10_Nha so 10_Dien1_DTTD chieng chan Tham lai 29-9-2009 13" xfId="6909"/>
    <cellStyle name="Dziesietny_Invoices2001Slovakia_10_Nha so 10_Dien1_DTTD chieng chan Tham lai 29-9-2009 13 2" xfId="25709"/>
    <cellStyle name="Dziesiętny_Invoices2001Slovakia_10_Nha so 10_Dien1_DTTD chieng chan Tham lai 29-9-2009 13 2" xfId="25710"/>
    <cellStyle name="Dziesietny_Invoices2001Slovakia_10_Nha so 10_Dien1_DTTD chieng chan Tham lai 29-9-2009 14" xfId="6910"/>
    <cellStyle name="Dziesiętny_Invoices2001Slovakia_10_Nha so 10_Dien1_DTTD chieng chan Tham lai 29-9-2009 14" xfId="6911"/>
    <cellStyle name="Dziesietny_Invoices2001Slovakia_10_Nha so 10_Dien1_DTTD chieng chan Tham lai 29-9-2009 14 2" xfId="25711"/>
    <cellStyle name="Dziesiętny_Invoices2001Slovakia_10_Nha so 10_Dien1_DTTD chieng chan Tham lai 29-9-2009 14 2" xfId="25712"/>
    <cellStyle name="Dziesietny_Invoices2001Slovakia_10_Nha so 10_Dien1_DTTD chieng chan Tham lai 29-9-2009 15" xfId="6912"/>
    <cellStyle name="Dziesiętny_Invoices2001Slovakia_10_Nha so 10_Dien1_DTTD chieng chan Tham lai 29-9-2009 15" xfId="6913"/>
    <cellStyle name="Dziesietny_Invoices2001Slovakia_10_Nha so 10_Dien1_DTTD chieng chan Tham lai 29-9-2009 15 2" xfId="25713"/>
    <cellStyle name="Dziesiętny_Invoices2001Slovakia_10_Nha so 10_Dien1_DTTD chieng chan Tham lai 29-9-2009 15 2" xfId="25714"/>
    <cellStyle name="Dziesietny_Invoices2001Slovakia_10_Nha so 10_Dien1_DTTD chieng chan Tham lai 29-9-2009 16" xfId="6914"/>
    <cellStyle name="Dziesiętny_Invoices2001Slovakia_10_Nha so 10_Dien1_DTTD chieng chan Tham lai 29-9-2009 16" xfId="6915"/>
    <cellStyle name="Dziesietny_Invoices2001Slovakia_10_Nha so 10_Dien1_DTTD chieng chan Tham lai 29-9-2009 16 2" xfId="25715"/>
    <cellStyle name="Dziesiętny_Invoices2001Slovakia_10_Nha so 10_Dien1_DTTD chieng chan Tham lai 29-9-2009 16 2" xfId="25716"/>
    <cellStyle name="Dziesietny_Invoices2001Slovakia_10_Nha so 10_Dien1_DTTD chieng chan Tham lai 29-9-2009 17" xfId="6916"/>
    <cellStyle name="Dziesiętny_Invoices2001Slovakia_10_Nha so 10_Dien1_DTTD chieng chan Tham lai 29-9-2009 17" xfId="6917"/>
    <cellStyle name="Dziesietny_Invoices2001Slovakia_10_Nha so 10_Dien1_DTTD chieng chan Tham lai 29-9-2009 17 2" xfId="25717"/>
    <cellStyle name="Dziesiętny_Invoices2001Slovakia_10_Nha so 10_Dien1_DTTD chieng chan Tham lai 29-9-2009 17 2" xfId="25718"/>
    <cellStyle name="Dziesietny_Invoices2001Slovakia_10_Nha so 10_Dien1_DTTD chieng chan Tham lai 29-9-2009 18" xfId="6918"/>
    <cellStyle name="Dziesiętny_Invoices2001Slovakia_10_Nha so 10_Dien1_DTTD chieng chan Tham lai 29-9-2009 18" xfId="6919"/>
    <cellStyle name="Dziesietny_Invoices2001Slovakia_10_Nha so 10_Dien1_DTTD chieng chan Tham lai 29-9-2009 18 2" xfId="25719"/>
    <cellStyle name="Dziesiętny_Invoices2001Slovakia_10_Nha so 10_Dien1_DTTD chieng chan Tham lai 29-9-2009 18 2" xfId="25720"/>
    <cellStyle name="Dziesietny_Invoices2001Slovakia_10_Nha so 10_Dien1_DTTD chieng chan Tham lai 29-9-2009 19" xfId="6920"/>
    <cellStyle name="Dziesiętny_Invoices2001Slovakia_10_Nha so 10_Dien1_DTTD chieng chan Tham lai 29-9-2009 19" xfId="6921"/>
    <cellStyle name="Dziesietny_Invoices2001Slovakia_10_Nha so 10_Dien1_DTTD chieng chan Tham lai 29-9-2009 19 2" xfId="25721"/>
    <cellStyle name="Dziesiętny_Invoices2001Slovakia_10_Nha so 10_Dien1_DTTD chieng chan Tham lai 29-9-2009 19 2" xfId="25722"/>
    <cellStyle name="Dziesietny_Invoices2001Slovakia_10_Nha so 10_Dien1_DTTD chieng chan Tham lai 29-9-2009 2" xfId="6922"/>
    <cellStyle name="Dziesiętny_Invoices2001Slovakia_10_Nha so 10_Dien1_DTTD chieng chan Tham lai 29-9-2009 2" xfId="6923"/>
    <cellStyle name="Dziesietny_Invoices2001Slovakia_10_Nha so 10_Dien1_DTTD chieng chan Tham lai 29-9-2009 2 2" xfId="15634"/>
    <cellStyle name="Dziesiętny_Invoices2001Slovakia_10_Nha so 10_Dien1_DTTD chieng chan Tham lai 29-9-2009 2 2" xfId="15635"/>
    <cellStyle name="Dziesietny_Invoices2001Slovakia_10_Nha so 10_Dien1_DTTD chieng chan Tham lai 29-9-2009 2 3" xfId="15632"/>
    <cellStyle name="Dziesiętny_Invoices2001Slovakia_10_Nha so 10_Dien1_DTTD chieng chan Tham lai 29-9-2009 2 3" xfId="15633"/>
    <cellStyle name="Dziesietny_Invoices2001Slovakia_10_Nha so 10_Dien1_DTTD chieng chan Tham lai 29-9-2009 2 4" xfId="25723"/>
    <cellStyle name="Dziesiętny_Invoices2001Slovakia_10_Nha so 10_Dien1_DTTD chieng chan Tham lai 29-9-2009 2 4" xfId="25724"/>
    <cellStyle name="Dziesietny_Invoices2001Slovakia_10_Nha so 10_Dien1_DTTD chieng chan Tham lai 29-9-2009 20" xfId="6924"/>
    <cellStyle name="Dziesiętny_Invoices2001Slovakia_10_Nha so 10_Dien1_DTTD chieng chan Tham lai 29-9-2009 20" xfId="6925"/>
    <cellStyle name="Dziesietny_Invoices2001Slovakia_10_Nha so 10_Dien1_DTTD chieng chan Tham lai 29-9-2009 20 2" xfId="25725"/>
    <cellStyle name="Dziesiętny_Invoices2001Slovakia_10_Nha so 10_Dien1_DTTD chieng chan Tham lai 29-9-2009 20 2" xfId="25726"/>
    <cellStyle name="Dziesietny_Invoices2001Slovakia_10_Nha so 10_Dien1_DTTD chieng chan Tham lai 29-9-2009 21" xfId="6926"/>
    <cellStyle name="Dziesiętny_Invoices2001Slovakia_10_Nha so 10_Dien1_DTTD chieng chan Tham lai 29-9-2009 21" xfId="6927"/>
    <cellStyle name="Dziesietny_Invoices2001Slovakia_10_Nha so 10_Dien1_DTTD chieng chan Tham lai 29-9-2009 21 2" xfId="25727"/>
    <cellStyle name="Dziesiętny_Invoices2001Slovakia_10_Nha so 10_Dien1_DTTD chieng chan Tham lai 29-9-2009 21 2" xfId="25728"/>
    <cellStyle name="Dziesietny_Invoices2001Slovakia_10_Nha so 10_Dien1_DTTD chieng chan Tham lai 29-9-2009 22" xfId="6928"/>
    <cellStyle name="Dziesiętny_Invoices2001Slovakia_10_Nha so 10_Dien1_DTTD chieng chan Tham lai 29-9-2009 22" xfId="6929"/>
    <cellStyle name="Dziesietny_Invoices2001Slovakia_10_Nha so 10_Dien1_DTTD chieng chan Tham lai 29-9-2009 22 2" xfId="25729"/>
    <cellStyle name="Dziesiętny_Invoices2001Slovakia_10_Nha so 10_Dien1_DTTD chieng chan Tham lai 29-9-2009 22 2" xfId="25730"/>
    <cellStyle name="Dziesietny_Invoices2001Slovakia_10_Nha so 10_Dien1_DTTD chieng chan Tham lai 29-9-2009 23" xfId="6930"/>
    <cellStyle name="Dziesiętny_Invoices2001Slovakia_10_Nha so 10_Dien1_DTTD chieng chan Tham lai 29-9-2009 23" xfId="6931"/>
    <cellStyle name="Dziesietny_Invoices2001Slovakia_10_Nha so 10_Dien1_DTTD chieng chan Tham lai 29-9-2009 23 2" xfId="25731"/>
    <cellStyle name="Dziesiętny_Invoices2001Slovakia_10_Nha so 10_Dien1_DTTD chieng chan Tham lai 29-9-2009 23 2" xfId="25732"/>
    <cellStyle name="Dziesietny_Invoices2001Slovakia_10_Nha so 10_Dien1_DTTD chieng chan Tham lai 29-9-2009 24" xfId="6932"/>
    <cellStyle name="Dziesiętny_Invoices2001Slovakia_10_Nha so 10_Dien1_DTTD chieng chan Tham lai 29-9-2009 24" xfId="6933"/>
    <cellStyle name="Dziesietny_Invoices2001Slovakia_10_Nha so 10_Dien1_DTTD chieng chan Tham lai 29-9-2009 24 2" xfId="25733"/>
    <cellStyle name="Dziesiętny_Invoices2001Slovakia_10_Nha so 10_Dien1_DTTD chieng chan Tham lai 29-9-2009 24 2" xfId="25734"/>
    <cellStyle name="Dziesietny_Invoices2001Slovakia_10_Nha so 10_Dien1_DTTD chieng chan Tham lai 29-9-2009 25" xfId="6934"/>
    <cellStyle name="Dziesiętny_Invoices2001Slovakia_10_Nha so 10_Dien1_DTTD chieng chan Tham lai 29-9-2009 25" xfId="6935"/>
    <cellStyle name="Dziesietny_Invoices2001Slovakia_10_Nha so 10_Dien1_DTTD chieng chan Tham lai 29-9-2009 25 2" xfId="25735"/>
    <cellStyle name="Dziesiętny_Invoices2001Slovakia_10_Nha so 10_Dien1_DTTD chieng chan Tham lai 29-9-2009 25 2" xfId="25736"/>
    <cellStyle name="Dziesietny_Invoices2001Slovakia_10_Nha so 10_Dien1_DTTD chieng chan Tham lai 29-9-2009 26" xfId="6936"/>
    <cellStyle name="Dziesiętny_Invoices2001Slovakia_10_Nha so 10_Dien1_DTTD chieng chan Tham lai 29-9-2009 26" xfId="6937"/>
    <cellStyle name="Dziesietny_Invoices2001Slovakia_10_Nha so 10_Dien1_DTTD chieng chan Tham lai 29-9-2009 26 2" xfId="25737"/>
    <cellStyle name="Dziesiętny_Invoices2001Slovakia_10_Nha so 10_Dien1_DTTD chieng chan Tham lai 29-9-2009 26 2" xfId="25738"/>
    <cellStyle name="Dziesietny_Invoices2001Slovakia_10_Nha so 10_Dien1_DTTD chieng chan Tham lai 29-9-2009 27" xfId="15630"/>
    <cellStyle name="Dziesiętny_Invoices2001Slovakia_10_Nha so 10_Dien1_DTTD chieng chan Tham lai 29-9-2009 27" xfId="15631"/>
    <cellStyle name="Dziesietny_Invoices2001Slovakia_10_Nha so 10_Dien1_DTTD chieng chan Tham lai 29-9-2009 28" xfId="25701"/>
    <cellStyle name="Dziesiętny_Invoices2001Slovakia_10_Nha so 10_Dien1_DTTD chieng chan Tham lai 29-9-2009 28" xfId="25702"/>
    <cellStyle name="Dziesietny_Invoices2001Slovakia_10_Nha so 10_Dien1_DTTD chieng chan Tham lai 29-9-2009 3" xfId="6938"/>
    <cellStyle name="Dziesiętny_Invoices2001Slovakia_10_Nha so 10_Dien1_DTTD chieng chan Tham lai 29-9-2009 3" xfId="6939"/>
    <cellStyle name="Dziesietny_Invoices2001Slovakia_10_Nha so 10_Dien1_DTTD chieng chan Tham lai 29-9-2009 3 2" xfId="15638"/>
    <cellStyle name="Dziesiętny_Invoices2001Slovakia_10_Nha so 10_Dien1_DTTD chieng chan Tham lai 29-9-2009 3 2" xfId="15639"/>
    <cellStyle name="Dziesietny_Invoices2001Slovakia_10_Nha so 10_Dien1_DTTD chieng chan Tham lai 29-9-2009 3 3" xfId="15636"/>
    <cellStyle name="Dziesiętny_Invoices2001Slovakia_10_Nha so 10_Dien1_DTTD chieng chan Tham lai 29-9-2009 3 3" xfId="15637"/>
    <cellStyle name="Dziesietny_Invoices2001Slovakia_10_Nha so 10_Dien1_DTTD chieng chan Tham lai 29-9-2009 3 4" xfId="25739"/>
    <cellStyle name="Dziesiętny_Invoices2001Slovakia_10_Nha so 10_Dien1_DTTD chieng chan Tham lai 29-9-2009 3 4" xfId="25740"/>
    <cellStyle name="Dziesietny_Invoices2001Slovakia_10_Nha so 10_Dien1_DTTD chieng chan Tham lai 29-9-2009 4" xfId="6940"/>
    <cellStyle name="Dziesiętny_Invoices2001Slovakia_10_Nha so 10_Dien1_DTTD chieng chan Tham lai 29-9-2009 4" xfId="6941"/>
    <cellStyle name="Dziesietny_Invoices2001Slovakia_10_Nha so 10_Dien1_DTTD chieng chan Tham lai 29-9-2009 4 2" xfId="25741"/>
    <cellStyle name="Dziesiętny_Invoices2001Slovakia_10_Nha so 10_Dien1_DTTD chieng chan Tham lai 29-9-2009 4 2" xfId="25742"/>
    <cellStyle name="Dziesietny_Invoices2001Slovakia_10_Nha so 10_Dien1_DTTD chieng chan Tham lai 29-9-2009 5" xfId="6942"/>
    <cellStyle name="Dziesiętny_Invoices2001Slovakia_10_Nha so 10_Dien1_DTTD chieng chan Tham lai 29-9-2009 5" xfId="6943"/>
    <cellStyle name="Dziesietny_Invoices2001Slovakia_10_Nha so 10_Dien1_DTTD chieng chan Tham lai 29-9-2009 5 2" xfId="25743"/>
    <cellStyle name="Dziesiętny_Invoices2001Slovakia_10_Nha so 10_Dien1_DTTD chieng chan Tham lai 29-9-2009 5 2" xfId="25744"/>
    <cellStyle name="Dziesietny_Invoices2001Slovakia_10_Nha so 10_Dien1_DTTD chieng chan Tham lai 29-9-2009 6" xfId="6944"/>
    <cellStyle name="Dziesiętny_Invoices2001Slovakia_10_Nha so 10_Dien1_DTTD chieng chan Tham lai 29-9-2009 6" xfId="6945"/>
    <cellStyle name="Dziesietny_Invoices2001Slovakia_10_Nha so 10_Dien1_DTTD chieng chan Tham lai 29-9-2009 6 2" xfId="25745"/>
    <cellStyle name="Dziesiętny_Invoices2001Slovakia_10_Nha so 10_Dien1_DTTD chieng chan Tham lai 29-9-2009 6 2" xfId="25746"/>
    <cellStyle name="Dziesietny_Invoices2001Slovakia_10_Nha so 10_Dien1_DTTD chieng chan Tham lai 29-9-2009 7" xfId="6946"/>
    <cellStyle name="Dziesiętny_Invoices2001Slovakia_10_Nha so 10_Dien1_DTTD chieng chan Tham lai 29-9-2009 7" xfId="6947"/>
    <cellStyle name="Dziesietny_Invoices2001Slovakia_10_Nha so 10_Dien1_DTTD chieng chan Tham lai 29-9-2009 7 2" xfId="25747"/>
    <cellStyle name="Dziesiętny_Invoices2001Slovakia_10_Nha so 10_Dien1_DTTD chieng chan Tham lai 29-9-2009 7 2" xfId="25748"/>
    <cellStyle name="Dziesietny_Invoices2001Slovakia_10_Nha so 10_Dien1_DTTD chieng chan Tham lai 29-9-2009 8" xfId="6948"/>
    <cellStyle name="Dziesiętny_Invoices2001Slovakia_10_Nha so 10_Dien1_DTTD chieng chan Tham lai 29-9-2009 8" xfId="6949"/>
    <cellStyle name="Dziesietny_Invoices2001Slovakia_10_Nha so 10_Dien1_DTTD chieng chan Tham lai 29-9-2009 8 2" xfId="25749"/>
    <cellStyle name="Dziesiętny_Invoices2001Slovakia_10_Nha so 10_Dien1_DTTD chieng chan Tham lai 29-9-2009 8 2" xfId="25750"/>
    <cellStyle name="Dziesietny_Invoices2001Slovakia_10_Nha so 10_Dien1_DTTD chieng chan Tham lai 29-9-2009 9" xfId="6950"/>
    <cellStyle name="Dziesiętny_Invoices2001Slovakia_10_Nha so 10_Dien1_DTTD chieng chan Tham lai 29-9-2009 9" xfId="6951"/>
    <cellStyle name="Dziesietny_Invoices2001Slovakia_10_Nha so 10_Dien1_DTTD chieng chan Tham lai 29-9-2009 9 2" xfId="25751"/>
    <cellStyle name="Dziesiętny_Invoices2001Slovakia_10_Nha so 10_Dien1_DTTD chieng chan Tham lai 29-9-2009 9 2" xfId="25752"/>
    <cellStyle name="Dziesietny_Invoices2001Slovakia_10_Nha so 10_Dien1_DTTD chieng chan Tham lai 29-9-2009_BIEU KE HOACH  2015 (KTN 6.11 sua)" xfId="15640"/>
    <cellStyle name="Dziesiętny_Invoices2001Slovakia_10_Nha so 10_Dien1_DTTD chieng chan Tham lai 29-9-2009_BIEU KE HOACH  2015 (KTN 6.11 sua)" xfId="15641"/>
    <cellStyle name="Dziesietny_Invoices2001Slovakia_10_Nha so 10_Dien1_Du toan nuoc San Thang (GD2)" xfId="6952"/>
    <cellStyle name="Dziesiętny_Invoices2001Slovakia_10_Nha so 10_Dien1_Du toan nuoc San Thang (GD2)" xfId="6953"/>
    <cellStyle name="Dziesietny_Invoices2001Slovakia_10_Nha so 10_Dien1_Du toan nuoc San Thang (GD2) 10" xfId="6954"/>
    <cellStyle name="Dziesiętny_Invoices2001Slovakia_10_Nha so 10_Dien1_Du toan nuoc San Thang (GD2) 10" xfId="6955"/>
    <cellStyle name="Dziesietny_Invoices2001Slovakia_10_Nha so 10_Dien1_Du toan nuoc San Thang (GD2) 10 2" xfId="25755"/>
    <cellStyle name="Dziesiętny_Invoices2001Slovakia_10_Nha so 10_Dien1_Du toan nuoc San Thang (GD2) 10 2" xfId="25756"/>
    <cellStyle name="Dziesietny_Invoices2001Slovakia_10_Nha so 10_Dien1_Du toan nuoc San Thang (GD2) 11" xfId="6956"/>
    <cellStyle name="Dziesiętny_Invoices2001Slovakia_10_Nha so 10_Dien1_Du toan nuoc San Thang (GD2) 11" xfId="6957"/>
    <cellStyle name="Dziesietny_Invoices2001Slovakia_10_Nha so 10_Dien1_Du toan nuoc San Thang (GD2) 11 2" xfId="25757"/>
    <cellStyle name="Dziesiętny_Invoices2001Slovakia_10_Nha so 10_Dien1_Du toan nuoc San Thang (GD2) 11 2" xfId="25758"/>
    <cellStyle name="Dziesietny_Invoices2001Slovakia_10_Nha so 10_Dien1_Du toan nuoc San Thang (GD2) 12" xfId="6958"/>
    <cellStyle name="Dziesiętny_Invoices2001Slovakia_10_Nha so 10_Dien1_Du toan nuoc San Thang (GD2) 12" xfId="6959"/>
    <cellStyle name="Dziesietny_Invoices2001Slovakia_10_Nha so 10_Dien1_Du toan nuoc San Thang (GD2) 12 2" xfId="25759"/>
    <cellStyle name="Dziesiętny_Invoices2001Slovakia_10_Nha so 10_Dien1_Du toan nuoc San Thang (GD2) 12 2" xfId="25760"/>
    <cellStyle name="Dziesietny_Invoices2001Slovakia_10_Nha so 10_Dien1_Du toan nuoc San Thang (GD2) 13" xfId="6960"/>
    <cellStyle name="Dziesiętny_Invoices2001Slovakia_10_Nha so 10_Dien1_Du toan nuoc San Thang (GD2) 13" xfId="6961"/>
    <cellStyle name="Dziesietny_Invoices2001Slovakia_10_Nha so 10_Dien1_Du toan nuoc San Thang (GD2) 13 2" xfId="25761"/>
    <cellStyle name="Dziesiętny_Invoices2001Slovakia_10_Nha so 10_Dien1_Du toan nuoc San Thang (GD2) 13 2" xfId="25762"/>
    <cellStyle name="Dziesietny_Invoices2001Slovakia_10_Nha so 10_Dien1_Du toan nuoc San Thang (GD2) 14" xfId="6962"/>
    <cellStyle name="Dziesiętny_Invoices2001Slovakia_10_Nha so 10_Dien1_Du toan nuoc San Thang (GD2) 14" xfId="6963"/>
    <cellStyle name="Dziesietny_Invoices2001Slovakia_10_Nha so 10_Dien1_Du toan nuoc San Thang (GD2) 14 2" xfId="25763"/>
    <cellStyle name="Dziesiętny_Invoices2001Slovakia_10_Nha so 10_Dien1_Du toan nuoc San Thang (GD2) 14 2" xfId="25764"/>
    <cellStyle name="Dziesietny_Invoices2001Slovakia_10_Nha so 10_Dien1_Du toan nuoc San Thang (GD2) 15" xfId="6964"/>
    <cellStyle name="Dziesiętny_Invoices2001Slovakia_10_Nha so 10_Dien1_Du toan nuoc San Thang (GD2) 15" xfId="6965"/>
    <cellStyle name="Dziesietny_Invoices2001Slovakia_10_Nha so 10_Dien1_Du toan nuoc San Thang (GD2) 15 2" xfId="25765"/>
    <cellStyle name="Dziesiętny_Invoices2001Slovakia_10_Nha so 10_Dien1_Du toan nuoc San Thang (GD2) 15 2" xfId="25766"/>
    <cellStyle name="Dziesietny_Invoices2001Slovakia_10_Nha so 10_Dien1_Du toan nuoc San Thang (GD2) 16" xfId="6966"/>
    <cellStyle name="Dziesiętny_Invoices2001Slovakia_10_Nha so 10_Dien1_Du toan nuoc San Thang (GD2) 16" xfId="6967"/>
    <cellStyle name="Dziesietny_Invoices2001Slovakia_10_Nha so 10_Dien1_Du toan nuoc San Thang (GD2) 16 2" xfId="25767"/>
    <cellStyle name="Dziesiętny_Invoices2001Slovakia_10_Nha so 10_Dien1_Du toan nuoc San Thang (GD2) 16 2" xfId="25768"/>
    <cellStyle name="Dziesietny_Invoices2001Slovakia_10_Nha so 10_Dien1_Du toan nuoc San Thang (GD2) 17" xfId="6968"/>
    <cellStyle name="Dziesiętny_Invoices2001Slovakia_10_Nha so 10_Dien1_Du toan nuoc San Thang (GD2) 17" xfId="6969"/>
    <cellStyle name="Dziesietny_Invoices2001Slovakia_10_Nha so 10_Dien1_Du toan nuoc San Thang (GD2) 17 2" xfId="25769"/>
    <cellStyle name="Dziesiętny_Invoices2001Slovakia_10_Nha so 10_Dien1_Du toan nuoc San Thang (GD2) 17 2" xfId="25770"/>
    <cellStyle name="Dziesietny_Invoices2001Slovakia_10_Nha so 10_Dien1_Du toan nuoc San Thang (GD2) 18" xfId="6970"/>
    <cellStyle name="Dziesiętny_Invoices2001Slovakia_10_Nha so 10_Dien1_Du toan nuoc San Thang (GD2) 18" xfId="6971"/>
    <cellStyle name="Dziesietny_Invoices2001Slovakia_10_Nha so 10_Dien1_Du toan nuoc San Thang (GD2) 18 2" xfId="25771"/>
    <cellStyle name="Dziesiętny_Invoices2001Slovakia_10_Nha so 10_Dien1_Du toan nuoc San Thang (GD2) 18 2" xfId="25772"/>
    <cellStyle name="Dziesietny_Invoices2001Slovakia_10_Nha so 10_Dien1_Du toan nuoc San Thang (GD2) 19" xfId="6972"/>
    <cellStyle name="Dziesiętny_Invoices2001Slovakia_10_Nha so 10_Dien1_Du toan nuoc San Thang (GD2) 19" xfId="6973"/>
    <cellStyle name="Dziesietny_Invoices2001Slovakia_10_Nha so 10_Dien1_Du toan nuoc San Thang (GD2) 19 2" xfId="25773"/>
    <cellStyle name="Dziesiętny_Invoices2001Slovakia_10_Nha so 10_Dien1_Du toan nuoc San Thang (GD2) 19 2" xfId="25774"/>
    <cellStyle name="Dziesietny_Invoices2001Slovakia_10_Nha so 10_Dien1_Du toan nuoc San Thang (GD2) 2" xfId="6974"/>
    <cellStyle name="Dziesiętny_Invoices2001Slovakia_10_Nha so 10_Dien1_Du toan nuoc San Thang (GD2) 2" xfId="6975"/>
    <cellStyle name="Dziesietny_Invoices2001Slovakia_10_Nha so 10_Dien1_Du toan nuoc San Thang (GD2) 2 2" xfId="15646"/>
    <cellStyle name="Dziesiętny_Invoices2001Slovakia_10_Nha so 10_Dien1_Du toan nuoc San Thang (GD2) 2 2" xfId="15647"/>
    <cellStyle name="Dziesietny_Invoices2001Slovakia_10_Nha so 10_Dien1_Du toan nuoc San Thang (GD2) 2 3" xfId="15644"/>
    <cellStyle name="Dziesiętny_Invoices2001Slovakia_10_Nha so 10_Dien1_Du toan nuoc San Thang (GD2) 2 3" xfId="15645"/>
    <cellStyle name="Dziesietny_Invoices2001Slovakia_10_Nha so 10_Dien1_Du toan nuoc San Thang (GD2) 2 4" xfId="25775"/>
    <cellStyle name="Dziesiętny_Invoices2001Slovakia_10_Nha so 10_Dien1_Du toan nuoc San Thang (GD2) 2 4" xfId="25776"/>
    <cellStyle name="Dziesietny_Invoices2001Slovakia_10_Nha so 10_Dien1_Du toan nuoc San Thang (GD2) 20" xfId="6976"/>
    <cellStyle name="Dziesiętny_Invoices2001Slovakia_10_Nha so 10_Dien1_Du toan nuoc San Thang (GD2) 20" xfId="6977"/>
    <cellStyle name="Dziesietny_Invoices2001Slovakia_10_Nha so 10_Dien1_Du toan nuoc San Thang (GD2) 20 2" xfId="25777"/>
    <cellStyle name="Dziesiętny_Invoices2001Slovakia_10_Nha so 10_Dien1_Du toan nuoc San Thang (GD2) 20 2" xfId="25778"/>
    <cellStyle name="Dziesietny_Invoices2001Slovakia_10_Nha so 10_Dien1_Du toan nuoc San Thang (GD2) 21" xfId="6978"/>
    <cellStyle name="Dziesiętny_Invoices2001Slovakia_10_Nha so 10_Dien1_Du toan nuoc San Thang (GD2) 21" xfId="6979"/>
    <cellStyle name="Dziesietny_Invoices2001Slovakia_10_Nha so 10_Dien1_Du toan nuoc San Thang (GD2) 21 2" xfId="25779"/>
    <cellStyle name="Dziesiętny_Invoices2001Slovakia_10_Nha so 10_Dien1_Du toan nuoc San Thang (GD2) 21 2" xfId="25780"/>
    <cellStyle name="Dziesietny_Invoices2001Slovakia_10_Nha so 10_Dien1_Du toan nuoc San Thang (GD2) 22" xfId="6980"/>
    <cellStyle name="Dziesiętny_Invoices2001Slovakia_10_Nha so 10_Dien1_Du toan nuoc San Thang (GD2) 22" xfId="6981"/>
    <cellStyle name="Dziesietny_Invoices2001Slovakia_10_Nha so 10_Dien1_Du toan nuoc San Thang (GD2) 22 2" xfId="25781"/>
    <cellStyle name="Dziesiętny_Invoices2001Slovakia_10_Nha so 10_Dien1_Du toan nuoc San Thang (GD2) 22 2" xfId="25782"/>
    <cellStyle name="Dziesietny_Invoices2001Slovakia_10_Nha so 10_Dien1_Du toan nuoc San Thang (GD2) 23" xfId="6982"/>
    <cellStyle name="Dziesiętny_Invoices2001Slovakia_10_Nha so 10_Dien1_Du toan nuoc San Thang (GD2) 23" xfId="6983"/>
    <cellStyle name="Dziesietny_Invoices2001Slovakia_10_Nha so 10_Dien1_Du toan nuoc San Thang (GD2) 23 2" xfId="25783"/>
    <cellStyle name="Dziesiętny_Invoices2001Slovakia_10_Nha so 10_Dien1_Du toan nuoc San Thang (GD2) 23 2" xfId="25784"/>
    <cellStyle name="Dziesietny_Invoices2001Slovakia_10_Nha so 10_Dien1_Du toan nuoc San Thang (GD2) 24" xfId="6984"/>
    <cellStyle name="Dziesiętny_Invoices2001Slovakia_10_Nha so 10_Dien1_Du toan nuoc San Thang (GD2) 24" xfId="6985"/>
    <cellStyle name="Dziesietny_Invoices2001Slovakia_10_Nha so 10_Dien1_Du toan nuoc San Thang (GD2) 24 2" xfId="25785"/>
    <cellStyle name="Dziesiętny_Invoices2001Slovakia_10_Nha so 10_Dien1_Du toan nuoc San Thang (GD2) 24 2" xfId="25786"/>
    <cellStyle name="Dziesietny_Invoices2001Slovakia_10_Nha so 10_Dien1_Du toan nuoc San Thang (GD2) 25" xfId="6986"/>
    <cellStyle name="Dziesiętny_Invoices2001Slovakia_10_Nha so 10_Dien1_Du toan nuoc San Thang (GD2) 25" xfId="6987"/>
    <cellStyle name="Dziesietny_Invoices2001Slovakia_10_Nha so 10_Dien1_Du toan nuoc San Thang (GD2) 25 2" xfId="25787"/>
    <cellStyle name="Dziesiętny_Invoices2001Slovakia_10_Nha so 10_Dien1_Du toan nuoc San Thang (GD2) 25 2" xfId="25788"/>
    <cellStyle name="Dziesietny_Invoices2001Slovakia_10_Nha so 10_Dien1_Du toan nuoc San Thang (GD2) 26" xfId="6988"/>
    <cellStyle name="Dziesiętny_Invoices2001Slovakia_10_Nha so 10_Dien1_Du toan nuoc San Thang (GD2) 26" xfId="6989"/>
    <cellStyle name="Dziesietny_Invoices2001Slovakia_10_Nha so 10_Dien1_Du toan nuoc San Thang (GD2) 26 2" xfId="25789"/>
    <cellStyle name="Dziesiętny_Invoices2001Slovakia_10_Nha so 10_Dien1_Du toan nuoc San Thang (GD2) 26 2" xfId="25790"/>
    <cellStyle name="Dziesietny_Invoices2001Slovakia_10_Nha so 10_Dien1_Du toan nuoc San Thang (GD2) 27" xfId="15642"/>
    <cellStyle name="Dziesiętny_Invoices2001Slovakia_10_Nha so 10_Dien1_Du toan nuoc San Thang (GD2) 27" xfId="15643"/>
    <cellStyle name="Dziesietny_Invoices2001Slovakia_10_Nha so 10_Dien1_Du toan nuoc San Thang (GD2) 28" xfId="25753"/>
    <cellStyle name="Dziesiętny_Invoices2001Slovakia_10_Nha so 10_Dien1_Du toan nuoc San Thang (GD2) 28" xfId="25754"/>
    <cellStyle name="Dziesietny_Invoices2001Slovakia_10_Nha so 10_Dien1_Du toan nuoc San Thang (GD2) 3" xfId="6990"/>
    <cellStyle name="Dziesiętny_Invoices2001Slovakia_10_Nha so 10_Dien1_Du toan nuoc San Thang (GD2) 3" xfId="6991"/>
    <cellStyle name="Dziesietny_Invoices2001Slovakia_10_Nha so 10_Dien1_Du toan nuoc San Thang (GD2) 3 2" xfId="15650"/>
    <cellStyle name="Dziesiętny_Invoices2001Slovakia_10_Nha so 10_Dien1_Du toan nuoc San Thang (GD2) 3 2" xfId="15651"/>
    <cellStyle name="Dziesietny_Invoices2001Slovakia_10_Nha so 10_Dien1_Du toan nuoc San Thang (GD2) 3 3" xfId="15648"/>
    <cellStyle name="Dziesiętny_Invoices2001Slovakia_10_Nha so 10_Dien1_Du toan nuoc San Thang (GD2) 3 3" xfId="15649"/>
    <cellStyle name="Dziesietny_Invoices2001Slovakia_10_Nha so 10_Dien1_Du toan nuoc San Thang (GD2) 3 4" xfId="25791"/>
    <cellStyle name="Dziesiętny_Invoices2001Slovakia_10_Nha so 10_Dien1_Du toan nuoc San Thang (GD2) 3 4" xfId="25792"/>
    <cellStyle name="Dziesietny_Invoices2001Slovakia_10_Nha so 10_Dien1_Du toan nuoc San Thang (GD2) 4" xfId="6992"/>
    <cellStyle name="Dziesiętny_Invoices2001Slovakia_10_Nha so 10_Dien1_Du toan nuoc San Thang (GD2) 4" xfId="6993"/>
    <cellStyle name="Dziesietny_Invoices2001Slovakia_10_Nha so 10_Dien1_Du toan nuoc San Thang (GD2) 4 2" xfId="15652"/>
    <cellStyle name="Dziesiętny_Invoices2001Slovakia_10_Nha so 10_Dien1_Du toan nuoc San Thang (GD2) 4 2" xfId="15653"/>
    <cellStyle name="Dziesietny_Invoices2001Slovakia_10_Nha so 10_Dien1_Du toan nuoc San Thang (GD2) 4 3" xfId="25793"/>
    <cellStyle name="Dziesiętny_Invoices2001Slovakia_10_Nha so 10_Dien1_Du toan nuoc San Thang (GD2) 4 3" xfId="25794"/>
    <cellStyle name="Dziesietny_Invoices2001Slovakia_10_Nha so 10_Dien1_Du toan nuoc San Thang (GD2) 5" xfId="6994"/>
    <cellStyle name="Dziesiętny_Invoices2001Slovakia_10_Nha so 10_Dien1_Du toan nuoc San Thang (GD2) 5" xfId="6995"/>
    <cellStyle name="Dziesietny_Invoices2001Slovakia_10_Nha so 10_Dien1_Du toan nuoc San Thang (GD2) 5 2" xfId="25795"/>
    <cellStyle name="Dziesiętny_Invoices2001Slovakia_10_Nha so 10_Dien1_Du toan nuoc San Thang (GD2) 5 2" xfId="25796"/>
    <cellStyle name="Dziesietny_Invoices2001Slovakia_10_Nha so 10_Dien1_Du toan nuoc San Thang (GD2) 6" xfId="6996"/>
    <cellStyle name="Dziesiętny_Invoices2001Slovakia_10_Nha so 10_Dien1_Du toan nuoc San Thang (GD2) 6" xfId="6997"/>
    <cellStyle name="Dziesietny_Invoices2001Slovakia_10_Nha so 10_Dien1_Du toan nuoc San Thang (GD2) 6 2" xfId="25797"/>
    <cellStyle name="Dziesiętny_Invoices2001Slovakia_10_Nha so 10_Dien1_Du toan nuoc San Thang (GD2) 6 2" xfId="25798"/>
    <cellStyle name="Dziesietny_Invoices2001Slovakia_10_Nha so 10_Dien1_Du toan nuoc San Thang (GD2) 7" xfId="6998"/>
    <cellStyle name="Dziesiętny_Invoices2001Slovakia_10_Nha so 10_Dien1_Du toan nuoc San Thang (GD2) 7" xfId="6999"/>
    <cellStyle name="Dziesietny_Invoices2001Slovakia_10_Nha so 10_Dien1_Du toan nuoc San Thang (GD2) 7 2" xfId="25799"/>
    <cellStyle name="Dziesiętny_Invoices2001Slovakia_10_Nha so 10_Dien1_Du toan nuoc San Thang (GD2) 7 2" xfId="25800"/>
    <cellStyle name="Dziesietny_Invoices2001Slovakia_10_Nha so 10_Dien1_Du toan nuoc San Thang (GD2) 8" xfId="7000"/>
    <cellStyle name="Dziesiętny_Invoices2001Slovakia_10_Nha so 10_Dien1_Du toan nuoc San Thang (GD2) 8" xfId="7001"/>
    <cellStyle name="Dziesietny_Invoices2001Slovakia_10_Nha so 10_Dien1_Du toan nuoc San Thang (GD2) 8 2" xfId="25801"/>
    <cellStyle name="Dziesiętny_Invoices2001Slovakia_10_Nha so 10_Dien1_Du toan nuoc San Thang (GD2) 8 2" xfId="25802"/>
    <cellStyle name="Dziesietny_Invoices2001Slovakia_10_Nha so 10_Dien1_Du toan nuoc San Thang (GD2) 9" xfId="7002"/>
    <cellStyle name="Dziesiętny_Invoices2001Slovakia_10_Nha so 10_Dien1_Du toan nuoc San Thang (GD2) 9" xfId="7003"/>
    <cellStyle name="Dziesietny_Invoices2001Slovakia_10_Nha so 10_Dien1_Du toan nuoc San Thang (GD2) 9 2" xfId="25803"/>
    <cellStyle name="Dziesiętny_Invoices2001Slovakia_10_Nha so 10_Dien1_Du toan nuoc San Thang (GD2) 9 2" xfId="25804"/>
    <cellStyle name="Dziesietny_Invoices2001Slovakia_10_Nha so 10_Dien1_Ke hoach 2010 (theo doi 11-8-2010)" xfId="7004"/>
    <cellStyle name="Dziesiętny_Invoices2001Slovakia_10_Nha so 10_Dien1_Ke hoach 2010 (theo doi 11-8-2010)" xfId="7005"/>
    <cellStyle name="Dziesietny_Invoices2001Slovakia_10_Nha so 10_Dien1_Ke hoach 2010 (theo doi 11-8-2010) 10" xfId="7006"/>
    <cellStyle name="Dziesiętny_Invoices2001Slovakia_10_Nha so 10_Dien1_Ke hoach 2010 (theo doi 11-8-2010) 10" xfId="7007"/>
    <cellStyle name="Dziesietny_Invoices2001Slovakia_10_Nha so 10_Dien1_Ke hoach 2010 (theo doi 11-8-2010) 10 2" xfId="25807"/>
    <cellStyle name="Dziesiętny_Invoices2001Slovakia_10_Nha so 10_Dien1_Ke hoach 2010 (theo doi 11-8-2010) 10 2" xfId="25808"/>
    <cellStyle name="Dziesietny_Invoices2001Slovakia_10_Nha so 10_Dien1_Ke hoach 2010 (theo doi 11-8-2010) 11" xfId="7008"/>
    <cellStyle name="Dziesiętny_Invoices2001Slovakia_10_Nha so 10_Dien1_Ke hoach 2010 (theo doi 11-8-2010) 11" xfId="7009"/>
    <cellStyle name="Dziesietny_Invoices2001Slovakia_10_Nha so 10_Dien1_Ke hoach 2010 (theo doi 11-8-2010) 11 2" xfId="25809"/>
    <cellStyle name="Dziesiętny_Invoices2001Slovakia_10_Nha so 10_Dien1_Ke hoach 2010 (theo doi 11-8-2010) 11 2" xfId="25810"/>
    <cellStyle name="Dziesietny_Invoices2001Slovakia_10_Nha so 10_Dien1_Ke hoach 2010 (theo doi 11-8-2010) 12" xfId="7010"/>
    <cellStyle name="Dziesiętny_Invoices2001Slovakia_10_Nha so 10_Dien1_Ke hoach 2010 (theo doi 11-8-2010) 12" xfId="7011"/>
    <cellStyle name="Dziesietny_Invoices2001Slovakia_10_Nha so 10_Dien1_Ke hoach 2010 (theo doi 11-8-2010) 12 2" xfId="25811"/>
    <cellStyle name="Dziesiętny_Invoices2001Slovakia_10_Nha so 10_Dien1_Ke hoach 2010 (theo doi 11-8-2010) 12 2" xfId="25812"/>
    <cellStyle name="Dziesietny_Invoices2001Slovakia_10_Nha so 10_Dien1_Ke hoach 2010 (theo doi 11-8-2010) 13" xfId="7012"/>
    <cellStyle name="Dziesiętny_Invoices2001Slovakia_10_Nha so 10_Dien1_Ke hoach 2010 (theo doi 11-8-2010) 13" xfId="7013"/>
    <cellStyle name="Dziesietny_Invoices2001Slovakia_10_Nha so 10_Dien1_Ke hoach 2010 (theo doi 11-8-2010) 13 2" xfId="25813"/>
    <cellStyle name="Dziesiętny_Invoices2001Slovakia_10_Nha so 10_Dien1_Ke hoach 2010 (theo doi 11-8-2010) 13 2" xfId="25814"/>
    <cellStyle name="Dziesietny_Invoices2001Slovakia_10_Nha so 10_Dien1_Ke hoach 2010 (theo doi 11-8-2010) 14" xfId="7014"/>
    <cellStyle name="Dziesiętny_Invoices2001Slovakia_10_Nha so 10_Dien1_Ke hoach 2010 (theo doi 11-8-2010) 14" xfId="7015"/>
    <cellStyle name="Dziesietny_Invoices2001Slovakia_10_Nha so 10_Dien1_Ke hoach 2010 (theo doi 11-8-2010) 14 2" xfId="25815"/>
    <cellStyle name="Dziesiętny_Invoices2001Slovakia_10_Nha so 10_Dien1_Ke hoach 2010 (theo doi 11-8-2010) 14 2" xfId="25816"/>
    <cellStyle name="Dziesietny_Invoices2001Slovakia_10_Nha so 10_Dien1_Ke hoach 2010 (theo doi 11-8-2010) 15" xfId="7016"/>
    <cellStyle name="Dziesiętny_Invoices2001Slovakia_10_Nha so 10_Dien1_Ke hoach 2010 (theo doi 11-8-2010) 15" xfId="7017"/>
    <cellStyle name="Dziesietny_Invoices2001Slovakia_10_Nha so 10_Dien1_Ke hoach 2010 (theo doi 11-8-2010) 15 2" xfId="25817"/>
    <cellStyle name="Dziesiętny_Invoices2001Slovakia_10_Nha so 10_Dien1_Ke hoach 2010 (theo doi 11-8-2010) 15 2" xfId="25818"/>
    <cellStyle name="Dziesietny_Invoices2001Slovakia_10_Nha so 10_Dien1_Ke hoach 2010 (theo doi 11-8-2010) 16" xfId="7018"/>
    <cellStyle name="Dziesiętny_Invoices2001Slovakia_10_Nha so 10_Dien1_Ke hoach 2010 (theo doi 11-8-2010) 16" xfId="7019"/>
    <cellStyle name="Dziesietny_Invoices2001Slovakia_10_Nha so 10_Dien1_Ke hoach 2010 (theo doi 11-8-2010) 16 2" xfId="25819"/>
    <cellStyle name="Dziesiętny_Invoices2001Slovakia_10_Nha so 10_Dien1_Ke hoach 2010 (theo doi 11-8-2010) 16 2" xfId="25820"/>
    <cellStyle name="Dziesietny_Invoices2001Slovakia_10_Nha so 10_Dien1_Ke hoach 2010 (theo doi 11-8-2010) 17" xfId="7020"/>
    <cellStyle name="Dziesiętny_Invoices2001Slovakia_10_Nha so 10_Dien1_Ke hoach 2010 (theo doi 11-8-2010) 17" xfId="7021"/>
    <cellStyle name="Dziesietny_Invoices2001Slovakia_10_Nha so 10_Dien1_Ke hoach 2010 (theo doi 11-8-2010) 17 2" xfId="25821"/>
    <cellStyle name="Dziesiętny_Invoices2001Slovakia_10_Nha so 10_Dien1_Ke hoach 2010 (theo doi 11-8-2010) 17 2" xfId="25822"/>
    <cellStyle name="Dziesietny_Invoices2001Slovakia_10_Nha so 10_Dien1_Ke hoach 2010 (theo doi 11-8-2010) 18" xfId="7022"/>
    <cellStyle name="Dziesiętny_Invoices2001Slovakia_10_Nha so 10_Dien1_Ke hoach 2010 (theo doi 11-8-2010) 18" xfId="7023"/>
    <cellStyle name="Dziesietny_Invoices2001Slovakia_10_Nha so 10_Dien1_Ke hoach 2010 (theo doi 11-8-2010) 18 2" xfId="25823"/>
    <cellStyle name="Dziesiętny_Invoices2001Slovakia_10_Nha so 10_Dien1_Ke hoach 2010 (theo doi 11-8-2010) 18 2" xfId="25824"/>
    <cellStyle name="Dziesietny_Invoices2001Slovakia_10_Nha so 10_Dien1_Ke hoach 2010 (theo doi 11-8-2010) 19" xfId="7024"/>
    <cellStyle name="Dziesiętny_Invoices2001Slovakia_10_Nha so 10_Dien1_Ke hoach 2010 (theo doi 11-8-2010) 19" xfId="7025"/>
    <cellStyle name="Dziesietny_Invoices2001Slovakia_10_Nha so 10_Dien1_Ke hoach 2010 (theo doi 11-8-2010) 19 2" xfId="25825"/>
    <cellStyle name="Dziesiętny_Invoices2001Slovakia_10_Nha so 10_Dien1_Ke hoach 2010 (theo doi 11-8-2010) 19 2" xfId="25826"/>
    <cellStyle name="Dziesietny_Invoices2001Slovakia_10_Nha so 10_Dien1_Ke hoach 2010 (theo doi 11-8-2010) 2" xfId="7026"/>
    <cellStyle name="Dziesiętny_Invoices2001Slovakia_10_Nha so 10_Dien1_Ke hoach 2010 (theo doi 11-8-2010) 2" xfId="7027"/>
    <cellStyle name="Dziesietny_Invoices2001Slovakia_10_Nha so 10_Dien1_Ke hoach 2010 (theo doi 11-8-2010) 2 2" xfId="15658"/>
    <cellStyle name="Dziesiętny_Invoices2001Slovakia_10_Nha so 10_Dien1_Ke hoach 2010 (theo doi 11-8-2010) 2 2" xfId="15659"/>
    <cellStyle name="Dziesietny_Invoices2001Slovakia_10_Nha so 10_Dien1_Ke hoach 2010 (theo doi 11-8-2010) 2 3" xfId="15656"/>
    <cellStyle name="Dziesiętny_Invoices2001Slovakia_10_Nha so 10_Dien1_Ke hoach 2010 (theo doi 11-8-2010) 2 3" xfId="15657"/>
    <cellStyle name="Dziesietny_Invoices2001Slovakia_10_Nha so 10_Dien1_Ke hoach 2010 (theo doi 11-8-2010) 2 4" xfId="25827"/>
    <cellStyle name="Dziesiętny_Invoices2001Slovakia_10_Nha so 10_Dien1_Ke hoach 2010 (theo doi 11-8-2010) 2 4" xfId="25828"/>
    <cellStyle name="Dziesietny_Invoices2001Slovakia_10_Nha so 10_Dien1_Ke hoach 2010 (theo doi 11-8-2010) 20" xfId="7028"/>
    <cellStyle name="Dziesiętny_Invoices2001Slovakia_10_Nha so 10_Dien1_Ke hoach 2010 (theo doi 11-8-2010) 20" xfId="7029"/>
    <cellStyle name="Dziesietny_Invoices2001Slovakia_10_Nha so 10_Dien1_Ke hoach 2010 (theo doi 11-8-2010) 20 2" xfId="25829"/>
    <cellStyle name="Dziesiętny_Invoices2001Slovakia_10_Nha so 10_Dien1_Ke hoach 2010 (theo doi 11-8-2010) 20 2" xfId="25830"/>
    <cellStyle name="Dziesietny_Invoices2001Slovakia_10_Nha so 10_Dien1_Ke hoach 2010 (theo doi 11-8-2010) 21" xfId="7030"/>
    <cellStyle name="Dziesiętny_Invoices2001Slovakia_10_Nha so 10_Dien1_Ke hoach 2010 (theo doi 11-8-2010) 21" xfId="7031"/>
    <cellStyle name="Dziesietny_Invoices2001Slovakia_10_Nha so 10_Dien1_Ke hoach 2010 (theo doi 11-8-2010) 21 2" xfId="25831"/>
    <cellStyle name="Dziesiętny_Invoices2001Slovakia_10_Nha so 10_Dien1_Ke hoach 2010 (theo doi 11-8-2010) 21 2" xfId="25832"/>
    <cellStyle name="Dziesietny_Invoices2001Slovakia_10_Nha so 10_Dien1_Ke hoach 2010 (theo doi 11-8-2010) 22" xfId="7032"/>
    <cellStyle name="Dziesiętny_Invoices2001Slovakia_10_Nha so 10_Dien1_Ke hoach 2010 (theo doi 11-8-2010) 22" xfId="7033"/>
    <cellStyle name="Dziesietny_Invoices2001Slovakia_10_Nha so 10_Dien1_Ke hoach 2010 (theo doi 11-8-2010) 22 2" xfId="25833"/>
    <cellStyle name="Dziesiętny_Invoices2001Slovakia_10_Nha so 10_Dien1_Ke hoach 2010 (theo doi 11-8-2010) 22 2" xfId="25834"/>
    <cellStyle name="Dziesietny_Invoices2001Slovakia_10_Nha so 10_Dien1_Ke hoach 2010 (theo doi 11-8-2010) 23" xfId="7034"/>
    <cellStyle name="Dziesiętny_Invoices2001Slovakia_10_Nha so 10_Dien1_Ke hoach 2010 (theo doi 11-8-2010) 23" xfId="7035"/>
    <cellStyle name="Dziesietny_Invoices2001Slovakia_10_Nha so 10_Dien1_Ke hoach 2010 (theo doi 11-8-2010) 23 2" xfId="25835"/>
    <cellStyle name="Dziesiętny_Invoices2001Slovakia_10_Nha so 10_Dien1_Ke hoach 2010 (theo doi 11-8-2010) 23 2" xfId="25836"/>
    <cellStyle name="Dziesietny_Invoices2001Slovakia_10_Nha so 10_Dien1_Ke hoach 2010 (theo doi 11-8-2010) 24" xfId="7036"/>
    <cellStyle name="Dziesiętny_Invoices2001Slovakia_10_Nha so 10_Dien1_Ke hoach 2010 (theo doi 11-8-2010) 24" xfId="7037"/>
    <cellStyle name="Dziesietny_Invoices2001Slovakia_10_Nha so 10_Dien1_Ke hoach 2010 (theo doi 11-8-2010) 24 2" xfId="25837"/>
    <cellStyle name="Dziesiętny_Invoices2001Slovakia_10_Nha so 10_Dien1_Ke hoach 2010 (theo doi 11-8-2010) 24 2" xfId="25838"/>
    <cellStyle name="Dziesietny_Invoices2001Slovakia_10_Nha so 10_Dien1_Ke hoach 2010 (theo doi 11-8-2010) 25" xfId="7038"/>
    <cellStyle name="Dziesiętny_Invoices2001Slovakia_10_Nha so 10_Dien1_Ke hoach 2010 (theo doi 11-8-2010) 25" xfId="7039"/>
    <cellStyle name="Dziesietny_Invoices2001Slovakia_10_Nha so 10_Dien1_Ke hoach 2010 (theo doi 11-8-2010) 25 2" xfId="25839"/>
    <cellStyle name="Dziesiętny_Invoices2001Slovakia_10_Nha so 10_Dien1_Ke hoach 2010 (theo doi 11-8-2010) 25 2" xfId="25840"/>
    <cellStyle name="Dziesietny_Invoices2001Slovakia_10_Nha so 10_Dien1_Ke hoach 2010 (theo doi 11-8-2010) 26" xfId="7040"/>
    <cellStyle name="Dziesiętny_Invoices2001Slovakia_10_Nha so 10_Dien1_Ke hoach 2010 (theo doi 11-8-2010) 26" xfId="7041"/>
    <cellStyle name="Dziesietny_Invoices2001Slovakia_10_Nha so 10_Dien1_Ke hoach 2010 (theo doi 11-8-2010) 26 2" xfId="25841"/>
    <cellStyle name="Dziesiętny_Invoices2001Slovakia_10_Nha so 10_Dien1_Ke hoach 2010 (theo doi 11-8-2010) 26 2" xfId="25842"/>
    <cellStyle name="Dziesietny_Invoices2001Slovakia_10_Nha so 10_Dien1_Ke hoach 2010 (theo doi 11-8-2010) 27" xfId="15654"/>
    <cellStyle name="Dziesiętny_Invoices2001Slovakia_10_Nha so 10_Dien1_Ke hoach 2010 (theo doi 11-8-2010) 27" xfId="15655"/>
    <cellStyle name="Dziesietny_Invoices2001Slovakia_10_Nha so 10_Dien1_Ke hoach 2010 (theo doi 11-8-2010) 28" xfId="25805"/>
    <cellStyle name="Dziesiętny_Invoices2001Slovakia_10_Nha so 10_Dien1_Ke hoach 2010 (theo doi 11-8-2010) 28" xfId="25806"/>
    <cellStyle name="Dziesietny_Invoices2001Slovakia_10_Nha so 10_Dien1_Ke hoach 2010 (theo doi 11-8-2010) 3" xfId="7042"/>
    <cellStyle name="Dziesiętny_Invoices2001Slovakia_10_Nha so 10_Dien1_Ke hoach 2010 (theo doi 11-8-2010) 3" xfId="7043"/>
    <cellStyle name="Dziesietny_Invoices2001Slovakia_10_Nha so 10_Dien1_Ke hoach 2010 (theo doi 11-8-2010) 3 2" xfId="15662"/>
    <cellStyle name="Dziesiętny_Invoices2001Slovakia_10_Nha so 10_Dien1_Ke hoach 2010 (theo doi 11-8-2010) 3 2" xfId="15663"/>
    <cellStyle name="Dziesietny_Invoices2001Slovakia_10_Nha so 10_Dien1_Ke hoach 2010 (theo doi 11-8-2010) 3 3" xfId="15660"/>
    <cellStyle name="Dziesiętny_Invoices2001Slovakia_10_Nha so 10_Dien1_Ke hoach 2010 (theo doi 11-8-2010) 3 3" xfId="15661"/>
    <cellStyle name="Dziesietny_Invoices2001Slovakia_10_Nha so 10_Dien1_Ke hoach 2010 (theo doi 11-8-2010) 3 4" xfId="25843"/>
    <cellStyle name="Dziesiętny_Invoices2001Slovakia_10_Nha so 10_Dien1_Ke hoach 2010 (theo doi 11-8-2010) 3 4" xfId="25844"/>
    <cellStyle name="Dziesietny_Invoices2001Slovakia_10_Nha so 10_Dien1_Ke hoach 2010 (theo doi 11-8-2010) 4" xfId="7044"/>
    <cellStyle name="Dziesiętny_Invoices2001Slovakia_10_Nha so 10_Dien1_Ke hoach 2010 (theo doi 11-8-2010) 4" xfId="7045"/>
    <cellStyle name="Dziesietny_Invoices2001Slovakia_10_Nha so 10_Dien1_Ke hoach 2010 (theo doi 11-8-2010) 4 2" xfId="15664"/>
    <cellStyle name="Dziesiętny_Invoices2001Slovakia_10_Nha so 10_Dien1_Ke hoach 2010 (theo doi 11-8-2010) 4 2" xfId="15665"/>
    <cellStyle name="Dziesietny_Invoices2001Slovakia_10_Nha so 10_Dien1_Ke hoach 2010 (theo doi 11-8-2010) 4 3" xfId="25845"/>
    <cellStyle name="Dziesiętny_Invoices2001Slovakia_10_Nha so 10_Dien1_Ke hoach 2010 (theo doi 11-8-2010) 4 3" xfId="25846"/>
    <cellStyle name="Dziesietny_Invoices2001Slovakia_10_Nha so 10_Dien1_Ke hoach 2010 (theo doi 11-8-2010) 5" xfId="7046"/>
    <cellStyle name="Dziesiętny_Invoices2001Slovakia_10_Nha so 10_Dien1_Ke hoach 2010 (theo doi 11-8-2010) 5" xfId="7047"/>
    <cellStyle name="Dziesietny_Invoices2001Slovakia_10_Nha so 10_Dien1_Ke hoach 2010 (theo doi 11-8-2010) 5 2" xfId="25847"/>
    <cellStyle name="Dziesiętny_Invoices2001Slovakia_10_Nha so 10_Dien1_Ke hoach 2010 (theo doi 11-8-2010) 5 2" xfId="25848"/>
    <cellStyle name="Dziesietny_Invoices2001Slovakia_10_Nha so 10_Dien1_Ke hoach 2010 (theo doi 11-8-2010) 6" xfId="7048"/>
    <cellStyle name="Dziesiętny_Invoices2001Slovakia_10_Nha so 10_Dien1_Ke hoach 2010 (theo doi 11-8-2010) 6" xfId="7049"/>
    <cellStyle name="Dziesietny_Invoices2001Slovakia_10_Nha so 10_Dien1_Ke hoach 2010 (theo doi 11-8-2010) 6 2" xfId="25849"/>
    <cellStyle name="Dziesiętny_Invoices2001Slovakia_10_Nha so 10_Dien1_Ke hoach 2010 (theo doi 11-8-2010) 6 2" xfId="25850"/>
    <cellStyle name="Dziesietny_Invoices2001Slovakia_10_Nha so 10_Dien1_Ke hoach 2010 (theo doi 11-8-2010) 7" xfId="7050"/>
    <cellStyle name="Dziesiętny_Invoices2001Slovakia_10_Nha so 10_Dien1_Ke hoach 2010 (theo doi 11-8-2010) 7" xfId="7051"/>
    <cellStyle name="Dziesietny_Invoices2001Slovakia_10_Nha so 10_Dien1_Ke hoach 2010 (theo doi 11-8-2010) 7 2" xfId="25851"/>
    <cellStyle name="Dziesiętny_Invoices2001Slovakia_10_Nha so 10_Dien1_Ke hoach 2010 (theo doi 11-8-2010) 7 2" xfId="25852"/>
    <cellStyle name="Dziesietny_Invoices2001Slovakia_10_Nha so 10_Dien1_Ke hoach 2010 (theo doi 11-8-2010) 8" xfId="7052"/>
    <cellStyle name="Dziesiętny_Invoices2001Slovakia_10_Nha so 10_Dien1_Ke hoach 2010 (theo doi 11-8-2010) 8" xfId="7053"/>
    <cellStyle name="Dziesietny_Invoices2001Slovakia_10_Nha so 10_Dien1_Ke hoach 2010 (theo doi 11-8-2010) 8 2" xfId="25853"/>
    <cellStyle name="Dziesiętny_Invoices2001Slovakia_10_Nha so 10_Dien1_Ke hoach 2010 (theo doi 11-8-2010) 8 2" xfId="25854"/>
    <cellStyle name="Dziesietny_Invoices2001Slovakia_10_Nha so 10_Dien1_Ke hoach 2010 (theo doi 11-8-2010) 9" xfId="7054"/>
    <cellStyle name="Dziesiętny_Invoices2001Slovakia_10_Nha so 10_Dien1_Ke hoach 2010 (theo doi 11-8-2010) 9" xfId="7055"/>
    <cellStyle name="Dziesietny_Invoices2001Slovakia_10_Nha so 10_Dien1_Ke hoach 2010 (theo doi 11-8-2010) 9 2" xfId="25855"/>
    <cellStyle name="Dziesiętny_Invoices2001Slovakia_10_Nha so 10_Dien1_Ke hoach 2010 (theo doi 11-8-2010) 9 2" xfId="25856"/>
    <cellStyle name="Dziesietny_Invoices2001Slovakia_10_Nha so 10_Dien1_ke hoach dau thau 30-6-2010" xfId="7056"/>
    <cellStyle name="Dziesiętny_Invoices2001Slovakia_10_Nha so 10_Dien1_ke hoach dau thau 30-6-2010" xfId="7057"/>
    <cellStyle name="Dziesietny_Invoices2001Slovakia_10_Nha so 10_Dien1_ke hoach dau thau 30-6-2010 10" xfId="7058"/>
    <cellStyle name="Dziesiętny_Invoices2001Slovakia_10_Nha so 10_Dien1_ke hoach dau thau 30-6-2010 10" xfId="7059"/>
    <cellStyle name="Dziesietny_Invoices2001Slovakia_10_Nha so 10_Dien1_ke hoach dau thau 30-6-2010 10 2" xfId="25859"/>
    <cellStyle name="Dziesiętny_Invoices2001Slovakia_10_Nha so 10_Dien1_ke hoach dau thau 30-6-2010 10 2" xfId="25860"/>
    <cellStyle name="Dziesietny_Invoices2001Slovakia_10_Nha so 10_Dien1_ke hoach dau thau 30-6-2010 11" xfId="7060"/>
    <cellStyle name="Dziesiętny_Invoices2001Slovakia_10_Nha so 10_Dien1_ke hoach dau thau 30-6-2010 11" xfId="7061"/>
    <cellStyle name="Dziesietny_Invoices2001Slovakia_10_Nha so 10_Dien1_ke hoach dau thau 30-6-2010 11 2" xfId="25861"/>
    <cellStyle name="Dziesiętny_Invoices2001Slovakia_10_Nha so 10_Dien1_ke hoach dau thau 30-6-2010 11 2" xfId="25862"/>
    <cellStyle name="Dziesietny_Invoices2001Slovakia_10_Nha so 10_Dien1_ke hoach dau thau 30-6-2010 12" xfId="7062"/>
    <cellStyle name="Dziesiętny_Invoices2001Slovakia_10_Nha so 10_Dien1_ke hoach dau thau 30-6-2010 12" xfId="7063"/>
    <cellStyle name="Dziesietny_Invoices2001Slovakia_10_Nha so 10_Dien1_ke hoach dau thau 30-6-2010 12 2" xfId="25863"/>
    <cellStyle name="Dziesiętny_Invoices2001Slovakia_10_Nha so 10_Dien1_ke hoach dau thau 30-6-2010 12 2" xfId="25864"/>
    <cellStyle name="Dziesietny_Invoices2001Slovakia_10_Nha so 10_Dien1_ke hoach dau thau 30-6-2010 13" xfId="7064"/>
    <cellStyle name="Dziesiętny_Invoices2001Slovakia_10_Nha so 10_Dien1_ke hoach dau thau 30-6-2010 13" xfId="7065"/>
    <cellStyle name="Dziesietny_Invoices2001Slovakia_10_Nha so 10_Dien1_ke hoach dau thau 30-6-2010 13 2" xfId="25865"/>
    <cellStyle name="Dziesiętny_Invoices2001Slovakia_10_Nha so 10_Dien1_ke hoach dau thau 30-6-2010 13 2" xfId="25866"/>
    <cellStyle name="Dziesietny_Invoices2001Slovakia_10_Nha so 10_Dien1_ke hoach dau thau 30-6-2010 14" xfId="7066"/>
    <cellStyle name="Dziesiętny_Invoices2001Slovakia_10_Nha so 10_Dien1_ke hoach dau thau 30-6-2010 14" xfId="7067"/>
    <cellStyle name="Dziesietny_Invoices2001Slovakia_10_Nha so 10_Dien1_ke hoach dau thau 30-6-2010 14 2" xfId="25867"/>
    <cellStyle name="Dziesiętny_Invoices2001Slovakia_10_Nha so 10_Dien1_ke hoach dau thau 30-6-2010 14 2" xfId="25868"/>
    <cellStyle name="Dziesietny_Invoices2001Slovakia_10_Nha so 10_Dien1_ke hoach dau thau 30-6-2010 15" xfId="7068"/>
    <cellStyle name="Dziesiętny_Invoices2001Slovakia_10_Nha so 10_Dien1_ke hoach dau thau 30-6-2010 15" xfId="7069"/>
    <cellStyle name="Dziesietny_Invoices2001Slovakia_10_Nha so 10_Dien1_ke hoach dau thau 30-6-2010 15 2" xfId="25869"/>
    <cellStyle name="Dziesiętny_Invoices2001Slovakia_10_Nha so 10_Dien1_ke hoach dau thau 30-6-2010 15 2" xfId="25870"/>
    <cellStyle name="Dziesietny_Invoices2001Slovakia_10_Nha so 10_Dien1_ke hoach dau thau 30-6-2010 16" xfId="7070"/>
    <cellStyle name="Dziesiętny_Invoices2001Slovakia_10_Nha so 10_Dien1_ke hoach dau thau 30-6-2010 16" xfId="7071"/>
    <cellStyle name="Dziesietny_Invoices2001Slovakia_10_Nha so 10_Dien1_ke hoach dau thau 30-6-2010 16 2" xfId="25871"/>
    <cellStyle name="Dziesiętny_Invoices2001Slovakia_10_Nha so 10_Dien1_ke hoach dau thau 30-6-2010 16 2" xfId="25872"/>
    <cellStyle name="Dziesietny_Invoices2001Slovakia_10_Nha so 10_Dien1_ke hoach dau thau 30-6-2010 17" xfId="7072"/>
    <cellStyle name="Dziesiętny_Invoices2001Slovakia_10_Nha so 10_Dien1_ke hoach dau thau 30-6-2010 17" xfId="7073"/>
    <cellStyle name="Dziesietny_Invoices2001Slovakia_10_Nha so 10_Dien1_ke hoach dau thau 30-6-2010 17 2" xfId="25873"/>
    <cellStyle name="Dziesiętny_Invoices2001Slovakia_10_Nha so 10_Dien1_ke hoach dau thau 30-6-2010 17 2" xfId="25874"/>
    <cellStyle name="Dziesietny_Invoices2001Slovakia_10_Nha so 10_Dien1_ke hoach dau thau 30-6-2010 18" xfId="7074"/>
    <cellStyle name="Dziesiętny_Invoices2001Slovakia_10_Nha so 10_Dien1_ke hoach dau thau 30-6-2010 18" xfId="7075"/>
    <cellStyle name="Dziesietny_Invoices2001Slovakia_10_Nha so 10_Dien1_ke hoach dau thau 30-6-2010 18 2" xfId="25875"/>
    <cellStyle name="Dziesiętny_Invoices2001Slovakia_10_Nha so 10_Dien1_ke hoach dau thau 30-6-2010 18 2" xfId="25876"/>
    <cellStyle name="Dziesietny_Invoices2001Slovakia_10_Nha so 10_Dien1_ke hoach dau thau 30-6-2010 19" xfId="7076"/>
    <cellStyle name="Dziesiętny_Invoices2001Slovakia_10_Nha so 10_Dien1_ke hoach dau thau 30-6-2010 19" xfId="7077"/>
    <cellStyle name="Dziesietny_Invoices2001Slovakia_10_Nha so 10_Dien1_ke hoach dau thau 30-6-2010 19 2" xfId="25877"/>
    <cellStyle name="Dziesiętny_Invoices2001Slovakia_10_Nha so 10_Dien1_ke hoach dau thau 30-6-2010 19 2" xfId="25878"/>
    <cellStyle name="Dziesietny_Invoices2001Slovakia_10_Nha so 10_Dien1_ke hoach dau thau 30-6-2010 2" xfId="7078"/>
    <cellStyle name="Dziesiętny_Invoices2001Slovakia_10_Nha so 10_Dien1_ke hoach dau thau 30-6-2010 2" xfId="7079"/>
    <cellStyle name="Dziesietny_Invoices2001Slovakia_10_Nha so 10_Dien1_ke hoach dau thau 30-6-2010 2 2" xfId="15670"/>
    <cellStyle name="Dziesiętny_Invoices2001Slovakia_10_Nha so 10_Dien1_ke hoach dau thau 30-6-2010 2 2" xfId="15671"/>
    <cellStyle name="Dziesietny_Invoices2001Slovakia_10_Nha so 10_Dien1_ke hoach dau thau 30-6-2010 2 3" xfId="15668"/>
    <cellStyle name="Dziesiętny_Invoices2001Slovakia_10_Nha so 10_Dien1_ke hoach dau thau 30-6-2010 2 3" xfId="15669"/>
    <cellStyle name="Dziesietny_Invoices2001Slovakia_10_Nha so 10_Dien1_ke hoach dau thau 30-6-2010 2 4" xfId="25879"/>
    <cellStyle name="Dziesiętny_Invoices2001Slovakia_10_Nha so 10_Dien1_ke hoach dau thau 30-6-2010 2 4" xfId="25880"/>
    <cellStyle name="Dziesietny_Invoices2001Slovakia_10_Nha so 10_Dien1_ke hoach dau thau 30-6-2010 20" xfId="7080"/>
    <cellStyle name="Dziesiętny_Invoices2001Slovakia_10_Nha so 10_Dien1_ke hoach dau thau 30-6-2010 20" xfId="7081"/>
    <cellStyle name="Dziesietny_Invoices2001Slovakia_10_Nha so 10_Dien1_ke hoach dau thau 30-6-2010 20 2" xfId="25881"/>
    <cellStyle name="Dziesiętny_Invoices2001Slovakia_10_Nha so 10_Dien1_ke hoach dau thau 30-6-2010 20 2" xfId="25882"/>
    <cellStyle name="Dziesietny_Invoices2001Slovakia_10_Nha so 10_Dien1_ke hoach dau thau 30-6-2010 21" xfId="7082"/>
    <cellStyle name="Dziesiętny_Invoices2001Slovakia_10_Nha so 10_Dien1_ke hoach dau thau 30-6-2010 21" xfId="7083"/>
    <cellStyle name="Dziesietny_Invoices2001Slovakia_10_Nha so 10_Dien1_ke hoach dau thau 30-6-2010 21 2" xfId="25883"/>
    <cellStyle name="Dziesiętny_Invoices2001Slovakia_10_Nha so 10_Dien1_ke hoach dau thau 30-6-2010 21 2" xfId="25884"/>
    <cellStyle name="Dziesietny_Invoices2001Slovakia_10_Nha so 10_Dien1_ke hoach dau thau 30-6-2010 22" xfId="7084"/>
    <cellStyle name="Dziesiętny_Invoices2001Slovakia_10_Nha so 10_Dien1_ke hoach dau thau 30-6-2010 22" xfId="7085"/>
    <cellStyle name="Dziesietny_Invoices2001Slovakia_10_Nha so 10_Dien1_ke hoach dau thau 30-6-2010 22 2" xfId="25885"/>
    <cellStyle name="Dziesiętny_Invoices2001Slovakia_10_Nha so 10_Dien1_ke hoach dau thau 30-6-2010 22 2" xfId="25886"/>
    <cellStyle name="Dziesietny_Invoices2001Slovakia_10_Nha so 10_Dien1_ke hoach dau thau 30-6-2010 23" xfId="7086"/>
    <cellStyle name="Dziesiętny_Invoices2001Slovakia_10_Nha so 10_Dien1_ke hoach dau thau 30-6-2010 23" xfId="7087"/>
    <cellStyle name="Dziesietny_Invoices2001Slovakia_10_Nha so 10_Dien1_ke hoach dau thau 30-6-2010 23 2" xfId="25887"/>
    <cellStyle name="Dziesiętny_Invoices2001Slovakia_10_Nha so 10_Dien1_ke hoach dau thau 30-6-2010 23 2" xfId="25888"/>
    <cellStyle name="Dziesietny_Invoices2001Slovakia_10_Nha so 10_Dien1_ke hoach dau thau 30-6-2010 24" xfId="7088"/>
    <cellStyle name="Dziesiętny_Invoices2001Slovakia_10_Nha so 10_Dien1_ke hoach dau thau 30-6-2010 24" xfId="7089"/>
    <cellStyle name="Dziesietny_Invoices2001Slovakia_10_Nha so 10_Dien1_ke hoach dau thau 30-6-2010 24 2" xfId="25889"/>
    <cellStyle name="Dziesiętny_Invoices2001Slovakia_10_Nha so 10_Dien1_ke hoach dau thau 30-6-2010 24 2" xfId="25890"/>
    <cellStyle name="Dziesietny_Invoices2001Slovakia_10_Nha so 10_Dien1_ke hoach dau thau 30-6-2010 25" xfId="7090"/>
    <cellStyle name="Dziesiętny_Invoices2001Slovakia_10_Nha so 10_Dien1_ke hoach dau thau 30-6-2010 25" xfId="7091"/>
    <cellStyle name="Dziesietny_Invoices2001Slovakia_10_Nha so 10_Dien1_ke hoach dau thau 30-6-2010 25 2" xfId="25891"/>
    <cellStyle name="Dziesiętny_Invoices2001Slovakia_10_Nha so 10_Dien1_ke hoach dau thau 30-6-2010 25 2" xfId="25892"/>
    <cellStyle name="Dziesietny_Invoices2001Slovakia_10_Nha so 10_Dien1_ke hoach dau thau 30-6-2010 26" xfId="7092"/>
    <cellStyle name="Dziesiętny_Invoices2001Slovakia_10_Nha so 10_Dien1_ke hoach dau thau 30-6-2010 26" xfId="7093"/>
    <cellStyle name="Dziesietny_Invoices2001Slovakia_10_Nha so 10_Dien1_ke hoach dau thau 30-6-2010 26 2" xfId="25893"/>
    <cellStyle name="Dziesiętny_Invoices2001Slovakia_10_Nha so 10_Dien1_ke hoach dau thau 30-6-2010 26 2" xfId="25894"/>
    <cellStyle name="Dziesietny_Invoices2001Slovakia_10_Nha so 10_Dien1_ke hoach dau thau 30-6-2010 27" xfId="15666"/>
    <cellStyle name="Dziesiętny_Invoices2001Slovakia_10_Nha so 10_Dien1_ke hoach dau thau 30-6-2010 27" xfId="15667"/>
    <cellStyle name="Dziesietny_Invoices2001Slovakia_10_Nha so 10_Dien1_ke hoach dau thau 30-6-2010 28" xfId="25857"/>
    <cellStyle name="Dziesiętny_Invoices2001Slovakia_10_Nha so 10_Dien1_ke hoach dau thau 30-6-2010 28" xfId="25858"/>
    <cellStyle name="Dziesietny_Invoices2001Slovakia_10_Nha so 10_Dien1_ke hoach dau thau 30-6-2010 3" xfId="7094"/>
    <cellStyle name="Dziesiętny_Invoices2001Slovakia_10_Nha so 10_Dien1_ke hoach dau thau 30-6-2010 3" xfId="7095"/>
    <cellStyle name="Dziesietny_Invoices2001Slovakia_10_Nha so 10_Dien1_ke hoach dau thau 30-6-2010 3 2" xfId="15674"/>
    <cellStyle name="Dziesiętny_Invoices2001Slovakia_10_Nha so 10_Dien1_ke hoach dau thau 30-6-2010 3 2" xfId="15675"/>
    <cellStyle name="Dziesietny_Invoices2001Slovakia_10_Nha so 10_Dien1_ke hoach dau thau 30-6-2010 3 3" xfId="15672"/>
    <cellStyle name="Dziesiętny_Invoices2001Slovakia_10_Nha so 10_Dien1_ke hoach dau thau 30-6-2010 3 3" xfId="15673"/>
    <cellStyle name="Dziesietny_Invoices2001Slovakia_10_Nha so 10_Dien1_ke hoach dau thau 30-6-2010 3 4" xfId="25895"/>
    <cellStyle name="Dziesiętny_Invoices2001Slovakia_10_Nha so 10_Dien1_ke hoach dau thau 30-6-2010 3 4" xfId="25896"/>
    <cellStyle name="Dziesietny_Invoices2001Slovakia_10_Nha so 10_Dien1_ke hoach dau thau 30-6-2010 4" xfId="7096"/>
    <cellStyle name="Dziesiętny_Invoices2001Slovakia_10_Nha so 10_Dien1_ke hoach dau thau 30-6-2010 4" xfId="7097"/>
    <cellStyle name="Dziesietny_Invoices2001Slovakia_10_Nha so 10_Dien1_ke hoach dau thau 30-6-2010 4 2" xfId="15676"/>
    <cellStyle name="Dziesiętny_Invoices2001Slovakia_10_Nha so 10_Dien1_ke hoach dau thau 30-6-2010 4 2" xfId="15677"/>
    <cellStyle name="Dziesietny_Invoices2001Slovakia_10_Nha so 10_Dien1_ke hoach dau thau 30-6-2010 4 3" xfId="25897"/>
    <cellStyle name="Dziesiętny_Invoices2001Slovakia_10_Nha so 10_Dien1_ke hoach dau thau 30-6-2010 4 3" xfId="25898"/>
    <cellStyle name="Dziesietny_Invoices2001Slovakia_10_Nha so 10_Dien1_ke hoach dau thau 30-6-2010 5" xfId="7098"/>
    <cellStyle name="Dziesiętny_Invoices2001Slovakia_10_Nha so 10_Dien1_ke hoach dau thau 30-6-2010 5" xfId="7099"/>
    <cellStyle name="Dziesietny_Invoices2001Slovakia_10_Nha so 10_Dien1_ke hoach dau thau 30-6-2010 5 2" xfId="25899"/>
    <cellStyle name="Dziesiętny_Invoices2001Slovakia_10_Nha so 10_Dien1_ke hoach dau thau 30-6-2010 5 2" xfId="25900"/>
    <cellStyle name="Dziesietny_Invoices2001Slovakia_10_Nha so 10_Dien1_ke hoach dau thau 30-6-2010 6" xfId="7100"/>
    <cellStyle name="Dziesiętny_Invoices2001Slovakia_10_Nha so 10_Dien1_ke hoach dau thau 30-6-2010 6" xfId="7101"/>
    <cellStyle name="Dziesietny_Invoices2001Slovakia_10_Nha so 10_Dien1_ke hoach dau thau 30-6-2010 6 2" xfId="25901"/>
    <cellStyle name="Dziesiętny_Invoices2001Slovakia_10_Nha so 10_Dien1_ke hoach dau thau 30-6-2010 6 2" xfId="25902"/>
    <cellStyle name="Dziesietny_Invoices2001Slovakia_10_Nha so 10_Dien1_ke hoach dau thau 30-6-2010 7" xfId="7102"/>
    <cellStyle name="Dziesiętny_Invoices2001Slovakia_10_Nha so 10_Dien1_ke hoach dau thau 30-6-2010 7" xfId="7103"/>
    <cellStyle name="Dziesietny_Invoices2001Slovakia_10_Nha so 10_Dien1_ke hoach dau thau 30-6-2010 7 2" xfId="25903"/>
    <cellStyle name="Dziesiętny_Invoices2001Slovakia_10_Nha so 10_Dien1_ke hoach dau thau 30-6-2010 7 2" xfId="25904"/>
    <cellStyle name="Dziesietny_Invoices2001Slovakia_10_Nha so 10_Dien1_ke hoach dau thau 30-6-2010 8" xfId="7104"/>
    <cellStyle name="Dziesiętny_Invoices2001Slovakia_10_Nha so 10_Dien1_ke hoach dau thau 30-6-2010 8" xfId="7105"/>
    <cellStyle name="Dziesietny_Invoices2001Slovakia_10_Nha so 10_Dien1_ke hoach dau thau 30-6-2010 8 2" xfId="25905"/>
    <cellStyle name="Dziesiętny_Invoices2001Slovakia_10_Nha so 10_Dien1_ke hoach dau thau 30-6-2010 8 2" xfId="25906"/>
    <cellStyle name="Dziesietny_Invoices2001Slovakia_10_Nha so 10_Dien1_ke hoach dau thau 30-6-2010 9" xfId="7106"/>
    <cellStyle name="Dziesiętny_Invoices2001Slovakia_10_Nha so 10_Dien1_ke hoach dau thau 30-6-2010 9" xfId="7107"/>
    <cellStyle name="Dziesietny_Invoices2001Slovakia_10_Nha so 10_Dien1_ke hoach dau thau 30-6-2010 9 2" xfId="25907"/>
    <cellStyle name="Dziesiętny_Invoices2001Slovakia_10_Nha so 10_Dien1_ke hoach dau thau 30-6-2010 9 2" xfId="25908"/>
    <cellStyle name="Dziesietny_Invoices2001Slovakia_10_Nha so 10_Dien1_KH Von 2012 gui BKH 1" xfId="7108"/>
    <cellStyle name="Dziesiętny_Invoices2001Slovakia_10_Nha so 10_Dien1_KH Von 2012 gui BKH 1" xfId="7109"/>
    <cellStyle name="Dziesietny_Invoices2001Slovakia_10_Nha so 10_Dien1_KH Von 2012 gui BKH 1 10" xfId="7110"/>
    <cellStyle name="Dziesiętny_Invoices2001Slovakia_10_Nha so 10_Dien1_KH Von 2012 gui BKH 1 10" xfId="7111"/>
    <cellStyle name="Dziesietny_Invoices2001Slovakia_10_Nha so 10_Dien1_KH Von 2012 gui BKH 1 10 2" xfId="25911"/>
    <cellStyle name="Dziesiętny_Invoices2001Slovakia_10_Nha so 10_Dien1_KH Von 2012 gui BKH 1 10 2" xfId="25912"/>
    <cellStyle name="Dziesietny_Invoices2001Slovakia_10_Nha so 10_Dien1_KH Von 2012 gui BKH 1 11" xfId="7112"/>
    <cellStyle name="Dziesiętny_Invoices2001Slovakia_10_Nha so 10_Dien1_KH Von 2012 gui BKH 1 11" xfId="7113"/>
    <cellStyle name="Dziesietny_Invoices2001Slovakia_10_Nha so 10_Dien1_KH Von 2012 gui BKH 1 11 2" xfId="25913"/>
    <cellStyle name="Dziesiętny_Invoices2001Slovakia_10_Nha so 10_Dien1_KH Von 2012 gui BKH 1 11 2" xfId="25914"/>
    <cellStyle name="Dziesietny_Invoices2001Slovakia_10_Nha so 10_Dien1_KH Von 2012 gui BKH 1 12" xfId="7114"/>
    <cellStyle name="Dziesiętny_Invoices2001Slovakia_10_Nha so 10_Dien1_KH Von 2012 gui BKH 1 12" xfId="7115"/>
    <cellStyle name="Dziesietny_Invoices2001Slovakia_10_Nha so 10_Dien1_KH Von 2012 gui BKH 1 12 2" xfId="25915"/>
    <cellStyle name="Dziesiętny_Invoices2001Slovakia_10_Nha so 10_Dien1_KH Von 2012 gui BKH 1 12 2" xfId="25916"/>
    <cellStyle name="Dziesietny_Invoices2001Slovakia_10_Nha so 10_Dien1_KH Von 2012 gui BKH 1 13" xfId="7116"/>
    <cellStyle name="Dziesiętny_Invoices2001Slovakia_10_Nha so 10_Dien1_KH Von 2012 gui BKH 1 13" xfId="7117"/>
    <cellStyle name="Dziesietny_Invoices2001Slovakia_10_Nha so 10_Dien1_KH Von 2012 gui BKH 1 13 2" xfId="25917"/>
    <cellStyle name="Dziesiętny_Invoices2001Slovakia_10_Nha so 10_Dien1_KH Von 2012 gui BKH 1 13 2" xfId="25918"/>
    <cellStyle name="Dziesietny_Invoices2001Slovakia_10_Nha so 10_Dien1_KH Von 2012 gui BKH 1 14" xfId="7118"/>
    <cellStyle name="Dziesiętny_Invoices2001Slovakia_10_Nha so 10_Dien1_KH Von 2012 gui BKH 1 14" xfId="7119"/>
    <cellStyle name="Dziesietny_Invoices2001Slovakia_10_Nha so 10_Dien1_KH Von 2012 gui BKH 1 14 2" xfId="25919"/>
    <cellStyle name="Dziesiętny_Invoices2001Slovakia_10_Nha so 10_Dien1_KH Von 2012 gui BKH 1 14 2" xfId="25920"/>
    <cellStyle name="Dziesietny_Invoices2001Slovakia_10_Nha so 10_Dien1_KH Von 2012 gui BKH 1 15" xfId="7120"/>
    <cellStyle name="Dziesiętny_Invoices2001Slovakia_10_Nha so 10_Dien1_KH Von 2012 gui BKH 1 15" xfId="7121"/>
    <cellStyle name="Dziesietny_Invoices2001Slovakia_10_Nha so 10_Dien1_KH Von 2012 gui BKH 1 15 2" xfId="25921"/>
    <cellStyle name="Dziesiętny_Invoices2001Slovakia_10_Nha so 10_Dien1_KH Von 2012 gui BKH 1 15 2" xfId="25922"/>
    <cellStyle name="Dziesietny_Invoices2001Slovakia_10_Nha so 10_Dien1_KH Von 2012 gui BKH 1 16" xfId="7122"/>
    <cellStyle name="Dziesiętny_Invoices2001Slovakia_10_Nha so 10_Dien1_KH Von 2012 gui BKH 1 16" xfId="7123"/>
    <cellStyle name="Dziesietny_Invoices2001Slovakia_10_Nha so 10_Dien1_KH Von 2012 gui BKH 1 16 2" xfId="25923"/>
    <cellStyle name="Dziesiętny_Invoices2001Slovakia_10_Nha so 10_Dien1_KH Von 2012 gui BKH 1 16 2" xfId="25924"/>
    <cellStyle name="Dziesietny_Invoices2001Slovakia_10_Nha so 10_Dien1_KH Von 2012 gui BKH 1 17" xfId="7124"/>
    <cellStyle name="Dziesiętny_Invoices2001Slovakia_10_Nha so 10_Dien1_KH Von 2012 gui BKH 1 17" xfId="7125"/>
    <cellStyle name="Dziesietny_Invoices2001Slovakia_10_Nha so 10_Dien1_KH Von 2012 gui BKH 1 17 2" xfId="25925"/>
    <cellStyle name="Dziesiętny_Invoices2001Slovakia_10_Nha so 10_Dien1_KH Von 2012 gui BKH 1 17 2" xfId="25926"/>
    <cellStyle name="Dziesietny_Invoices2001Slovakia_10_Nha so 10_Dien1_KH Von 2012 gui BKH 1 18" xfId="7126"/>
    <cellStyle name="Dziesiętny_Invoices2001Slovakia_10_Nha so 10_Dien1_KH Von 2012 gui BKH 1 18" xfId="7127"/>
    <cellStyle name="Dziesietny_Invoices2001Slovakia_10_Nha so 10_Dien1_KH Von 2012 gui BKH 1 18 2" xfId="25927"/>
    <cellStyle name="Dziesiętny_Invoices2001Slovakia_10_Nha so 10_Dien1_KH Von 2012 gui BKH 1 18 2" xfId="25928"/>
    <cellStyle name="Dziesietny_Invoices2001Slovakia_10_Nha so 10_Dien1_KH Von 2012 gui BKH 1 19" xfId="7128"/>
    <cellStyle name="Dziesiętny_Invoices2001Slovakia_10_Nha so 10_Dien1_KH Von 2012 gui BKH 1 19" xfId="7129"/>
    <cellStyle name="Dziesietny_Invoices2001Slovakia_10_Nha so 10_Dien1_KH Von 2012 gui BKH 1 19 2" xfId="25929"/>
    <cellStyle name="Dziesiętny_Invoices2001Slovakia_10_Nha so 10_Dien1_KH Von 2012 gui BKH 1 19 2" xfId="25930"/>
    <cellStyle name="Dziesietny_Invoices2001Slovakia_10_Nha so 10_Dien1_KH Von 2012 gui BKH 1 2" xfId="7130"/>
    <cellStyle name="Dziesiętny_Invoices2001Slovakia_10_Nha so 10_Dien1_KH Von 2012 gui BKH 1 2" xfId="7131"/>
    <cellStyle name="Dziesietny_Invoices2001Slovakia_10_Nha so 10_Dien1_KH Von 2012 gui BKH 1 2 2" xfId="15682"/>
    <cellStyle name="Dziesiętny_Invoices2001Slovakia_10_Nha so 10_Dien1_KH Von 2012 gui BKH 1 2 2" xfId="15683"/>
    <cellStyle name="Dziesietny_Invoices2001Slovakia_10_Nha so 10_Dien1_KH Von 2012 gui BKH 1 2 3" xfId="15680"/>
    <cellStyle name="Dziesiętny_Invoices2001Slovakia_10_Nha so 10_Dien1_KH Von 2012 gui BKH 1 2 3" xfId="15681"/>
    <cellStyle name="Dziesietny_Invoices2001Slovakia_10_Nha so 10_Dien1_KH Von 2012 gui BKH 1 2 4" xfId="25931"/>
    <cellStyle name="Dziesiętny_Invoices2001Slovakia_10_Nha so 10_Dien1_KH Von 2012 gui BKH 1 2 4" xfId="25932"/>
    <cellStyle name="Dziesietny_Invoices2001Slovakia_10_Nha so 10_Dien1_KH Von 2012 gui BKH 1 20" xfId="7132"/>
    <cellStyle name="Dziesiętny_Invoices2001Slovakia_10_Nha so 10_Dien1_KH Von 2012 gui BKH 1 20" xfId="7133"/>
    <cellStyle name="Dziesietny_Invoices2001Slovakia_10_Nha so 10_Dien1_KH Von 2012 gui BKH 1 20 2" xfId="25933"/>
    <cellStyle name="Dziesiętny_Invoices2001Slovakia_10_Nha so 10_Dien1_KH Von 2012 gui BKH 1 20 2" xfId="25934"/>
    <cellStyle name="Dziesietny_Invoices2001Slovakia_10_Nha so 10_Dien1_KH Von 2012 gui BKH 1 21" xfId="7134"/>
    <cellStyle name="Dziesiętny_Invoices2001Slovakia_10_Nha so 10_Dien1_KH Von 2012 gui BKH 1 21" xfId="7135"/>
    <cellStyle name="Dziesietny_Invoices2001Slovakia_10_Nha so 10_Dien1_KH Von 2012 gui BKH 1 21 2" xfId="25935"/>
    <cellStyle name="Dziesiętny_Invoices2001Slovakia_10_Nha so 10_Dien1_KH Von 2012 gui BKH 1 21 2" xfId="25936"/>
    <cellStyle name="Dziesietny_Invoices2001Slovakia_10_Nha so 10_Dien1_KH Von 2012 gui BKH 1 22" xfId="7136"/>
    <cellStyle name="Dziesiętny_Invoices2001Slovakia_10_Nha so 10_Dien1_KH Von 2012 gui BKH 1 22" xfId="7137"/>
    <cellStyle name="Dziesietny_Invoices2001Slovakia_10_Nha so 10_Dien1_KH Von 2012 gui BKH 1 22 2" xfId="25937"/>
    <cellStyle name="Dziesiętny_Invoices2001Slovakia_10_Nha so 10_Dien1_KH Von 2012 gui BKH 1 22 2" xfId="25938"/>
    <cellStyle name="Dziesietny_Invoices2001Slovakia_10_Nha so 10_Dien1_KH Von 2012 gui BKH 1 23" xfId="7138"/>
    <cellStyle name="Dziesiętny_Invoices2001Slovakia_10_Nha so 10_Dien1_KH Von 2012 gui BKH 1 23" xfId="7139"/>
    <cellStyle name="Dziesietny_Invoices2001Slovakia_10_Nha so 10_Dien1_KH Von 2012 gui BKH 1 23 2" xfId="25939"/>
    <cellStyle name="Dziesiętny_Invoices2001Slovakia_10_Nha so 10_Dien1_KH Von 2012 gui BKH 1 23 2" xfId="25940"/>
    <cellStyle name="Dziesietny_Invoices2001Slovakia_10_Nha so 10_Dien1_KH Von 2012 gui BKH 1 24" xfId="7140"/>
    <cellStyle name="Dziesiętny_Invoices2001Slovakia_10_Nha so 10_Dien1_KH Von 2012 gui BKH 1 24" xfId="7141"/>
    <cellStyle name="Dziesietny_Invoices2001Slovakia_10_Nha so 10_Dien1_KH Von 2012 gui BKH 1 24 2" xfId="25941"/>
    <cellStyle name="Dziesiętny_Invoices2001Slovakia_10_Nha so 10_Dien1_KH Von 2012 gui BKH 1 24 2" xfId="25942"/>
    <cellStyle name="Dziesietny_Invoices2001Slovakia_10_Nha so 10_Dien1_KH Von 2012 gui BKH 1 25" xfId="7142"/>
    <cellStyle name="Dziesiętny_Invoices2001Slovakia_10_Nha so 10_Dien1_KH Von 2012 gui BKH 1 25" xfId="7143"/>
    <cellStyle name="Dziesietny_Invoices2001Slovakia_10_Nha so 10_Dien1_KH Von 2012 gui BKH 1 25 2" xfId="25943"/>
    <cellStyle name="Dziesiętny_Invoices2001Slovakia_10_Nha so 10_Dien1_KH Von 2012 gui BKH 1 25 2" xfId="25944"/>
    <cellStyle name="Dziesietny_Invoices2001Slovakia_10_Nha so 10_Dien1_KH Von 2012 gui BKH 1 26" xfId="7144"/>
    <cellStyle name="Dziesiętny_Invoices2001Slovakia_10_Nha so 10_Dien1_KH Von 2012 gui BKH 1 26" xfId="7145"/>
    <cellStyle name="Dziesietny_Invoices2001Slovakia_10_Nha so 10_Dien1_KH Von 2012 gui BKH 1 26 2" xfId="25945"/>
    <cellStyle name="Dziesiętny_Invoices2001Slovakia_10_Nha so 10_Dien1_KH Von 2012 gui BKH 1 26 2" xfId="25946"/>
    <cellStyle name="Dziesietny_Invoices2001Slovakia_10_Nha so 10_Dien1_KH Von 2012 gui BKH 1 27" xfId="15678"/>
    <cellStyle name="Dziesiętny_Invoices2001Slovakia_10_Nha so 10_Dien1_KH Von 2012 gui BKH 1 27" xfId="15679"/>
    <cellStyle name="Dziesietny_Invoices2001Slovakia_10_Nha so 10_Dien1_KH Von 2012 gui BKH 1 28" xfId="25909"/>
    <cellStyle name="Dziesiętny_Invoices2001Slovakia_10_Nha so 10_Dien1_KH Von 2012 gui BKH 1 28" xfId="25910"/>
    <cellStyle name="Dziesietny_Invoices2001Slovakia_10_Nha so 10_Dien1_KH Von 2012 gui BKH 1 3" xfId="7146"/>
    <cellStyle name="Dziesiętny_Invoices2001Slovakia_10_Nha so 10_Dien1_KH Von 2012 gui BKH 1 3" xfId="7147"/>
    <cellStyle name="Dziesietny_Invoices2001Slovakia_10_Nha so 10_Dien1_KH Von 2012 gui BKH 1 3 2" xfId="15686"/>
    <cellStyle name="Dziesiętny_Invoices2001Slovakia_10_Nha so 10_Dien1_KH Von 2012 gui BKH 1 3 2" xfId="15687"/>
    <cellStyle name="Dziesietny_Invoices2001Slovakia_10_Nha so 10_Dien1_KH Von 2012 gui BKH 1 3 3" xfId="15684"/>
    <cellStyle name="Dziesiętny_Invoices2001Slovakia_10_Nha so 10_Dien1_KH Von 2012 gui BKH 1 3 3" xfId="15685"/>
    <cellStyle name="Dziesietny_Invoices2001Slovakia_10_Nha so 10_Dien1_KH Von 2012 gui BKH 1 3 4" xfId="25947"/>
    <cellStyle name="Dziesiętny_Invoices2001Slovakia_10_Nha so 10_Dien1_KH Von 2012 gui BKH 1 3 4" xfId="25948"/>
    <cellStyle name="Dziesietny_Invoices2001Slovakia_10_Nha so 10_Dien1_KH Von 2012 gui BKH 1 4" xfId="7148"/>
    <cellStyle name="Dziesiętny_Invoices2001Slovakia_10_Nha so 10_Dien1_KH Von 2012 gui BKH 1 4" xfId="7149"/>
    <cellStyle name="Dziesietny_Invoices2001Slovakia_10_Nha so 10_Dien1_KH Von 2012 gui BKH 1 4 2" xfId="25949"/>
    <cellStyle name="Dziesiętny_Invoices2001Slovakia_10_Nha so 10_Dien1_KH Von 2012 gui BKH 1 4 2" xfId="25950"/>
    <cellStyle name="Dziesietny_Invoices2001Slovakia_10_Nha so 10_Dien1_KH Von 2012 gui BKH 1 5" xfId="7150"/>
    <cellStyle name="Dziesiętny_Invoices2001Slovakia_10_Nha so 10_Dien1_KH Von 2012 gui BKH 1 5" xfId="7151"/>
    <cellStyle name="Dziesietny_Invoices2001Slovakia_10_Nha so 10_Dien1_KH Von 2012 gui BKH 1 5 2" xfId="25951"/>
    <cellStyle name="Dziesiętny_Invoices2001Slovakia_10_Nha so 10_Dien1_KH Von 2012 gui BKH 1 5 2" xfId="25952"/>
    <cellStyle name="Dziesietny_Invoices2001Slovakia_10_Nha so 10_Dien1_KH Von 2012 gui BKH 1 6" xfId="7152"/>
    <cellStyle name="Dziesiętny_Invoices2001Slovakia_10_Nha so 10_Dien1_KH Von 2012 gui BKH 1 6" xfId="7153"/>
    <cellStyle name="Dziesietny_Invoices2001Slovakia_10_Nha so 10_Dien1_KH Von 2012 gui BKH 1 6 2" xfId="25953"/>
    <cellStyle name="Dziesiętny_Invoices2001Slovakia_10_Nha so 10_Dien1_KH Von 2012 gui BKH 1 6 2" xfId="25954"/>
    <cellStyle name="Dziesietny_Invoices2001Slovakia_10_Nha so 10_Dien1_KH Von 2012 gui BKH 1 7" xfId="7154"/>
    <cellStyle name="Dziesiętny_Invoices2001Slovakia_10_Nha so 10_Dien1_KH Von 2012 gui BKH 1 7" xfId="7155"/>
    <cellStyle name="Dziesietny_Invoices2001Slovakia_10_Nha so 10_Dien1_KH Von 2012 gui BKH 1 7 2" xfId="25955"/>
    <cellStyle name="Dziesiętny_Invoices2001Slovakia_10_Nha so 10_Dien1_KH Von 2012 gui BKH 1 7 2" xfId="25956"/>
    <cellStyle name="Dziesietny_Invoices2001Slovakia_10_Nha so 10_Dien1_KH Von 2012 gui BKH 1 8" xfId="7156"/>
    <cellStyle name="Dziesiętny_Invoices2001Slovakia_10_Nha so 10_Dien1_KH Von 2012 gui BKH 1 8" xfId="7157"/>
    <cellStyle name="Dziesietny_Invoices2001Slovakia_10_Nha so 10_Dien1_KH Von 2012 gui BKH 1 8 2" xfId="25957"/>
    <cellStyle name="Dziesiętny_Invoices2001Slovakia_10_Nha so 10_Dien1_KH Von 2012 gui BKH 1 8 2" xfId="25958"/>
    <cellStyle name="Dziesietny_Invoices2001Slovakia_10_Nha so 10_Dien1_KH Von 2012 gui BKH 1 9" xfId="7158"/>
    <cellStyle name="Dziesiętny_Invoices2001Slovakia_10_Nha so 10_Dien1_KH Von 2012 gui BKH 1 9" xfId="7159"/>
    <cellStyle name="Dziesietny_Invoices2001Slovakia_10_Nha so 10_Dien1_KH Von 2012 gui BKH 1 9 2" xfId="25959"/>
    <cellStyle name="Dziesiętny_Invoices2001Slovakia_10_Nha so 10_Dien1_KH Von 2012 gui BKH 1 9 2" xfId="25960"/>
    <cellStyle name="Dziesietny_Invoices2001Slovakia_10_Nha so 10_Dien1_KH Von 2012 gui BKH 1_BIEU KE HOACH  2015 (KTN 6.11 sua)" xfId="15688"/>
    <cellStyle name="Dziesiętny_Invoices2001Slovakia_10_Nha so 10_Dien1_KH Von 2012 gui BKH 1_BIEU KE HOACH  2015 (KTN 6.11 sua)" xfId="15689"/>
    <cellStyle name="Dziesietny_Invoices2001Slovakia_10_Nha so 10_Dien1_QD ke hoach dau thau" xfId="7160"/>
    <cellStyle name="Dziesiętny_Invoices2001Slovakia_10_Nha so 10_Dien1_QD ke hoach dau thau" xfId="7161"/>
    <cellStyle name="Dziesietny_Invoices2001Slovakia_10_Nha so 10_Dien1_QD ke hoach dau thau 10" xfId="7162"/>
    <cellStyle name="Dziesiętny_Invoices2001Slovakia_10_Nha so 10_Dien1_QD ke hoach dau thau 10" xfId="7163"/>
    <cellStyle name="Dziesietny_Invoices2001Slovakia_10_Nha so 10_Dien1_QD ke hoach dau thau 10 2" xfId="25963"/>
    <cellStyle name="Dziesiętny_Invoices2001Slovakia_10_Nha so 10_Dien1_QD ke hoach dau thau 10 2" xfId="25964"/>
    <cellStyle name="Dziesietny_Invoices2001Slovakia_10_Nha so 10_Dien1_QD ke hoach dau thau 11" xfId="7164"/>
    <cellStyle name="Dziesiętny_Invoices2001Slovakia_10_Nha so 10_Dien1_QD ke hoach dau thau 11" xfId="7165"/>
    <cellStyle name="Dziesietny_Invoices2001Slovakia_10_Nha so 10_Dien1_QD ke hoach dau thau 11 2" xfId="25965"/>
    <cellStyle name="Dziesiętny_Invoices2001Slovakia_10_Nha so 10_Dien1_QD ke hoach dau thau 11 2" xfId="25966"/>
    <cellStyle name="Dziesietny_Invoices2001Slovakia_10_Nha so 10_Dien1_QD ke hoach dau thau 12" xfId="7166"/>
    <cellStyle name="Dziesiętny_Invoices2001Slovakia_10_Nha so 10_Dien1_QD ke hoach dau thau 12" xfId="7167"/>
    <cellStyle name="Dziesietny_Invoices2001Slovakia_10_Nha so 10_Dien1_QD ke hoach dau thau 12 2" xfId="25967"/>
    <cellStyle name="Dziesiętny_Invoices2001Slovakia_10_Nha so 10_Dien1_QD ke hoach dau thau 12 2" xfId="25968"/>
    <cellStyle name="Dziesietny_Invoices2001Slovakia_10_Nha so 10_Dien1_QD ke hoach dau thau 13" xfId="7168"/>
    <cellStyle name="Dziesiętny_Invoices2001Slovakia_10_Nha so 10_Dien1_QD ke hoach dau thau 13" xfId="7169"/>
    <cellStyle name="Dziesietny_Invoices2001Slovakia_10_Nha so 10_Dien1_QD ke hoach dau thau 13 2" xfId="25969"/>
    <cellStyle name="Dziesiętny_Invoices2001Slovakia_10_Nha so 10_Dien1_QD ke hoach dau thau 13 2" xfId="25970"/>
    <cellStyle name="Dziesietny_Invoices2001Slovakia_10_Nha so 10_Dien1_QD ke hoach dau thau 14" xfId="7170"/>
    <cellStyle name="Dziesiętny_Invoices2001Slovakia_10_Nha so 10_Dien1_QD ke hoach dau thau 14" xfId="7171"/>
    <cellStyle name="Dziesietny_Invoices2001Slovakia_10_Nha so 10_Dien1_QD ke hoach dau thau 14 2" xfId="25971"/>
    <cellStyle name="Dziesiętny_Invoices2001Slovakia_10_Nha so 10_Dien1_QD ke hoach dau thau 14 2" xfId="25972"/>
    <cellStyle name="Dziesietny_Invoices2001Slovakia_10_Nha so 10_Dien1_QD ke hoach dau thau 15" xfId="7172"/>
    <cellStyle name="Dziesiętny_Invoices2001Slovakia_10_Nha so 10_Dien1_QD ke hoach dau thau 15" xfId="7173"/>
    <cellStyle name="Dziesietny_Invoices2001Slovakia_10_Nha so 10_Dien1_QD ke hoach dau thau 15 2" xfId="25973"/>
    <cellStyle name="Dziesiętny_Invoices2001Slovakia_10_Nha so 10_Dien1_QD ke hoach dau thau 15 2" xfId="25974"/>
    <cellStyle name="Dziesietny_Invoices2001Slovakia_10_Nha so 10_Dien1_QD ke hoach dau thau 16" xfId="7174"/>
    <cellStyle name="Dziesiętny_Invoices2001Slovakia_10_Nha so 10_Dien1_QD ke hoach dau thau 16" xfId="7175"/>
    <cellStyle name="Dziesietny_Invoices2001Slovakia_10_Nha so 10_Dien1_QD ke hoach dau thau 16 2" xfId="25975"/>
    <cellStyle name="Dziesiętny_Invoices2001Slovakia_10_Nha so 10_Dien1_QD ke hoach dau thau 16 2" xfId="25976"/>
    <cellStyle name="Dziesietny_Invoices2001Slovakia_10_Nha so 10_Dien1_QD ke hoach dau thau 17" xfId="7176"/>
    <cellStyle name="Dziesiętny_Invoices2001Slovakia_10_Nha so 10_Dien1_QD ke hoach dau thau 17" xfId="7177"/>
    <cellStyle name="Dziesietny_Invoices2001Slovakia_10_Nha so 10_Dien1_QD ke hoach dau thau 17 2" xfId="25977"/>
    <cellStyle name="Dziesiętny_Invoices2001Slovakia_10_Nha so 10_Dien1_QD ke hoach dau thau 17 2" xfId="25978"/>
    <cellStyle name="Dziesietny_Invoices2001Slovakia_10_Nha so 10_Dien1_QD ke hoach dau thau 18" xfId="7178"/>
    <cellStyle name="Dziesiętny_Invoices2001Slovakia_10_Nha so 10_Dien1_QD ke hoach dau thau 18" xfId="7179"/>
    <cellStyle name="Dziesietny_Invoices2001Slovakia_10_Nha so 10_Dien1_QD ke hoach dau thau 18 2" xfId="25979"/>
    <cellStyle name="Dziesiętny_Invoices2001Slovakia_10_Nha so 10_Dien1_QD ke hoach dau thau 18 2" xfId="25980"/>
    <cellStyle name="Dziesietny_Invoices2001Slovakia_10_Nha so 10_Dien1_QD ke hoach dau thau 19" xfId="7180"/>
    <cellStyle name="Dziesiętny_Invoices2001Slovakia_10_Nha so 10_Dien1_QD ke hoach dau thau 19" xfId="7181"/>
    <cellStyle name="Dziesietny_Invoices2001Slovakia_10_Nha so 10_Dien1_QD ke hoach dau thau 19 2" xfId="25981"/>
    <cellStyle name="Dziesiętny_Invoices2001Slovakia_10_Nha so 10_Dien1_QD ke hoach dau thau 19 2" xfId="25982"/>
    <cellStyle name="Dziesietny_Invoices2001Slovakia_10_Nha so 10_Dien1_QD ke hoach dau thau 2" xfId="7182"/>
    <cellStyle name="Dziesiętny_Invoices2001Slovakia_10_Nha so 10_Dien1_QD ke hoach dau thau 2" xfId="7183"/>
    <cellStyle name="Dziesietny_Invoices2001Slovakia_10_Nha so 10_Dien1_QD ke hoach dau thau 2 2" xfId="15694"/>
    <cellStyle name="Dziesiętny_Invoices2001Slovakia_10_Nha so 10_Dien1_QD ke hoach dau thau 2 2" xfId="15695"/>
    <cellStyle name="Dziesietny_Invoices2001Slovakia_10_Nha so 10_Dien1_QD ke hoach dau thau 2 3" xfId="15692"/>
    <cellStyle name="Dziesiętny_Invoices2001Slovakia_10_Nha so 10_Dien1_QD ke hoach dau thau 2 3" xfId="15693"/>
    <cellStyle name="Dziesietny_Invoices2001Slovakia_10_Nha so 10_Dien1_QD ke hoach dau thau 2 4" xfId="25983"/>
    <cellStyle name="Dziesiętny_Invoices2001Slovakia_10_Nha so 10_Dien1_QD ke hoach dau thau 2 4" xfId="25984"/>
    <cellStyle name="Dziesietny_Invoices2001Slovakia_10_Nha so 10_Dien1_QD ke hoach dau thau 20" xfId="7184"/>
    <cellStyle name="Dziesiętny_Invoices2001Slovakia_10_Nha so 10_Dien1_QD ke hoach dau thau 20" xfId="7185"/>
    <cellStyle name="Dziesietny_Invoices2001Slovakia_10_Nha so 10_Dien1_QD ke hoach dau thau 20 2" xfId="25985"/>
    <cellStyle name="Dziesiętny_Invoices2001Slovakia_10_Nha so 10_Dien1_QD ke hoach dau thau 20 2" xfId="25986"/>
    <cellStyle name="Dziesietny_Invoices2001Slovakia_10_Nha so 10_Dien1_QD ke hoach dau thau 21" xfId="7186"/>
    <cellStyle name="Dziesiętny_Invoices2001Slovakia_10_Nha so 10_Dien1_QD ke hoach dau thau 21" xfId="7187"/>
    <cellStyle name="Dziesietny_Invoices2001Slovakia_10_Nha so 10_Dien1_QD ke hoach dau thau 21 2" xfId="25987"/>
    <cellStyle name="Dziesiętny_Invoices2001Slovakia_10_Nha so 10_Dien1_QD ke hoach dau thau 21 2" xfId="25988"/>
    <cellStyle name="Dziesietny_Invoices2001Slovakia_10_Nha so 10_Dien1_QD ke hoach dau thau 22" xfId="7188"/>
    <cellStyle name="Dziesiętny_Invoices2001Slovakia_10_Nha so 10_Dien1_QD ke hoach dau thau 22" xfId="7189"/>
    <cellStyle name="Dziesietny_Invoices2001Slovakia_10_Nha so 10_Dien1_QD ke hoach dau thau 22 2" xfId="25989"/>
    <cellStyle name="Dziesiętny_Invoices2001Slovakia_10_Nha so 10_Dien1_QD ke hoach dau thau 22 2" xfId="25990"/>
    <cellStyle name="Dziesietny_Invoices2001Slovakia_10_Nha so 10_Dien1_QD ke hoach dau thau 23" xfId="7190"/>
    <cellStyle name="Dziesiętny_Invoices2001Slovakia_10_Nha so 10_Dien1_QD ke hoach dau thau 23" xfId="7191"/>
    <cellStyle name="Dziesietny_Invoices2001Slovakia_10_Nha so 10_Dien1_QD ke hoach dau thau 23 2" xfId="25991"/>
    <cellStyle name="Dziesiętny_Invoices2001Slovakia_10_Nha so 10_Dien1_QD ke hoach dau thau 23 2" xfId="25992"/>
    <cellStyle name="Dziesietny_Invoices2001Slovakia_10_Nha so 10_Dien1_QD ke hoach dau thau 24" xfId="7192"/>
    <cellStyle name="Dziesiętny_Invoices2001Slovakia_10_Nha so 10_Dien1_QD ke hoach dau thau 24" xfId="7193"/>
    <cellStyle name="Dziesietny_Invoices2001Slovakia_10_Nha so 10_Dien1_QD ke hoach dau thau 24 2" xfId="25993"/>
    <cellStyle name="Dziesiętny_Invoices2001Slovakia_10_Nha so 10_Dien1_QD ke hoach dau thau 24 2" xfId="25994"/>
    <cellStyle name="Dziesietny_Invoices2001Slovakia_10_Nha so 10_Dien1_QD ke hoach dau thau 25" xfId="7194"/>
    <cellStyle name="Dziesiętny_Invoices2001Slovakia_10_Nha so 10_Dien1_QD ke hoach dau thau 25" xfId="7195"/>
    <cellStyle name="Dziesietny_Invoices2001Slovakia_10_Nha so 10_Dien1_QD ke hoach dau thau 25 2" xfId="25995"/>
    <cellStyle name="Dziesiętny_Invoices2001Slovakia_10_Nha so 10_Dien1_QD ke hoach dau thau 25 2" xfId="25996"/>
    <cellStyle name="Dziesietny_Invoices2001Slovakia_10_Nha so 10_Dien1_QD ke hoach dau thau 26" xfId="7196"/>
    <cellStyle name="Dziesiętny_Invoices2001Slovakia_10_Nha so 10_Dien1_QD ke hoach dau thau 26" xfId="7197"/>
    <cellStyle name="Dziesietny_Invoices2001Slovakia_10_Nha so 10_Dien1_QD ke hoach dau thau 26 2" xfId="25997"/>
    <cellStyle name="Dziesiętny_Invoices2001Slovakia_10_Nha so 10_Dien1_QD ke hoach dau thau 26 2" xfId="25998"/>
    <cellStyle name="Dziesietny_Invoices2001Slovakia_10_Nha so 10_Dien1_QD ke hoach dau thau 27" xfId="15690"/>
    <cellStyle name="Dziesiętny_Invoices2001Slovakia_10_Nha so 10_Dien1_QD ke hoach dau thau 27" xfId="15691"/>
    <cellStyle name="Dziesietny_Invoices2001Slovakia_10_Nha so 10_Dien1_QD ke hoach dau thau 28" xfId="25961"/>
    <cellStyle name="Dziesiętny_Invoices2001Slovakia_10_Nha so 10_Dien1_QD ke hoach dau thau 28" xfId="25962"/>
    <cellStyle name="Dziesietny_Invoices2001Slovakia_10_Nha so 10_Dien1_QD ke hoach dau thau 3" xfId="7198"/>
    <cellStyle name="Dziesiętny_Invoices2001Slovakia_10_Nha so 10_Dien1_QD ke hoach dau thau 3" xfId="7199"/>
    <cellStyle name="Dziesietny_Invoices2001Slovakia_10_Nha so 10_Dien1_QD ke hoach dau thau 3 2" xfId="15698"/>
    <cellStyle name="Dziesiętny_Invoices2001Slovakia_10_Nha so 10_Dien1_QD ke hoach dau thau 3 2" xfId="15699"/>
    <cellStyle name="Dziesietny_Invoices2001Slovakia_10_Nha so 10_Dien1_QD ke hoach dau thau 3 3" xfId="15696"/>
    <cellStyle name="Dziesiętny_Invoices2001Slovakia_10_Nha so 10_Dien1_QD ke hoach dau thau 3 3" xfId="15697"/>
    <cellStyle name="Dziesietny_Invoices2001Slovakia_10_Nha so 10_Dien1_QD ke hoach dau thau 3 4" xfId="25999"/>
    <cellStyle name="Dziesiętny_Invoices2001Slovakia_10_Nha so 10_Dien1_QD ke hoach dau thau 3 4" xfId="26000"/>
    <cellStyle name="Dziesietny_Invoices2001Slovakia_10_Nha so 10_Dien1_QD ke hoach dau thau 4" xfId="7200"/>
    <cellStyle name="Dziesiętny_Invoices2001Slovakia_10_Nha so 10_Dien1_QD ke hoach dau thau 4" xfId="7201"/>
    <cellStyle name="Dziesietny_Invoices2001Slovakia_10_Nha so 10_Dien1_QD ke hoach dau thau 4 2" xfId="15700"/>
    <cellStyle name="Dziesiętny_Invoices2001Slovakia_10_Nha so 10_Dien1_QD ke hoach dau thau 4 2" xfId="15701"/>
    <cellStyle name="Dziesietny_Invoices2001Slovakia_10_Nha so 10_Dien1_QD ke hoach dau thau 4 3" xfId="26001"/>
    <cellStyle name="Dziesiętny_Invoices2001Slovakia_10_Nha so 10_Dien1_QD ke hoach dau thau 4 3" xfId="26002"/>
    <cellStyle name="Dziesietny_Invoices2001Slovakia_10_Nha so 10_Dien1_QD ke hoach dau thau 5" xfId="7202"/>
    <cellStyle name="Dziesiętny_Invoices2001Slovakia_10_Nha so 10_Dien1_QD ke hoach dau thau 5" xfId="7203"/>
    <cellStyle name="Dziesietny_Invoices2001Slovakia_10_Nha so 10_Dien1_QD ke hoach dau thau 5 2" xfId="26003"/>
    <cellStyle name="Dziesiętny_Invoices2001Slovakia_10_Nha so 10_Dien1_QD ke hoach dau thau 5 2" xfId="26004"/>
    <cellStyle name="Dziesietny_Invoices2001Slovakia_10_Nha so 10_Dien1_QD ke hoach dau thau 6" xfId="7204"/>
    <cellStyle name="Dziesiętny_Invoices2001Slovakia_10_Nha so 10_Dien1_QD ke hoach dau thau 6" xfId="7205"/>
    <cellStyle name="Dziesietny_Invoices2001Slovakia_10_Nha so 10_Dien1_QD ke hoach dau thau 6 2" xfId="26005"/>
    <cellStyle name="Dziesiętny_Invoices2001Slovakia_10_Nha so 10_Dien1_QD ke hoach dau thau 6 2" xfId="26006"/>
    <cellStyle name="Dziesietny_Invoices2001Slovakia_10_Nha so 10_Dien1_QD ke hoach dau thau 7" xfId="7206"/>
    <cellStyle name="Dziesiętny_Invoices2001Slovakia_10_Nha so 10_Dien1_QD ke hoach dau thau 7" xfId="7207"/>
    <cellStyle name="Dziesietny_Invoices2001Slovakia_10_Nha so 10_Dien1_QD ke hoach dau thau 7 2" xfId="26007"/>
    <cellStyle name="Dziesiętny_Invoices2001Slovakia_10_Nha so 10_Dien1_QD ke hoach dau thau 7 2" xfId="26008"/>
    <cellStyle name="Dziesietny_Invoices2001Slovakia_10_Nha so 10_Dien1_QD ke hoach dau thau 8" xfId="7208"/>
    <cellStyle name="Dziesiętny_Invoices2001Slovakia_10_Nha so 10_Dien1_QD ke hoach dau thau 8" xfId="7209"/>
    <cellStyle name="Dziesietny_Invoices2001Slovakia_10_Nha so 10_Dien1_QD ke hoach dau thau 8 2" xfId="26009"/>
    <cellStyle name="Dziesiętny_Invoices2001Slovakia_10_Nha so 10_Dien1_QD ke hoach dau thau 8 2" xfId="26010"/>
    <cellStyle name="Dziesietny_Invoices2001Slovakia_10_Nha so 10_Dien1_QD ke hoach dau thau 9" xfId="7210"/>
    <cellStyle name="Dziesiętny_Invoices2001Slovakia_10_Nha so 10_Dien1_QD ke hoach dau thau 9" xfId="7211"/>
    <cellStyle name="Dziesietny_Invoices2001Slovakia_10_Nha so 10_Dien1_QD ke hoach dau thau 9 2" xfId="26011"/>
    <cellStyle name="Dziesiętny_Invoices2001Slovakia_10_Nha so 10_Dien1_QD ke hoach dau thau 9 2" xfId="26012"/>
    <cellStyle name="Dziesietny_Invoices2001Slovakia_10_Nha so 10_Dien1_tien luong" xfId="15702"/>
    <cellStyle name="Dziesiętny_Invoices2001Slovakia_10_Nha so 10_Dien1_tien luong" xfId="15703"/>
    <cellStyle name="Dziesietny_Invoices2001Slovakia_10_Nha so 10_Dien1_Tien luong chuan 01" xfId="15704"/>
    <cellStyle name="Dziesiętny_Invoices2001Slovakia_10_Nha so 10_Dien1_Tien luong chuan 01" xfId="15705"/>
    <cellStyle name="Dziesietny_Invoices2001Slovakia_10_Nha so 10_Dien1_tinh toan hoang ha" xfId="7212"/>
    <cellStyle name="Dziesiętny_Invoices2001Slovakia_10_Nha so 10_Dien1_tinh toan hoang ha" xfId="7213"/>
    <cellStyle name="Dziesietny_Invoices2001Slovakia_10_Nha so 10_Dien1_tinh toan hoang ha 10" xfId="7214"/>
    <cellStyle name="Dziesiętny_Invoices2001Slovakia_10_Nha so 10_Dien1_tinh toan hoang ha 10" xfId="7215"/>
    <cellStyle name="Dziesietny_Invoices2001Slovakia_10_Nha so 10_Dien1_tinh toan hoang ha 10 2" xfId="26015"/>
    <cellStyle name="Dziesiętny_Invoices2001Slovakia_10_Nha so 10_Dien1_tinh toan hoang ha 10 2" xfId="26016"/>
    <cellStyle name="Dziesietny_Invoices2001Slovakia_10_Nha so 10_Dien1_tinh toan hoang ha 11" xfId="7216"/>
    <cellStyle name="Dziesiętny_Invoices2001Slovakia_10_Nha so 10_Dien1_tinh toan hoang ha 11" xfId="7217"/>
    <cellStyle name="Dziesietny_Invoices2001Slovakia_10_Nha so 10_Dien1_tinh toan hoang ha 11 2" xfId="26017"/>
    <cellStyle name="Dziesiętny_Invoices2001Slovakia_10_Nha so 10_Dien1_tinh toan hoang ha 11 2" xfId="26018"/>
    <cellStyle name="Dziesietny_Invoices2001Slovakia_10_Nha so 10_Dien1_tinh toan hoang ha 12" xfId="7218"/>
    <cellStyle name="Dziesiętny_Invoices2001Slovakia_10_Nha so 10_Dien1_tinh toan hoang ha 12" xfId="7219"/>
    <cellStyle name="Dziesietny_Invoices2001Slovakia_10_Nha so 10_Dien1_tinh toan hoang ha 12 2" xfId="26019"/>
    <cellStyle name="Dziesiętny_Invoices2001Slovakia_10_Nha so 10_Dien1_tinh toan hoang ha 12 2" xfId="26020"/>
    <cellStyle name="Dziesietny_Invoices2001Slovakia_10_Nha so 10_Dien1_tinh toan hoang ha 13" xfId="7220"/>
    <cellStyle name="Dziesiętny_Invoices2001Slovakia_10_Nha so 10_Dien1_tinh toan hoang ha 13" xfId="7221"/>
    <cellStyle name="Dziesietny_Invoices2001Slovakia_10_Nha so 10_Dien1_tinh toan hoang ha 13 2" xfId="26021"/>
    <cellStyle name="Dziesiętny_Invoices2001Slovakia_10_Nha so 10_Dien1_tinh toan hoang ha 13 2" xfId="26022"/>
    <cellStyle name="Dziesietny_Invoices2001Slovakia_10_Nha so 10_Dien1_tinh toan hoang ha 14" xfId="7222"/>
    <cellStyle name="Dziesiętny_Invoices2001Slovakia_10_Nha so 10_Dien1_tinh toan hoang ha 14" xfId="7223"/>
    <cellStyle name="Dziesietny_Invoices2001Slovakia_10_Nha so 10_Dien1_tinh toan hoang ha 14 2" xfId="26023"/>
    <cellStyle name="Dziesiętny_Invoices2001Slovakia_10_Nha so 10_Dien1_tinh toan hoang ha 14 2" xfId="26024"/>
    <cellStyle name="Dziesietny_Invoices2001Slovakia_10_Nha so 10_Dien1_tinh toan hoang ha 15" xfId="7224"/>
    <cellStyle name="Dziesiętny_Invoices2001Slovakia_10_Nha so 10_Dien1_tinh toan hoang ha 15" xfId="7225"/>
    <cellStyle name="Dziesietny_Invoices2001Slovakia_10_Nha so 10_Dien1_tinh toan hoang ha 15 2" xfId="26025"/>
    <cellStyle name="Dziesiętny_Invoices2001Slovakia_10_Nha so 10_Dien1_tinh toan hoang ha 15 2" xfId="26026"/>
    <cellStyle name="Dziesietny_Invoices2001Slovakia_10_Nha so 10_Dien1_tinh toan hoang ha 16" xfId="7226"/>
    <cellStyle name="Dziesiętny_Invoices2001Slovakia_10_Nha so 10_Dien1_tinh toan hoang ha 16" xfId="7227"/>
    <cellStyle name="Dziesietny_Invoices2001Slovakia_10_Nha so 10_Dien1_tinh toan hoang ha 16 2" xfId="26027"/>
    <cellStyle name="Dziesiętny_Invoices2001Slovakia_10_Nha so 10_Dien1_tinh toan hoang ha 16 2" xfId="26028"/>
    <cellStyle name="Dziesietny_Invoices2001Slovakia_10_Nha so 10_Dien1_tinh toan hoang ha 17" xfId="7228"/>
    <cellStyle name="Dziesiętny_Invoices2001Slovakia_10_Nha so 10_Dien1_tinh toan hoang ha 17" xfId="7229"/>
    <cellStyle name="Dziesietny_Invoices2001Slovakia_10_Nha so 10_Dien1_tinh toan hoang ha 17 2" xfId="26029"/>
    <cellStyle name="Dziesiętny_Invoices2001Slovakia_10_Nha so 10_Dien1_tinh toan hoang ha 17 2" xfId="26030"/>
    <cellStyle name="Dziesietny_Invoices2001Slovakia_10_Nha so 10_Dien1_tinh toan hoang ha 18" xfId="7230"/>
    <cellStyle name="Dziesiętny_Invoices2001Slovakia_10_Nha so 10_Dien1_tinh toan hoang ha 18" xfId="7231"/>
    <cellStyle name="Dziesietny_Invoices2001Slovakia_10_Nha so 10_Dien1_tinh toan hoang ha 18 2" xfId="26031"/>
    <cellStyle name="Dziesiętny_Invoices2001Slovakia_10_Nha so 10_Dien1_tinh toan hoang ha 18 2" xfId="26032"/>
    <cellStyle name="Dziesietny_Invoices2001Slovakia_10_Nha so 10_Dien1_tinh toan hoang ha 19" xfId="7232"/>
    <cellStyle name="Dziesiętny_Invoices2001Slovakia_10_Nha so 10_Dien1_tinh toan hoang ha 19" xfId="7233"/>
    <cellStyle name="Dziesietny_Invoices2001Slovakia_10_Nha so 10_Dien1_tinh toan hoang ha 19 2" xfId="26033"/>
    <cellStyle name="Dziesiętny_Invoices2001Slovakia_10_Nha so 10_Dien1_tinh toan hoang ha 19 2" xfId="26034"/>
    <cellStyle name="Dziesietny_Invoices2001Slovakia_10_Nha so 10_Dien1_tinh toan hoang ha 2" xfId="7234"/>
    <cellStyle name="Dziesiętny_Invoices2001Slovakia_10_Nha so 10_Dien1_tinh toan hoang ha 2" xfId="7235"/>
    <cellStyle name="Dziesietny_Invoices2001Slovakia_10_Nha so 10_Dien1_tinh toan hoang ha 2 2" xfId="15710"/>
    <cellStyle name="Dziesiętny_Invoices2001Slovakia_10_Nha so 10_Dien1_tinh toan hoang ha 2 2" xfId="15711"/>
    <cellStyle name="Dziesietny_Invoices2001Slovakia_10_Nha so 10_Dien1_tinh toan hoang ha 2 3" xfId="15708"/>
    <cellStyle name="Dziesiętny_Invoices2001Slovakia_10_Nha so 10_Dien1_tinh toan hoang ha 2 3" xfId="15709"/>
    <cellStyle name="Dziesietny_Invoices2001Slovakia_10_Nha so 10_Dien1_tinh toan hoang ha 2 4" xfId="26035"/>
    <cellStyle name="Dziesiętny_Invoices2001Slovakia_10_Nha so 10_Dien1_tinh toan hoang ha 2 4" xfId="26036"/>
    <cellStyle name="Dziesietny_Invoices2001Slovakia_10_Nha so 10_Dien1_tinh toan hoang ha 20" xfId="7236"/>
    <cellStyle name="Dziesiętny_Invoices2001Slovakia_10_Nha so 10_Dien1_tinh toan hoang ha 20" xfId="7237"/>
    <cellStyle name="Dziesietny_Invoices2001Slovakia_10_Nha so 10_Dien1_tinh toan hoang ha 20 2" xfId="26037"/>
    <cellStyle name="Dziesiętny_Invoices2001Slovakia_10_Nha so 10_Dien1_tinh toan hoang ha 20 2" xfId="26038"/>
    <cellStyle name="Dziesietny_Invoices2001Slovakia_10_Nha so 10_Dien1_tinh toan hoang ha 21" xfId="7238"/>
    <cellStyle name="Dziesiętny_Invoices2001Slovakia_10_Nha so 10_Dien1_tinh toan hoang ha 21" xfId="7239"/>
    <cellStyle name="Dziesietny_Invoices2001Slovakia_10_Nha so 10_Dien1_tinh toan hoang ha 21 2" xfId="26039"/>
    <cellStyle name="Dziesiętny_Invoices2001Slovakia_10_Nha so 10_Dien1_tinh toan hoang ha 21 2" xfId="26040"/>
    <cellStyle name="Dziesietny_Invoices2001Slovakia_10_Nha so 10_Dien1_tinh toan hoang ha 22" xfId="7240"/>
    <cellStyle name="Dziesiętny_Invoices2001Slovakia_10_Nha so 10_Dien1_tinh toan hoang ha 22" xfId="7241"/>
    <cellStyle name="Dziesietny_Invoices2001Slovakia_10_Nha so 10_Dien1_tinh toan hoang ha 22 2" xfId="26041"/>
    <cellStyle name="Dziesiętny_Invoices2001Slovakia_10_Nha so 10_Dien1_tinh toan hoang ha 22 2" xfId="26042"/>
    <cellStyle name="Dziesietny_Invoices2001Slovakia_10_Nha so 10_Dien1_tinh toan hoang ha 23" xfId="7242"/>
    <cellStyle name="Dziesiętny_Invoices2001Slovakia_10_Nha so 10_Dien1_tinh toan hoang ha 23" xfId="7243"/>
    <cellStyle name="Dziesietny_Invoices2001Slovakia_10_Nha so 10_Dien1_tinh toan hoang ha 23 2" xfId="26043"/>
    <cellStyle name="Dziesiętny_Invoices2001Slovakia_10_Nha so 10_Dien1_tinh toan hoang ha 23 2" xfId="26044"/>
    <cellStyle name="Dziesietny_Invoices2001Slovakia_10_Nha so 10_Dien1_tinh toan hoang ha 24" xfId="7244"/>
    <cellStyle name="Dziesiętny_Invoices2001Slovakia_10_Nha so 10_Dien1_tinh toan hoang ha 24" xfId="7245"/>
    <cellStyle name="Dziesietny_Invoices2001Slovakia_10_Nha so 10_Dien1_tinh toan hoang ha 24 2" xfId="26045"/>
    <cellStyle name="Dziesiętny_Invoices2001Slovakia_10_Nha so 10_Dien1_tinh toan hoang ha 24 2" xfId="26046"/>
    <cellStyle name="Dziesietny_Invoices2001Slovakia_10_Nha so 10_Dien1_tinh toan hoang ha 25" xfId="7246"/>
    <cellStyle name="Dziesiętny_Invoices2001Slovakia_10_Nha so 10_Dien1_tinh toan hoang ha 25" xfId="7247"/>
    <cellStyle name="Dziesietny_Invoices2001Slovakia_10_Nha so 10_Dien1_tinh toan hoang ha 25 2" xfId="26047"/>
    <cellStyle name="Dziesiętny_Invoices2001Slovakia_10_Nha so 10_Dien1_tinh toan hoang ha 25 2" xfId="26048"/>
    <cellStyle name="Dziesietny_Invoices2001Slovakia_10_Nha so 10_Dien1_tinh toan hoang ha 26" xfId="7248"/>
    <cellStyle name="Dziesiętny_Invoices2001Slovakia_10_Nha so 10_Dien1_tinh toan hoang ha 26" xfId="7249"/>
    <cellStyle name="Dziesietny_Invoices2001Slovakia_10_Nha so 10_Dien1_tinh toan hoang ha 26 2" xfId="26049"/>
    <cellStyle name="Dziesiętny_Invoices2001Slovakia_10_Nha so 10_Dien1_tinh toan hoang ha 26 2" xfId="26050"/>
    <cellStyle name="Dziesietny_Invoices2001Slovakia_10_Nha so 10_Dien1_tinh toan hoang ha 27" xfId="15706"/>
    <cellStyle name="Dziesiętny_Invoices2001Slovakia_10_Nha so 10_Dien1_tinh toan hoang ha 27" xfId="15707"/>
    <cellStyle name="Dziesietny_Invoices2001Slovakia_10_Nha so 10_Dien1_tinh toan hoang ha 28" xfId="26013"/>
    <cellStyle name="Dziesiętny_Invoices2001Slovakia_10_Nha so 10_Dien1_tinh toan hoang ha 28" xfId="26014"/>
    <cellStyle name="Dziesietny_Invoices2001Slovakia_10_Nha so 10_Dien1_tinh toan hoang ha 3" xfId="7250"/>
    <cellStyle name="Dziesiętny_Invoices2001Slovakia_10_Nha so 10_Dien1_tinh toan hoang ha 3" xfId="7251"/>
    <cellStyle name="Dziesietny_Invoices2001Slovakia_10_Nha so 10_Dien1_tinh toan hoang ha 3 2" xfId="15714"/>
    <cellStyle name="Dziesiętny_Invoices2001Slovakia_10_Nha so 10_Dien1_tinh toan hoang ha 3 2" xfId="15715"/>
    <cellStyle name="Dziesietny_Invoices2001Slovakia_10_Nha so 10_Dien1_tinh toan hoang ha 3 3" xfId="15712"/>
    <cellStyle name="Dziesiętny_Invoices2001Slovakia_10_Nha so 10_Dien1_tinh toan hoang ha 3 3" xfId="15713"/>
    <cellStyle name="Dziesietny_Invoices2001Slovakia_10_Nha so 10_Dien1_tinh toan hoang ha 3 4" xfId="26051"/>
    <cellStyle name="Dziesiętny_Invoices2001Slovakia_10_Nha so 10_Dien1_tinh toan hoang ha 3 4" xfId="26052"/>
    <cellStyle name="Dziesietny_Invoices2001Slovakia_10_Nha so 10_Dien1_tinh toan hoang ha 4" xfId="7252"/>
    <cellStyle name="Dziesiętny_Invoices2001Slovakia_10_Nha so 10_Dien1_tinh toan hoang ha 4" xfId="7253"/>
    <cellStyle name="Dziesietny_Invoices2001Slovakia_10_Nha so 10_Dien1_tinh toan hoang ha 4 2" xfId="15716"/>
    <cellStyle name="Dziesiętny_Invoices2001Slovakia_10_Nha so 10_Dien1_tinh toan hoang ha 4 2" xfId="15717"/>
    <cellStyle name="Dziesietny_Invoices2001Slovakia_10_Nha so 10_Dien1_tinh toan hoang ha 4 3" xfId="26053"/>
    <cellStyle name="Dziesiętny_Invoices2001Slovakia_10_Nha so 10_Dien1_tinh toan hoang ha 4 3" xfId="26054"/>
    <cellStyle name="Dziesietny_Invoices2001Slovakia_10_Nha so 10_Dien1_tinh toan hoang ha 5" xfId="7254"/>
    <cellStyle name="Dziesiętny_Invoices2001Slovakia_10_Nha so 10_Dien1_tinh toan hoang ha 5" xfId="7255"/>
    <cellStyle name="Dziesietny_Invoices2001Slovakia_10_Nha so 10_Dien1_tinh toan hoang ha 5 2" xfId="26055"/>
    <cellStyle name="Dziesiętny_Invoices2001Slovakia_10_Nha so 10_Dien1_tinh toan hoang ha 5 2" xfId="26056"/>
    <cellStyle name="Dziesietny_Invoices2001Slovakia_10_Nha so 10_Dien1_tinh toan hoang ha 6" xfId="7256"/>
    <cellStyle name="Dziesiętny_Invoices2001Slovakia_10_Nha so 10_Dien1_tinh toan hoang ha 6" xfId="7257"/>
    <cellStyle name="Dziesietny_Invoices2001Slovakia_10_Nha so 10_Dien1_tinh toan hoang ha 6 2" xfId="26057"/>
    <cellStyle name="Dziesiętny_Invoices2001Slovakia_10_Nha so 10_Dien1_tinh toan hoang ha 6 2" xfId="26058"/>
    <cellStyle name="Dziesietny_Invoices2001Slovakia_10_Nha so 10_Dien1_tinh toan hoang ha 7" xfId="7258"/>
    <cellStyle name="Dziesiętny_Invoices2001Slovakia_10_Nha so 10_Dien1_tinh toan hoang ha 7" xfId="7259"/>
    <cellStyle name="Dziesietny_Invoices2001Slovakia_10_Nha so 10_Dien1_tinh toan hoang ha 7 2" xfId="26059"/>
    <cellStyle name="Dziesiętny_Invoices2001Slovakia_10_Nha so 10_Dien1_tinh toan hoang ha 7 2" xfId="26060"/>
    <cellStyle name="Dziesietny_Invoices2001Slovakia_10_Nha so 10_Dien1_tinh toan hoang ha 8" xfId="7260"/>
    <cellStyle name="Dziesiętny_Invoices2001Slovakia_10_Nha so 10_Dien1_tinh toan hoang ha 8" xfId="7261"/>
    <cellStyle name="Dziesietny_Invoices2001Slovakia_10_Nha so 10_Dien1_tinh toan hoang ha 8 2" xfId="26061"/>
    <cellStyle name="Dziesiętny_Invoices2001Slovakia_10_Nha so 10_Dien1_tinh toan hoang ha 8 2" xfId="26062"/>
    <cellStyle name="Dziesietny_Invoices2001Slovakia_10_Nha so 10_Dien1_tinh toan hoang ha 9" xfId="7262"/>
    <cellStyle name="Dziesiętny_Invoices2001Slovakia_10_Nha so 10_Dien1_tinh toan hoang ha 9" xfId="7263"/>
    <cellStyle name="Dziesietny_Invoices2001Slovakia_10_Nha so 10_Dien1_tinh toan hoang ha 9 2" xfId="26063"/>
    <cellStyle name="Dziesiętny_Invoices2001Slovakia_10_Nha so 10_Dien1_tinh toan hoang ha 9 2" xfId="26064"/>
    <cellStyle name="Dziesietny_Invoices2001Slovakia_10_Nha so 10_Dien1_Tong von ĐTPT" xfId="7264"/>
    <cellStyle name="Dziesiętny_Invoices2001Slovakia_10_Nha so 10_Dien1_Tong von ĐTPT" xfId="7265"/>
    <cellStyle name="Dziesietny_Invoices2001Slovakia_10_Nha so 10_Dien1_Tong von ĐTPT 10" xfId="7266"/>
    <cellStyle name="Dziesiętny_Invoices2001Slovakia_10_Nha so 10_Dien1_Tong von ĐTPT 10" xfId="7267"/>
    <cellStyle name="Dziesietny_Invoices2001Slovakia_10_Nha so 10_Dien1_Tong von ĐTPT 10 2" xfId="26067"/>
    <cellStyle name="Dziesiętny_Invoices2001Slovakia_10_Nha so 10_Dien1_Tong von ĐTPT 10 2" xfId="26068"/>
    <cellStyle name="Dziesietny_Invoices2001Slovakia_10_Nha so 10_Dien1_Tong von ĐTPT 11" xfId="7268"/>
    <cellStyle name="Dziesiętny_Invoices2001Slovakia_10_Nha so 10_Dien1_Tong von ĐTPT 11" xfId="7269"/>
    <cellStyle name="Dziesietny_Invoices2001Slovakia_10_Nha so 10_Dien1_Tong von ĐTPT 11 2" xfId="26069"/>
    <cellStyle name="Dziesiętny_Invoices2001Slovakia_10_Nha so 10_Dien1_Tong von ĐTPT 11 2" xfId="26070"/>
    <cellStyle name="Dziesietny_Invoices2001Slovakia_10_Nha so 10_Dien1_Tong von ĐTPT 12" xfId="7270"/>
    <cellStyle name="Dziesiętny_Invoices2001Slovakia_10_Nha so 10_Dien1_Tong von ĐTPT 12" xfId="7271"/>
    <cellStyle name="Dziesietny_Invoices2001Slovakia_10_Nha so 10_Dien1_Tong von ĐTPT 12 2" xfId="26071"/>
    <cellStyle name="Dziesiętny_Invoices2001Slovakia_10_Nha so 10_Dien1_Tong von ĐTPT 12 2" xfId="26072"/>
    <cellStyle name="Dziesietny_Invoices2001Slovakia_10_Nha so 10_Dien1_Tong von ĐTPT 13" xfId="7272"/>
    <cellStyle name="Dziesiętny_Invoices2001Slovakia_10_Nha so 10_Dien1_Tong von ĐTPT 13" xfId="7273"/>
    <cellStyle name="Dziesietny_Invoices2001Slovakia_10_Nha so 10_Dien1_Tong von ĐTPT 13 2" xfId="26073"/>
    <cellStyle name="Dziesiętny_Invoices2001Slovakia_10_Nha so 10_Dien1_Tong von ĐTPT 13 2" xfId="26074"/>
    <cellStyle name="Dziesietny_Invoices2001Slovakia_10_Nha so 10_Dien1_Tong von ĐTPT 14" xfId="7274"/>
    <cellStyle name="Dziesiętny_Invoices2001Slovakia_10_Nha so 10_Dien1_Tong von ĐTPT 14" xfId="7275"/>
    <cellStyle name="Dziesietny_Invoices2001Slovakia_10_Nha so 10_Dien1_Tong von ĐTPT 14 2" xfId="26075"/>
    <cellStyle name="Dziesiętny_Invoices2001Slovakia_10_Nha so 10_Dien1_Tong von ĐTPT 14 2" xfId="26076"/>
    <cellStyle name="Dziesietny_Invoices2001Slovakia_10_Nha so 10_Dien1_Tong von ĐTPT 15" xfId="7276"/>
    <cellStyle name="Dziesiętny_Invoices2001Slovakia_10_Nha so 10_Dien1_Tong von ĐTPT 15" xfId="7277"/>
    <cellStyle name="Dziesietny_Invoices2001Slovakia_10_Nha so 10_Dien1_Tong von ĐTPT 15 2" xfId="26077"/>
    <cellStyle name="Dziesiętny_Invoices2001Slovakia_10_Nha so 10_Dien1_Tong von ĐTPT 15 2" xfId="26078"/>
    <cellStyle name="Dziesietny_Invoices2001Slovakia_10_Nha so 10_Dien1_Tong von ĐTPT 16" xfId="7278"/>
    <cellStyle name="Dziesiętny_Invoices2001Slovakia_10_Nha so 10_Dien1_Tong von ĐTPT 16" xfId="7279"/>
    <cellStyle name="Dziesietny_Invoices2001Slovakia_10_Nha so 10_Dien1_Tong von ĐTPT 16 2" xfId="26079"/>
    <cellStyle name="Dziesiętny_Invoices2001Slovakia_10_Nha so 10_Dien1_Tong von ĐTPT 16 2" xfId="26080"/>
    <cellStyle name="Dziesietny_Invoices2001Slovakia_10_Nha so 10_Dien1_Tong von ĐTPT 17" xfId="7280"/>
    <cellStyle name="Dziesiętny_Invoices2001Slovakia_10_Nha so 10_Dien1_Tong von ĐTPT 17" xfId="7281"/>
    <cellStyle name="Dziesietny_Invoices2001Slovakia_10_Nha so 10_Dien1_Tong von ĐTPT 17 2" xfId="26081"/>
    <cellStyle name="Dziesiętny_Invoices2001Slovakia_10_Nha so 10_Dien1_Tong von ĐTPT 17 2" xfId="26082"/>
    <cellStyle name="Dziesietny_Invoices2001Slovakia_10_Nha so 10_Dien1_Tong von ĐTPT 18" xfId="7282"/>
    <cellStyle name="Dziesiętny_Invoices2001Slovakia_10_Nha so 10_Dien1_Tong von ĐTPT 18" xfId="7283"/>
    <cellStyle name="Dziesietny_Invoices2001Slovakia_10_Nha so 10_Dien1_Tong von ĐTPT 18 2" xfId="26083"/>
    <cellStyle name="Dziesiętny_Invoices2001Slovakia_10_Nha so 10_Dien1_Tong von ĐTPT 18 2" xfId="26084"/>
    <cellStyle name="Dziesietny_Invoices2001Slovakia_10_Nha so 10_Dien1_Tong von ĐTPT 19" xfId="7284"/>
    <cellStyle name="Dziesiętny_Invoices2001Slovakia_10_Nha so 10_Dien1_Tong von ĐTPT 19" xfId="7285"/>
    <cellStyle name="Dziesietny_Invoices2001Slovakia_10_Nha so 10_Dien1_Tong von ĐTPT 19 2" xfId="26085"/>
    <cellStyle name="Dziesiętny_Invoices2001Slovakia_10_Nha so 10_Dien1_Tong von ĐTPT 19 2" xfId="26086"/>
    <cellStyle name="Dziesietny_Invoices2001Slovakia_10_Nha so 10_Dien1_Tong von ĐTPT 2" xfId="7286"/>
    <cellStyle name="Dziesiętny_Invoices2001Slovakia_10_Nha so 10_Dien1_Tong von ĐTPT 2" xfId="7287"/>
    <cellStyle name="Dziesietny_Invoices2001Slovakia_10_Nha so 10_Dien1_Tong von ĐTPT 2 2" xfId="15722"/>
    <cellStyle name="Dziesiętny_Invoices2001Slovakia_10_Nha so 10_Dien1_Tong von ĐTPT 2 2" xfId="15723"/>
    <cellStyle name="Dziesietny_Invoices2001Slovakia_10_Nha so 10_Dien1_Tong von ĐTPT 2 3" xfId="15720"/>
    <cellStyle name="Dziesiętny_Invoices2001Slovakia_10_Nha so 10_Dien1_Tong von ĐTPT 2 3" xfId="15721"/>
    <cellStyle name="Dziesietny_Invoices2001Slovakia_10_Nha so 10_Dien1_Tong von ĐTPT 2 4" xfId="26087"/>
    <cellStyle name="Dziesiętny_Invoices2001Slovakia_10_Nha so 10_Dien1_Tong von ĐTPT 2 4" xfId="26088"/>
    <cellStyle name="Dziesietny_Invoices2001Slovakia_10_Nha so 10_Dien1_Tong von ĐTPT 20" xfId="7288"/>
    <cellStyle name="Dziesiętny_Invoices2001Slovakia_10_Nha so 10_Dien1_Tong von ĐTPT 20" xfId="7289"/>
    <cellStyle name="Dziesietny_Invoices2001Slovakia_10_Nha so 10_Dien1_Tong von ĐTPT 20 2" xfId="26089"/>
    <cellStyle name="Dziesiętny_Invoices2001Slovakia_10_Nha so 10_Dien1_Tong von ĐTPT 20 2" xfId="26090"/>
    <cellStyle name="Dziesietny_Invoices2001Slovakia_10_Nha so 10_Dien1_Tong von ĐTPT 21" xfId="7290"/>
    <cellStyle name="Dziesiętny_Invoices2001Slovakia_10_Nha so 10_Dien1_Tong von ĐTPT 21" xfId="7291"/>
    <cellStyle name="Dziesietny_Invoices2001Slovakia_10_Nha so 10_Dien1_Tong von ĐTPT 21 2" xfId="26091"/>
    <cellStyle name="Dziesiętny_Invoices2001Slovakia_10_Nha so 10_Dien1_Tong von ĐTPT 21 2" xfId="26092"/>
    <cellStyle name="Dziesietny_Invoices2001Slovakia_10_Nha so 10_Dien1_Tong von ĐTPT 22" xfId="7292"/>
    <cellStyle name="Dziesiętny_Invoices2001Slovakia_10_Nha so 10_Dien1_Tong von ĐTPT 22" xfId="7293"/>
    <cellStyle name="Dziesietny_Invoices2001Slovakia_10_Nha so 10_Dien1_Tong von ĐTPT 22 2" xfId="26093"/>
    <cellStyle name="Dziesiętny_Invoices2001Slovakia_10_Nha so 10_Dien1_Tong von ĐTPT 22 2" xfId="26094"/>
    <cellStyle name="Dziesietny_Invoices2001Slovakia_10_Nha so 10_Dien1_Tong von ĐTPT 23" xfId="7294"/>
    <cellStyle name="Dziesiętny_Invoices2001Slovakia_10_Nha so 10_Dien1_Tong von ĐTPT 23" xfId="7295"/>
    <cellStyle name="Dziesietny_Invoices2001Slovakia_10_Nha so 10_Dien1_Tong von ĐTPT 23 2" xfId="26095"/>
    <cellStyle name="Dziesiętny_Invoices2001Slovakia_10_Nha so 10_Dien1_Tong von ĐTPT 23 2" xfId="26096"/>
    <cellStyle name="Dziesietny_Invoices2001Slovakia_10_Nha so 10_Dien1_Tong von ĐTPT 24" xfId="7296"/>
    <cellStyle name="Dziesiętny_Invoices2001Slovakia_10_Nha so 10_Dien1_Tong von ĐTPT 24" xfId="7297"/>
    <cellStyle name="Dziesietny_Invoices2001Slovakia_10_Nha so 10_Dien1_Tong von ĐTPT 24 2" xfId="26097"/>
    <cellStyle name="Dziesiętny_Invoices2001Slovakia_10_Nha so 10_Dien1_Tong von ĐTPT 24 2" xfId="26098"/>
    <cellStyle name="Dziesietny_Invoices2001Slovakia_10_Nha so 10_Dien1_Tong von ĐTPT 25" xfId="7298"/>
    <cellStyle name="Dziesiętny_Invoices2001Slovakia_10_Nha so 10_Dien1_Tong von ĐTPT 25" xfId="7299"/>
    <cellStyle name="Dziesietny_Invoices2001Slovakia_10_Nha so 10_Dien1_Tong von ĐTPT 25 2" xfId="26099"/>
    <cellStyle name="Dziesiętny_Invoices2001Slovakia_10_Nha so 10_Dien1_Tong von ĐTPT 25 2" xfId="26100"/>
    <cellStyle name="Dziesietny_Invoices2001Slovakia_10_Nha so 10_Dien1_Tong von ĐTPT 26" xfId="7300"/>
    <cellStyle name="Dziesiętny_Invoices2001Slovakia_10_Nha so 10_Dien1_Tong von ĐTPT 26" xfId="7301"/>
    <cellStyle name="Dziesietny_Invoices2001Slovakia_10_Nha so 10_Dien1_Tong von ĐTPT 26 2" xfId="26101"/>
    <cellStyle name="Dziesiętny_Invoices2001Slovakia_10_Nha so 10_Dien1_Tong von ĐTPT 26 2" xfId="26102"/>
    <cellStyle name="Dziesietny_Invoices2001Slovakia_10_Nha so 10_Dien1_Tong von ĐTPT 27" xfId="15718"/>
    <cellStyle name="Dziesiętny_Invoices2001Slovakia_10_Nha so 10_Dien1_Tong von ĐTPT 27" xfId="15719"/>
    <cellStyle name="Dziesietny_Invoices2001Slovakia_10_Nha so 10_Dien1_Tong von ĐTPT 28" xfId="26065"/>
    <cellStyle name="Dziesiętny_Invoices2001Slovakia_10_Nha so 10_Dien1_Tong von ĐTPT 28" xfId="26066"/>
    <cellStyle name="Dziesietny_Invoices2001Slovakia_10_Nha so 10_Dien1_Tong von ĐTPT 3" xfId="7302"/>
    <cellStyle name="Dziesiętny_Invoices2001Slovakia_10_Nha so 10_Dien1_Tong von ĐTPT 3" xfId="7303"/>
    <cellStyle name="Dziesietny_Invoices2001Slovakia_10_Nha so 10_Dien1_Tong von ĐTPT 3 2" xfId="15726"/>
    <cellStyle name="Dziesiętny_Invoices2001Slovakia_10_Nha so 10_Dien1_Tong von ĐTPT 3 2" xfId="15727"/>
    <cellStyle name="Dziesietny_Invoices2001Slovakia_10_Nha so 10_Dien1_Tong von ĐTPT 3 3" xfId="15724"/>
    <cellStyle name="Dziesiętny_Invoices2001Slovakia_10_Nha so 10_Dien1_Tong von ĐTPT 3 3" xfId="15725"/>
    <cellStyle name="Dziesietny_Invoices2001Slovakia_10_Nha so 10_Dien1_Tong von ĐTPT 3 4" xfId="26103"/>
    <cellStyle name="Dziesiętny_Invoices2001Slovakia_10_Nha so 10_Dien1_Tong von ĐTPT 3 4" xfId="26104"/>
    <cellStyle name="Dziesietny_Invoices2001Slovakia_10_Nha so 10_Dien1_Tong von ĐTPT 4" xfId="7304"/>
    <cellStyle name="Dziesiętny_Invoices2001Slovakia_10_Nha so 10_Dien1_Tong von ĐTPT 4" xfId="7305"/>
    <cellStyle name="Dziesietny_Invoices2001Slovakia_10_Nha so 10_Dien1_Tong von ĐTPT 4 2" xfId="15728"/>
    <cellStyle name="Dziesiętny_Invoices2001Slovakia_10_Nha so 10_Dien1_Tong von ĐTPT 4 2" xfId="15729"/>
    <cellStyle name="Dziesietny_Invoices2001Slovakia_10_Nha so 10_Dien1_Tong von ĐTPT 4 3" xfId="26105"/>
    <cellStyle name="Dziesiętny_Invoices2001Slovakia_10_Nha so 10_Dien1_Tong von ĐTPT 4 3" xfId="26106"/>
    <cellStyle name="Dziesietny_Invoices2001Slovakia_10_Nha so 10_Dien1_Tong von ĐTPT 5" xfId="7306"/>
    <cellStyle name="Dziesiętny_Invoices2001Slovakia_10_Nha so 10_Dien1_Tong von ĐTPT 5" xfId="7307"/>
    <cellStyle name="Dziesietny_Invoices2001Slovakia_10_Nha so 10_Dien1_Tong von ĐTPT 5 2" xfId="26107"/>
    <cellStyle name="Dziesiętny_Invoices2001Slovakia_10_Nha so 10_Dien1_Tong von ĐTPT 5 2" xfId="26108"/>
    <cellStyle name="Dziesietny_Invoices2001Slovakia_10_Nha so 10_Dien1_Tong von ĐTPT 6" xfId="7308"/>
    <cellStyle name="Dziesiętny_Invoices2001Slovakia_10_Nha so 10_Dien1_Tong von ĐTPT 6" xfId="7309"/>
    <cellStyle name="Dziesietny_Invoices2001Slovakia_10_Nha so 10_Dien1_Tong von ĐTPT 6 2" xfId="26109"/>
    <cellStyle name="Dziesiętny_Invoices2001Slovakia_10_Nha so 10_Dien1_Tong von ĐTPT 6 2" xfId="26110"/>
    <cellStyle name="Dziesietny_Invoices2001Slovakia_10_Nha so 10_Dien1_Tong von ĐTPT 7" xfId="7310"/>
    <cellStyle name="Dziesiętny_Invoices2001Slovakia_10_Nha so 10_Dien1_Tong von ĐTPT 7" xfId="7311"/>
    <cellStyle name="Dziesietny_Invoices2001Slovakia_10_Nha so 10_Dien1_Tong von ĐTPT 7 2" xfId="26111"/>
    <cellStyle name="Dziesiętny_Invoices2001Slovakia_10_Nha so 10_Dien1_Tong von ĐTPT 7 2" xfId="26112"/>
    <cellStyle name="Dziesietny_Invoices2001Slovakia_10_Nha so 10_Dien1_Tong von ĐTPT 8" xfId="7312"/>
    <cellStyle name="Dziesiętny_Invoices2001Slovakia_10_Nha so 10_Dien1_Tong von ĐTPT 8" xfId="7313"/>
    <cellStyle name="Dziesietny_Invoices2001Slovakia_10_Nha so 10_Dien1_Tong von ĐTPT 8 2" xfId="26113"/>
    <cellStyle name="Dziesiętny_Invoices2001Slovakia_10_Nha so 10_Dien1_Tong von ĐTPT 8 2" xfId="26114"/>
    <cellStyle name="Dziesietny_Invoices2001Slovakia_10_Nha so 10_Dien1_Tong von ĐTPT 9" xfId="7314"/>
    <cellStyle name="Dziesiętny_Invoices2001Slovakia_10_Nha so 10_Dien1_Tong von ĐTPT 9" xfId="7315"/>
    <cellStyle name="Dziesietny_Invoices2001Slovakia_10_Nha so 10_Dien1_Tong von ĐTPT 9 2" xfId="26115"/>
    <cellStyle name="Dziesiętny_Invoices2001Slovakia_10_Nha so 10_Dien1_Tong von ĐTPT 9 2" xfId="26116"/>
    <cellStyle name="Dziesietny_Invoices2001Slovakia_bang so sanh gia tri" xfId="7316"/>
    <cellStyle name="Dziesiętny_Invoices2001Slovakia_bao_cao_TH_th_cong_tac_dau_thau_-_ngay251209" xfId="15730"/>
    <cellStyle name="Dziesietny_Invoices2001Slovakia_bieu tong hop lai kh von 2011 gui phong TH-KTDN" xfId="7317"/>
    <cellStyle name="Dziesiętny_Invoices2001Slovakia_bieu tong hop lai kh von 2011 gui phong TH-KTDN" xfId="7318"/>
    <cellStyle name="Dziesietny_Invoices2001Slovakia_bieu tong hop lai kh von 2011 gui phong TH-KTDN 10" xfId="7319"/>
    <cellStyle name="Dziesiętny_Invoices2001Slovakia_bieu tong hop lai kh von 2011 gui phong TH-KTDN 10" xfId="7320"/>
    <cellStyle name="Dziesietny_Invoices2001Slovakia_bieu tong hop lai kh von 2011 gui phong TH-KTDN 10 2" xfId="26119"/>
    <cellStyle name="Dziesiętny_Invoices2001Slovakia_bieu tong hop lai kh von 2011 gui phong TH-KTDN 10 2" xfId="26120"/>
    <cellStyle name="Dziesietny_Invoices2001Slovakia_bieu tong hop lai kh von 2011 gui phong TH-KTDN 11" xfId="7321"/>
    <cellStyle name="Dziesiętny_Invoices2001Slovakia_bieu tong hop lai kh von 2011 gui phong TH-KTDN 11" xfId="7322"/>
    <cellStyle name="Dziesietny_Invoices2001Slovakia_bieu tong hop lai kh von 2011 gui phong TH-KTDN 11 2" xfId="26121"/>
    <cellStyle name="Dziesiętny_Invoices2001Slovakia_bieu tong hop lai kh von 2011 gui phong TH-KTDN 11 2" xfId="26122"/>
    <cellStyle name="Dziesietny_Invoices2001Slovakia_bieu tong hop lai kh von 2011 gui phong TH-KTDN 12" xfId="7323"/>
    <cellStyle name="Dziesiętny_Invoices2001Slovakia_bieu tong hop lai kh von 2011 gui phong TH-KTDN 12" xfId="7324"/>
    <cellStyle name="Dziesietny_Invoices2001Slovakia_bieu tong hop lai kh von 2011 gui phong TH-KTDN 12 2" xfId="26123"/>
    <cellStyle name="Dziesiętny_Invoices2001Slovakia_bieu tong hop lai kh von 2011 gui phong TH-KTDN 12 2" xfId="26124"/>
    <cellStyle name="Dziesietny_Invoices2001Slovakia_bieu tong hop lai kh von 2011 gui phong TH-KTDN 13" xfId="7325"/>
    <cellStyle name="Dziesiętny_Invoices2001Slovakia_bieu tong hop lai kh von 2011 gui phong TH-KTDN 13" xfId="7326"/>
    <cellStyle name="Dziesietny_Invoices2001Slovakia_bieu tong hop lai kh von 2011 gui phong TH-KTDN 13 2" xfId="26125"/>
    <cellStyle name="Dziesiętny_Invoices2001Slovakia_bieu tong hop lai kh von 2011 gui phong TH-KTDN 13 2" xfId="26126"/>
    <cellStyle name="Dziesietny_Invoices2001Slovakia_bieu tong hop lai kh von 2011 gui phong TH-KTDN 14" xfId="7327"/>
    <cellStyle name="Dziesiętny_Invoices2001Slovakia_bieu tong hop lai kh von 2011 gui phong TH-KTDN 14" xfId="7328"/>
    <cellStyle name="Dziesietny_Invoices2001Slovakia_bieu tong hop lai kh von 2011 gui phong TH-KTDN 14 2" xfId="26127"/>
    <cellStyle name="Dziesiętny_Invoices2001Slovakia_bieu tong hop lai kh von 2011 gui phong TH-KTDN 14 2" xfId="26128"/>
    <cellStyle name="Dziesietny_Invoices2001Slovakia_bieu tong hop lai kh von 2011 gui phong TH-KTDN 15" xfId="7329"/>
    <cellStyle name="Dziesiętny_Invoices2001Slovakia_bieu tong hop lai kh von 2011 gui phong TH-KTDN 15" xfId="7330"/>
    <cellStyle name="Dziesietny_Invoices2001Slovakia_bieu tong hop lai kh von 2011 gui phong TH-KTDN 15 2" xfId="26129"/>
    <cellStyle name="Dziesiętny_Invoices2001Slovakia_bieu tong hop lai kh von 2011 gui phong TH-KTDN 15 2" xfId="26130"/>
    <cellStyle name="Dziesietny_Invoices2001Slovakia_bieu tong hop lai kh von 2011 gui phong TH-KTDN 16" xfId="7331"/>
    <cellStyle name="Dziesiętny_Invoices2001Slovakia_bieu tong hop lai kh von 2011 gui phong TH-KTDN 16" xfId="7332"/>
    <cellStyle name="Dziesietny_Invoices2001Slovakia_bieu tong hop lai kh von 2011 gui phong TH-KTDN 16 2" xfId="26131"/>
    <cellStyle name="Dziesiętny_Invoices2001Slovakia_bieu tong hop lai kh von 2011 gui phong TH-KTDN 16 2" xfId="26132"/>
    <cellStyle name="Dziesietny_Invoices2001Slovakia_bieu tong hop lai kh von 2011 gui phong TH-KTDN 17" xfId="7333"/>
    <cellStyle name="Dziesiętny_Invoices2001Slovakia_bieu tong hop lai kh von 2011 gui phong TH-KTDN 17" xfId="7334"/>
    <cellStyle name="Dziesietny_Invoices2001Slovakia_bieu tong hop lai kh von 2011 gui phong TH-KTDN 17 2" xfId="26133"/>
    <cellStyle name="Dziesiętny_Invoices2001Slovakia_bieu tong hop lai kh von 2011 gui phong TH-KTDN 17 2" xfId="26134"/>
    <cellStyle name="Dziesietny_Invoices2001Slovakia_bieu tong hop lai kh von 2011 gui phong TH-KTDN 18" xfId="7335"/>
    <cellStyle name="Dziesiętny_Invoices2001Slovakia_bieu tong hop lai kh von 2011 gui phong TH-KTDN 18" xfId="7336"/>
    <cellStyle name="Dziesietny_Invoices2001Slovakia_bieu tong hop lai kh von 2011 gui phong TH-KTDN 18 2" xfId="26135"/>
    <cellStyle name="Dziesiętny_Invoices2001Slovakia_bieu tong hop lai kh von 2011 gui phong TH-KTDN 18 2" xfId="26136"/>
    <cellStyle name="Dziesietny_Invoices2001Slovakia_bieu tong hop lai kh von 2011 gui phong TH-KTDN 19" xfId="7337"/>
    <cellStyle name="Dziesiętny_Invoices2001Slovakia_bieu tong hop lai kh von 2011 gui phong TH-KTDN 19" xfId="7338"/>
    <cellStyle name="Dziesietny_Invoices2001Slovakia_bieu tong hop lai kh von 2011 gui phong TH-KTDN 19 2" xfId="26137"/>
    <cellStyle name="Dziesiętny_Invoices2001Slovakia_bieu tong hop lai kh von 2011 gui phong TH-KTDN 19 2" xfId="26138"/>
    <cellStyle name="Dziesietny_Invoices2001Slovakia_bieu tong hop lai kh von 2011 gui phong TH-KTDN 2" xfId="7339"/>
    <cellStyle name="Dziesiętny_Invoices2001Slovakia_bieu tong hop lai kh von 2011 gui phong TH-KTDN 2" xfId="7340"/>
    <cellStyle name="Dziesietny_Invoices2001Slovakia_bieu tong hop lai kh von 2011 gui phong TH-KTDN 2 2" xfId="15735"/>
    <cellStyle name="Dziesiętny_Invoices2001Slovakia_bieu tong hop lai kh von 2011 gui phong TH-KTDN 2 2" xfId="15736"/>
    <cellStyle name="Dziesietny_Invoices2001Slovakia_bieu tong hop lai kh von 2011 gui phong TH-KTDN 2 3" xfId="15733"/>
    <cellStyle name="Dziesiętny_Invoices2001Slovakia_bieu tong hop lai kh von 2011 gui phong TH-KTDN 2 3" xfId="15734"/>
    <cellStyle name="Dziesietny_Invoices2001Slovakia_bieu tong hop lai kh von 2011 gui phong TH-KTDN 2 4" xfId="26139"/>
    <cellStyle name="Dziesiętny_Invoices2001Slovakia_bieu tong hop lai kh von 2011 gui phong TH-KTDN 2 4" xfId="26140"/>
    <cellStyle name="Dziesietny_Invoices2001Slovakia_bieu tong hop lai kh von 2011 gui phong TH-KTDN 20" xfId="7341"/>
    <cellStyle name="Dziesiętny_Invoices2001Slovakia_bieu tong hop lai kh von 2011 gui phong TH-KTDN 20" xfId="7342"/>
    <cellStyle name="Dziesietny_Invoices2001Slovakia_bieu tong hop lai kh von 2011 gui phong TH-KTDN 20 2" xfId="26141"/>
    <cellStyle name="Dziesiętny_Invoices2001Slovakia_bieu tong hop lai kh von 2011 gui phong TH-KTDN 20 2" xfId="26142"/>
    <cellStyle name="Dziesietny_Invoices2001Slovakia_bieu tong hop lai kh von 2011 gui phong TH-KTDN 21" xfId="7343"/>
    <cellStyle name="Dziesiętny_Invoices2001Slovakia_bieu tong hop lai kh von 2011 gui phong TH-KTDN 21" xfId="7344"/>
    <cellStyle name="Dziesietny_Invoices2001Slovakia_bieu tong hop lai kh von 2011 gui phong TH-KTDN 21 2" xfId="26143"/>
    <cellStyle name="Dziesiętny_Invoices2001Slovakia_bieu tong hop lai kh von 2011 gui phong TH-KTDN 21 2" xfId="26144"/>
    <cellStyle name="Dziesietny_Invoices2001Slovakia_bieu tong hop lai kh von 2011 gui phong TH-KTDN 22" xfId="7345"/>
    <cellStyle name="Dziesiętny_Invoices2001Slovakia_bieu tong hop lai kh von 2011 gui phong TH-KTDN 22" xfId="7346"/>
    <cellStyle name="Dziesietny_Invoices2001Slovakia_bieu tong hop lai kh von 2011 gui phong TH-KTDN 22 2" xfId="26145"/>
    <cellStyle name="Dziesiętny_Invoices2001Slovakia_bieu tong hop lai kh von 2011 gui phong TH-KTDN 22 2" xfId="26146"/>
    <cellStyle name="Dziesietny_Invoices2001Slovakia_bieu tong hop lai kh von 2011 gui phong TH-KTDN 23" xfId="7347"/>
    <cellStyle name="Dziesiętny_Invoices2001Slovakia_bieu tong hop lai kh von 2011 gui phong TH-KTDN 23" xfId="7348"/>
    <cellStyle name="Dziesietny_Invoices2001Slovakia_bieu tong hop lai kh von 2011 gui phong TH-KTDN 23 2" xfId="26147"/>
    <cellStyle name="Dziesiętny_Invoices2001Slovakia_bieu tong hop lai kh von 2011 gui phong TH-KTDN 23 2" xfId="26148"/>
    <cellStyle name="Dziesietny_Invoices2001Slovakia_bieu tong hop lai kh von 2011 gui phong TH-KTDN 24" xfId="7349"/>
    <cellStyle name="Dziesiętny_Invoices2001Slovakia_bieu tong hop lai kh von 2011 gui phong TH-KTDN 24" xfId="7350"/>
    <cellStyle name="Dziesietny_Invoices2001Slovakia_bieu tong hop lai kh von 2011 gui phong TH-KTDN 24 2" xfId="26149"/>
    <cellStyle name="Dziesiętny_Invoices2001Slovakia_bieu tong hop lai kh von 2011 gui phong TH-KTDN 24 2" xfId="26150"/>
    <cellStyle name="Dziesietny_Invoices2001Slovakia_bieu tong hop lai kh von 2011 gui phong TH-KTDN 25" xfId="7351"/>
    <cellStyle name="Dziesiętny_Invoices2001Slovakia_bieu tong hop lai kh von 2011 gui phong TH-KTDN 25" xfId="7352"/>
    <cellStyle name="Dziesietny_Invoices2001Slovakia_bieu tong hop lai kh von 2011 gui phong TH-KTDN 25 2" xfId="26151"/>
    <cellStyle name="Dziesiętny_Invoices2001Slovakia_bieu tong hop lai kh von 2011 gui phong TH-KTDN 25 2" xfId="26152"/>
    <cellStyle name="Dziesietny_Invoices2001Slovakia_bieu tong hop lai kh von 2011 gui phong TH-KTDN 26" xfId="7353"/>
    <cellStyle name="Dziesiętny_Invoices2001Slovakia_bieu tong hop lai kh von 2011 gui phong TH-KTDN 26" xfId="7354"/>
    <cellStyle name="Dziesietny_Invoices2001Slovakia_bieu tong hop lai kh von 2011 gui phong TH-KTDN 26 2" xfId="26153"/>
    <cellStyle name="Dziesiętny_Invoices2001Slovakia_bieu tong hop lai kh von 2011 gui phong TH-KTDN 26 2" xfId="26154"/>
    <cellStyle name="Dziesietny_Invoices2001Slovakia_bieu tong hop lai kh von 2011 gui phong TH-KTDN 27" xfId="15731"/>
    <cellStyle name="Dziesiętny_Invoices2001Slovakia_bieu tong hop lai kh von 2011 gui phong TH-KTDN 27" xfId="15732"/>
    <cellStyle name="Dziesietny_Invoices2001Slovakia_bieu tong hop lai kh von 2011 gui phong TH-KTDN 28" xfId="26117"/>
    <cellStyle name="Dziesiętny_Invoices2001Slovakia_bieu tong hop lai kh von 2011 gui phong TH-KTDN 28" xfId="26118"/>
    <cellStyle name="Dziesietny_Invoices2001Slovakia_bieu tong hop lai kh von 2011 gui phong TH-KTDN 3" xfId="7355"/>
    <cellStyle name="Dziesiętny_Invoices2001Slovakia_bieu tong hop lai kh von 2011 gui phong TH-KTDN 3" xfId="7356"/>
    <cellStyle name="Dziesietny_Invoices2001Slovakia_bieu tong hop lai kh von 2011 gui phong TH-KTDN 3 2" xfId="15739"/>
    <cellStyle name="Dziesiętny_Invoices2001Slovakia_bieu tong hop lai kh von 2011 gui phong TH-KTDN 3 2" xfId="15740"/>
    <cellStyle name="Dziesietny_Invoices2001Slovakia_bieu tong hop lai kh von 2011 gui phong TH-KTDN 3 3" xfId="15737"/>
    <cellStyle name="Dziesiętny_Invoices2001Slovakia_bieu tong hop lai kh von 2011 gui phong TH-KTDN 3 3" xfId="15738"/>
    <cellStyle name="Dziesietny_Invoices2001Slovakia_bieu tong hop lai kh von 2011 gui phong TH-KTDN 3 4" xfId="26155"/>
    <cellStyle name="Dziesiętny_Invoices2001Slovakia_bieu tong hop lai kh von 2011 gui phong TH-KTDN 3 4" xfId="26156"/>
    <cellStyle name="Dziesietny_Invoices2001Slovakia_bieu tong hop lai kh von 2011 gui phong TH-KTDN 4" xfId="7357"/>
    <cellStyle name="Dziesiętny_Invoices2001Slovakia_bieu tong hop lai kh von 2011 gui phong TH-KTDN 4" xfId="7358"/>
    <cellStyle name="Dziesietny_Invoices2001Slovakia_bieu tong hop lai kh von 2011 gui phong TH-KTDN 4 2" xfId="26157"/>
    <cellStyle name="Dziesiętny_Invoices2001Slovakia_bieu tong hop lai kh von 2011 gui phong TH-KTDN 4 2" xfId="26158"/>
    <cellStyle name="Dziesietny_Invoices2001Slovakia_bieu tong hop lai kh von 2011 gui phong TH-KTDN 5" xfId="7359"/>
    <cellStyle name="Dziesiętny_Invoices2001Slovakia_bieu tong hop lai kh von 2011 gui phong TH-KTDN 5" xfId="7360"/>
    <cellStyle name="Dziesietny_Invoices2001Slovakia_bieu tong hop lai kh von 2011 gui phong TH-KTDN 5 2" xfId="26159"/>
    <cellStyle name="Dziesiętny_Invoices2001Slovakia_bieu tong hop lai kh von 2011 gui phong TH-KTDN 5 2" xfId="26160"/>
    <cellStyle name="Dziesietny_Invoices2001Slovakia_bieu tong hop lai kh von 2011 gui phong TH-KTDN 6" xfId="7361"/>
    <cellStyle name="Dziesiętny_Invoices2001Slovakia_bieu tong hop lai kh von 2011 gui phong TH-KTDN 6" xfId="7362"/>
    <cellStyle name="Dziesietny_Invoices2001Slovakia_bieu tong hop lai kh von 2011 gui phong TH-KTDN 6 2" xfId="26161"/>
    <cellStyle name="Dziesiętny_Invoices2001Slovakia_bieu tong hop lai kh von 2011 gui phong TH-KTDN 6 2" xfId="26162"/>
    <cellStyle name="Dziesietny_Invoices2001Slovakia_bieu tong hop lai kh von 2011 gui phong TH-KTDN 7" xfId="7363"/>
    <cellStyle name="Dziesiętny_Invoices2001Slovakia_bieu tong hop lai kh von 2011 gui phong TH-KTDN 7" xfId="7364"/>
    <cellStyle name="Dziesietny_Invoices2001Slovakia_bieu tong hop lai kh von 2011 gui phong TH-KTDN 7 2" xfId="26163"/>
    <cellStyle name="Dziesiętny_Invoices2001Slovakia_bieu tong hop lai kh von 2011 gui phong TH-KTDN 7 2" xfId="26164"/>
    <cellStyle name="Dziesietny_Invoices2001Slovakia_bieu tong hop lai kh von 2011 gui phong TH-KTDN 8" xfId="7365"/>
    <cellStyle name="Dziesiętny_Invoices2001Slovakia_bieu tong hop lai kh von 2011 gui phong TH-KTDN 8" xfId="7366"/>
    <cellStyle name="Dziesietny_Invoices2001Slovakia_bieu tong hop lai kh von 2011 gui phong TH-KTDN 8 2" xfId="26165"/>
    <cellStyle name="Dziesiętny_Invoices2001Slovakia_bieu tong hop lai kh von 2011 gui phong TH-KTDN 8 2" xfId="26166"/>
    <cellStyle name="Dziesietny_Invoices2001Slovakia_bieu tong hop lai kh von 2011 gui phong TH-KTDN 9" xfId="7367"/>
    <cellStyle name="Dziesiętny_Invoices2001Slovakia_bieu tong hop lai kh von 2011 gui phong TH-KTDN 9" xfId="7368"/>
    <cellStyle name="Dziesietny_Invoices2001Slovakia_bieu tong hop lai kh von 2011 gui phong TH-KTDN 9 2" xfId="26167"/>
    <cellStyle name="Dziesiętny_Invoices2001Slovakia_bieu tong hop lai kh von 2011 gui phong TH-KTDN 9 2" xfId="26168"/>
    <cellStyle name="Dziesietny_Invoices2001Slovakia_bieu tong hop lai kh von 2011 gui phong TH-KTDN_BIEU KE HOACH  2015 (KTN 6.11 sua)" xfId="15741"/>
    <cellStyle name="Dziesiętny_Invoices2001Slovakia_bieu tong hop lai kh von 2011 gui phong TH-KTDN_BIEU KE HOACH  2015 (KTN 6.11 sua)" xfId="15742"/>
    <cellStyle name="Dziesietny_Invoices2001Slovakia_BIỂU TỔNG HỢP LẦN CUỐI SỬA THEO NGHI QUYẾT SỐ 81" xfId="15743"/>
    <cellStyle name="Dziesiętny_Invoices2001Slovakia_Book1" xfId="7369"/>
    <cellStyle name="Dziesietny_Invoices2001Slovakia_Book1 10" xfId="7370"/>
    <cellStyle name="Dziesiętny_Invoices2001Slovakia_Book1 2" xfId="15744"/>
    <cellStyle name="Dziesietny_Invoices2001Slovakia_Book1_1" xfId="15745"/>
    <cellStyle name="Dziesiętny_Invoices2001Slovakia_Book1_1" xfId="7371"/>
    <cellStyle name="Dziesietny_Invoices2001Slovakia_Book1_1 2" xfId="15746"/>
    <cellStyle name="Dziesiętny_Invoices2001Slovakia_Book1_1 2" xfId="15747"/>
    <cellStyle name="Dziesietny_Invoices2001Slovakia_Book1_1 3" xfId="15748"/>
    <cellStyle name="Dziesiętny_Invoices2001Slovakia_Book1_1 3" xfId="15749"/>
    <cellStyle name="Dziesietny_Invoices2001Slovakia_Book1_1 4" xfId="15750"/>
    <cellStyle name="Dziesiętny_Invoices2001Slovakia_Book1_1 4" xfId="15751"/>
    <cellStyle name="Dziesietny_Invoices2001Slovakia_Book1_1 4 2" xfId="31899"/>
    <cellStyle name="Dziesiętny_Invoices2001Slovakia_Book1_1 4 2" xfId="31900"/>
    <cellStyle name="Dziesietny_Invoices2001Slovakia_Book1_1_Bao cao danh muc cac cong trinh tren dia ban huyen 4-2010" xfId="15752"/>
    <cellStyle name="Dziesiętny_Invoices2001Slovakia_Book1_1_Bao cao danh muc cac cong trinh tren dia ban huyen 4-2010" xfId="15753"/>
    <cellStyle name="Dziesietny_Invoices2001Slovakia_Book1_1_bieu ke hoach dau thau" xfId="7372"/>
    <cellStyle name="Dziesiętny_Invoices2001Slovakia_Book1_1_bieu ke hoach dau thau" xfId="7373"/>
    <cellStyle name="Dziesietny_Invoices2001Slovakia_Book1_1_bieu ke hoach dau thau 10" xfId="7374"/>
    <cellStyle name="Dziesiętny_Invoices2001Slovakia_Book1_1_bieu ke hoach dau thau 10" xfId="7375"/>
    <cellStyle name="Dziesietny_Invoices2001Slovakia_Book1_1_bieu ke hoach dau thau 10 2" xfId="26171"/>
    <cellStyle name="Dziesiętny_Invoices2001Slovakia_Book1_1_bieu ke hoach dau thau 10 2" xfId="26172"/>
    <cellStyle name="Dziesietny_Invoices2001Slovakia_Book1_1_bieu ke hoach dau thau 11" xfId="7376"/>
    <cellStyle name="Dziesiętny_Invoices2001Slovakia_Book1_1_bieu ke hoach dau thau 11" xfId="7377"/>
    <cellStyle name="Dziesietny_Invoices2001Slovakia_Book1_1_bieu ke hoach dau thau 11 2" xfId="26173"/>
    <cellStyle name="Dziesiętny_Invoices2001Slovakia_Book1_1_bieu ke hoach dau thau 11 2" xfId="26174"/>
    <cellStyle name="Dziesietny_Invoices2001Slovakia_Book1_1_bieu ke hoach dau thau 12" xfId="7378"/>
    <cellStyle name="Dziesiętny_Invoices2001Slovakia_Book1_1_bieu ke hoach dau thau 12" xfId="7379"/>
    <cellStyle name="Dziesietny_Invoices2001Slovakia_Book1_1_bieu ke hoach dau thau 12 2" xfId="26175"/>
    <cellStyle name="Dziesiętny_Invoices2001Slovakia_Book1_1_bieu ke hoach dau thau 12 2" xfId="26176"/>
    <cellStyle name="Dziesietny_Invoices2001Slovakia_Book1_1_bieu ke hoach dau thau 13" xfId="7380"/>
    <cellStyle name="Dziesiętny_Invoices2001Slovakia_Book1_1_bieu ke hoach dau thau 13" xfId="7381"/>
    <cellStyle name="Dziesietny_Invoices2001Slovakia_Book1_1_bieu ke hoach dau thau 13 2" xfId="26177"/>
    <cellStyle name="Dziesiętny_Invoices2001Slovakia_Book1_1_bieu ke hoach dau thau 13 2" xfId="26178"/>
    <cellStyle name="Dziesietny_Invoices2001Slovakia_Book1_1_bieu ke hoach dau thau 14" xfId="7382"/>
    <cellStyle name="Dziesiętny_Invoices2001Slovakia_Book1_1_bieu ke hoach dau thau 14" xfId="7383"/>
    <cellStyle name="Dziesietny_Invoices2001Slovakia_Book1_1_bieu ke hoach dau thau 14 2" xfId="26179"/>
    <cellStyle name="Dziesiętny_Invoices2001Slovakia_Book1_1_bieu ke hoach dau thau 14 2" xfId="26180"/>
    <cellStyle name="Dziesietny_Invoices2001Slovakia_Book1_1_bieu ke hoach dau thau 15" xfId="7384"/>
    <cellStyle name="Dziesiętny_Invoices2001Slovakia_Book1_1_bieu ke hoach dau thau 15" xfId="7385"/>
    <cellStyle name="Dziesietny_Invoices2001Slovakia_Book1_1_bieu ke hoach dau thau 15 2" xfId="26181"/>
    <cellStyle name="Dziesiętny_Invoices2001Slovakia_Book1_1_bieu ke hoach dau thau 15 2" xfId="26182"/>
    <cellStyle name="Dziesietny_Invoices2001Slovakia_Book1_1_bieu ke hoach dau thau 16" xfId="7386"/>
    <cellStyle name="Dziesiętny_Invoices2001Slovakia_Book1_1_bieu ke hoach dau thau 16" xfId="7387"/>
    <cellStyle name="Dziesietny_Invoices2001Slovakia_Book1_1_bieu ke hoach dau thau 16 2" xfId="26183"/>
    <cellStyle name="Dziesiętny_Invoices2001Slovakia_Book1_1_bieu ke hoach dau thau 16 2" xfId="26184"/>
    <cellStyle name="Dziesietny_Invoices2001Slovakia_Book1_1_bieu ke hoach dau thau 17" xfId="7388"/>
    <cellStyle name="Dziesiętny_Invoices2001Slovakia_Book1_1_bieu ke hoach dau thau 17" xfId="7389"/>
    <cellStyle name="Dziesietny_Invoices2001Slovakia_Book1_1_bieu ke hoach dau thau 17 2" xfId="26185"/>
    <cellStyle name="Dziesiętny_Invoices2001Slovakia_Book1_1_bieu ke hoach dau thau 17 2" xfId="26186"/>
    <cellStyle name="Dziesietny_Invoices2001Slovakia_Book1_1_bieu ke hoach dau thau 18" xfId="7390"/>
    <cellStyle name="Dziesiętny_Invoices2001Slovakia_Book1_1_bieu ke hoach dau thau 18" xfId="7391"/>
    <cellStyle name="Dziesietny_Invoices2001Slovakia_Book1_1_bieu ke hoach dau thau 18 2" xfId="26187"/>
    <cellStyle name="Dziesiętny_Invoices2001Slovakia_Book1_1_bieu ke hoach dau thau 18 2" xfId="26188"/>
    <cellStyle name="Dziesietny_Invoices2001Slovakia_Book1_1_bieu ke hoach dau thau 19" xfId="7392"/>
    <cellStyle name="Dziesiętny_Invoices2001Slovakia_Book1_1_bieu ke hoach dau thau 19" xfId="7393"/>
    <cellStyle name="Dziesietny_Invoices2001Slovakia_Book1_1_bieu ke hoach dau thau 19 2" xfId="26189"/>
    <cellStyle name="Dziesiętny_Invoices2001Slovakia_Book1_1_bieu ke hoach dau thau 19 2" xfId="26190"/>
    <cellStyle name="Dziesietny_Invoices2001Slovakia_Book1_1_bieu ke hoach dau thau 2" xfId="7394"/>
    <cellStyle name="Dziesiętny_Invoices2001Slovakia_Book1_1_bieu ke hoach dau thau 2" xfId="7395"/>
    <cellStyle name="Dziesietny_Invoices2001Slovakia_Book1_1_bieu ke hoach dau thau 2 2" xfId="15758"/>
    <cellStyle name="Dziesiętny_Invoices2001Slovakia_Book1_1_bieu ke hoach dau thau 2 2" xfId="15759"/>
    <cellStyle name="Dziesietny_Invoices2001Slovakia_Book1_1_bieu ke hoach dau thau 2 3" xfId="15756"/>
    <cellStyle name="Dziesiętny_Invoices2001Slovakia_Book1_1_bieu ke hoach dau thau 2 3" xfId="15757"/>
    <cellStyle name="Dziesietny_Invoices2001Slovakia_Book1_1_bieu ke hoach dau thau 2 4" xfId="26191"/>
    <cellStyle name="Dziesiętny_Invoices2001Slovakia_Book1_1_bieu ke hoach dau thau 2 4" xfId="26192"/>
    <cellStyle name="Dziesietny_Invoices2001Slovakia_Book1_1_bieu ke hoach dau thau 20" xfId="7396"/>
    <cellStyle name="Dziesiętny_Invoices2001Slovakia_Book1_1_bieu ke hoach dau thau 20" xfId="7397"/>
    <cellStyle name="Dziesietny_Invoices2001Slovakia_Book1_1_bieu ke hoach dau thau 20 2" xfId="26193"/>
    <cellStyle name="Dziesiętny_Invoices2001Slovakia_Book1_1_bieu ke hoach dau thau 20 2" xfId="26194"/>
    <cellStyle name="Dziesietny_Invoices2001Slovakia_Book1_1_bieu ke hoach dau thau 21" xfId="7398"/>
    <cellStyle name="Dziesiętny_Invoices2001Slovakia_Book1_1_bieu ke hoach dau thau 21" xfId="7399"/>
    <cellStyle name="Dziesietny_Invoices2001Slovakia_Book1_1_bieu ke hoach dau thau 21 2" xfId="26195"/>
    <cellStyle name="Dziesiętny_Invoices2001Slovakia_Book1_1_bieu ke hoach dau thau 21 2" xfId="26196"/>
    <cellStyle name="Dziesietny_Invoices2001Slovakia_Book1_1_bieu ke hoach dau thau 22" xfId="7400"/>
    <cellStyle name="Dziesiętny_Invoices2001Slovakia_Book1_1_bieu ke hoach dau thau 22" xfId="7401"/>
    <cellStyle name="Dziesietny_Invoices2001Slovakia_Book1_1_bieu ke hoach dau thau 22 2" xfId="26197"/>
    <cellStyle name="Dziesiętny_Invoices2001Slovakia_Book1_1_bieu ke hoach dau thau 22 2" xfId="26198"/>
    <cellStyle name="Dziesietny_Invoices2001Slovakia_Book1_1_bieu ke hoach dau thau 23" xfId="7402"/>
    <cellStyle name="Dziesiętny_Invoices2001Slovakia_Book1_1_bieu ke hoach dau thau 23" xfId="7403"/>
    <cellStyle name="Dziesietny_Invoices2001Slovakia_Book1_1_bieu ke hoach dau thau 23 2" xfId="26199"/>
    <cellStyle name="Dziesiętny_Invoices2001Slovakia_Book1_1_bieu ke hoach dau thau 23 2" xfId="26200"/>
    <cellStyle name="Dziesietny_Invoices2001Slovakia_Book1_1_bieu ke hoach dau thau 24" xfId="7404"/>
    <cellStyle name="Dziesiętny_Invoices2001Slovakia_Book1_1_bieu ke hoach dau thau 24" xfId="7405"/>
    <cellStyle name="Dziesietny_Invoices2001Slovakia_Book1_1_bieu ke hoach dau thau 24 2" xfId="26201"/>
    <cellStyle name="Dziesiętny_Invoices2001Slovakia_Book1_1_bieu ke hoach dau thau 24 2" xfId="26202"/>
    <cellStyle name="Dziesietny_Invoices2001Slovakia_Book1_1_bieu ke hoach dau thau 25" xfId="7406"/>
    <cellStyle name="Dziesiętny_Invoices2001Slovakia_Book1_1_bieu ke hoach dau thau 25" xfId="7407"/>
    <cellStyle name="Dziesietny_Invoices2001Slovakia_Book1_1_bieu ke hoach dau thau 25 2" xfId="26203"/>
    <cellStyle name="Dziesiętny_Invoices2001Slovakia_Book1_1_bieu ke hoach dau thau 25 2" xfId="26204"/>
    <cellStyle name="Dziesietny_Invoices2001Slovakia_Book1_1_bieu ke hoach dau thau 26" xfId="7408"/>
    <cellStyle name="Dziesiętny_Invoices2001Slovakia_Book1_1_bieu ke hoach dau thau 26" xfId="7409"/>
    <cellStyle name="Dziesietny_Invoices2001Slovakia_Book1_1_bieu ke hoach dau thau 26 2" xfId="26205"/>
    <cellStyle name="Dziesiętny_Invoices2001Slovakia_Book1_1_bieu ke hoach dau thau 26 2" xfId="26206"/>
    <cellStyle name="Dziesietny_Invoices2001Slovakia_Book1_1_bieu ke hoach dau thau 27" xfId="15754"/>
    <cellStyle name="Dziesiętny_Invoices2001Slovakia_Book1_1_bieu ke hoach dau thau 27" xfId="15755"/>
    <cellStyle name="Dziesietny_Invoices2001Slovakia_Book1_1_bieu ke hoach dau thau 28" xfId="26169"/>
    <cellStyle name="Dziesiętny_Invoices2001Slovakia_Book1_1_bieu ke hoach dau thau 28" xfId="26170"/>
    <cellStyle name="Dziesietny_Invoices2001Slovakia_Book1_1_bieu ke hoach dau thau 3" xfId="7410"/>
    <cellStyle name="Dziesiętny_Invoices2001Slovakia_Book1_1_bieu ke hoach dau thau 3" xfId="7411"/>
    <cellStyle name="Dziesietny_Invoices2001Slovakia_Book1_1_bieu ke hoach dau thau 3 2" xfId="15762"/>
    <cellStyle name="Dziesiętny_Invoices2001Slovakia_Book1_1_bieu ke hoach dau thau 3 2" xfId="15763"/>
    <cellStyle name="Dziesietny_Invoices2001Slovakia_Book1_1_bieu ke hoach dau thau 3 3" xfId="15760"/>
    <cellStyle name="Dziesiętny_Invoices2001Slovakia_Book1_1_bieu ke hoach dau thau 3 3" xfId="15761"/>
    <cellStyle name="Dziesietny_Invoices2001Slovakia_Book1_1_bieu ke hoach dau thau 3 4" xfId="26207"/>
    <cellStyle name="Dziesiętny_Invoices2001Slovakia_Book1_1_bieu ke hoach dau thau 3 4" xfId="26208"/>
    <cellStyle name="Dziesietny_Invoices2001Slovakia_Book1_1_bieu ke hoach dau thau 4" xfId="7412"/>
    <cellStyle name="Dziesiętny_Invoices2001Slovakia_Book1_1_bieu ke hoach dau thau 4" xfId="7413"/>
    <cellStyle name="Dziesietny_Invoices2001Slovakia_Book1_1_bieu ke hoach dau thau 4 2" xfId="15764"/>
    <cellStyle name="Dziesiętny_Invoices2001Slovakia_Book1_1_bieu ke hoach dau thau 4 2" xfId="15765"/>
    <cellStyle name="Dziesietny_Invoices2001Slovakia_Book1_1_bieu ke hoach dau thau 4 3" xfId="26209"/>
    <cellStyle name="Dziesiętny_Invoices2001Slovakia_Book1_1_bieu ke hoach dau thau 4 3" xfId="26210"/>
    <cellStyle name="Dziesietny_Invoices2001Slovakia_Book1_1_bieu ke hoach dau thau 5" xfId="7414"/>
    <cellStyle name="Dziesiętny_Invoices2001Slovakia_Book1_1_bieu ke hoach dau thau 5" xfId="7415"/>
    <cellStyle name="Dziesietny_Invoices2001Slovakia_Book1_1_bieu ke hoach dau thau 5 2" xfId="26211"/>
    <cellStyle name="Dziesiętny_Invoices2001Slovakia_Book1_1_bieu ke hoach dau thau 5 2" xfId="26212"/>
    <cellStyle name="Dziesietny_Invoices2001Slovakia_Book1_1_bieu ke hoach dau thau 6" xfId="7416"/>
    <cellStyle name="Dziesiętny_Invoices2001Slovakia_Book1_1_bieu ke hoach dau thau 6" xfId="7417"/>
    <cellStyle name="Dziesietny_Invoices2001Slovakia_Book1_1_bieu ke hoach dau thau 6 2" xfId="26213"/>
    <cellStyle name="Dziesiętny_Invoices2001Slovakia_Book1_1_bieu ke hoach dau thau 6 2" xfId="26214"/>
    <cellStyle name="Dziesietny_Invoices2001Slovakia_Book1_1_bieu ke hoach dau thau 7" xfId="7418"/>
    <cellStyle name="Dziesiętny_Invoices2001Slovakia_Book1_1_bieu ke hoach dau thau 7" xfId="7419"/>
    <cellStyle name="Dziesietny_Invoices2001Slovakia_Book1_1_bieu ke hoach dau thau 7 2" xfId="26215"/>
    <cellStyle name="Dziesiętny_Invoices2001Slovakia_Book1_1_bieu ke hoach dau thau 7 2" xfId="26216"/>
    <cellStyle name="Dziesietny_Invoices2001Slovakia_Book1_1_bieu ke hoach dau thau 8" xfId="7420"/>
    <cellStyle name="Dziesiętny_Invoices2001Slovakia_Book1_1_bieu ke hoach dau thau 8" xfId="7421"/>
    <cellStyle name="Dziesietny_Invoices2001Slovakia_Book1_1_bieu ke hoach dau thau 8 2" xfId="26217"/>
    <cellStyle name="Dziesiętny_Invoices2001Slovakia_Book1_1_bieu ke hoach dau thau 8 2" xfId="26218"/>
    <cellStyle name="Dziesietny_Invoices2001Slovakia_Book1_1_bieu ke hoach dau thau 9" xfId="7422"/>
    <cellStyle name="Dziesiętny_Invoices2001Slovakia_Book1_1_bieu ke hoach dau thau 9" xfId="7423"/>
    <cellStyle name="Dziesietny_Invoices2001Slovakia_Book1_1_bieu ke hoach dau thau 9 2" xfId="26219"/>
    <cellStyle name="Dziesiętny_Invoices2001Slovakia_Book1_1_bieu ke hoach dau thau 9 2" xfId="26220"/>
    <cellStyle name="Dziesietny_Invoices2001Slovakia_Book1_1_bieu ke hoach dau thau truong mam non SKH" xfId="7424"/>
    <cellStyle name="Dziesiętny_Invoices2001Slovakia_Book1_1_bieu ke hoach dau thau truong mam non SKH" xfId="7425"/>
    <cellStyle name="Dziesietny_Invoices2001Slovakia_Book1_1_bieu ke hoach dau thau truong mam non SKH 10" xfId="7426"/>
    <cellStyle name="Dziesiętny_Invoices2001Slovakia_Book1_1_bieu ke hoach dau thau truong mam non SKH 10" xfId="7427"/>
    <cellStyle name="Dziesietny_Invoices2001Slovakia_Book1_1_bieu ke hoach dau thau truong mam non SKH 10 2" xfId="26223"/>
    <cellStyle name="Dziesiętny_Invoices2001Slovakia_Book1_1_bieu ke hoach dau thau truong mam non SKH 10 2" xfId="26224"/>
    <cellStyle name="Dziesietny_Invoices2001Slovakia_Book1_1_bieu ke hoach dau thau truong mam non SKH 11" xfId="7428"/>
    <cellStyle name="Dziesiętny_Invoices2001Slovakia_Book1_1_bieu ke hoach dau thau truong mam non SKH 11" xfId="7429"/>
    <cellStyle name="Dziesietny_Invoices2001Slovakia_Book1_1_bieu ke hoach dau thau truong mam non SKH 11 2" xfId="26225"/>
    <cellStyle name="Dziesiętny_Invoices2001Slovakia_Book1_1_bieu ke hoach dau thau truong mam non SKH 11 2" xfId="26226"/>
    <cellStyle name="Dziesietny_Invoices2001Slovakia_Book1_1_bieu ke hoach dau thau truong mam non SKH 12" xfId="7430"/>
    <cellStyle name="Dziesiętny_Invoices2001Slovakia_Book1_1_bieu ke hoach dau thau truong mam non SKH 12" xfId="7431"/>
    <cellStyle name="Dziesietny_Invoices2001Slovakia_Book1_1_bieu ke hoach dau thau truong mam non SKH 12 2" xfId="26227"/>
    <cellStyle name="Dziesiętny_Invoices2001Slovakia_Book1_1_bieu ke hoach dau thau truong mam non SKH 12 2" xfId="26228"/>
    <cellStyle name="Dziesietny_Invoices2001Slovakia_Book1_1_bieu ke hoach dau thau truong mam non SKH 13" xfId="7432"/>
    <cellStyle name="Dziesiętny_Invoices2001Slovakia_Book1_1_bieu ke hoach dau thau truong mam non SKH 13" xfId="7433"/>
    <cellStyle name="Dziesietny_Invoices2001Slovakia_Book1_1_bieu ke hoach dau thau truong mam non SKH 13 2" xfId="26229"/>
    <cellStyle name="Dziesiętny_Invoices2001Slovakia_Book1_1_bieu ke hoach dau thau truong mam non SKH 13 2" xfId="26230"/>
    <cellStyle name="Dziesietny_Invoices2001Slovakia_Book1_1_bieu ke hoach dau thau truong mam non SKH 14" xfId="7434"/>
    <cellStyle name="Dziesiętny_Invoices2001Slovakia_Book1_1_bieu ke hoach dau thau truong mam non SKH 14" xfId="7435"/>
    <cellStyle name="Dziesietny_Invoices2001Slovakia_Book1_1_bieu ke hoach dau thau truong mam non SKH 14 2" xfId="26231"/>
    <cellStyle name="Dziesiętny_Invoices2001Slovakia_Book1_1_bieu ke hoach dau thau truong mam non SKH 14 2" xfId="26232"/>
    <cellStyle name="Dziesietny_Invoices2001Slovakia_Book1_1_bieu ke hoach dau thau truong mam non SKH 15" xfId="7436"/>
    <cellStyle name="Dziesiętny_Invoices2001Slovakia_Book1_1_bieu ke hoach dau thau truong mam non SKH 15" xfId="7437"/>
    <cellStyle name="Dziesietny_Invoices2001Slovakia_Book1_1_bieu ke hoach dau thau truong mam non SKH 15 2" xfId="26233"/>
    <cellStyle name="Dziesiętny_Invoices2001Slovakia_Book1_1_bieu ke hoach dau thau truong mam non SKH 15 2" xfId="26234"/>
    <cellStyle name="Dziesietny_Invoices2001Slovakia_Book1_1_bieu ke hoach dau thau truong mam non SKH 16" xfId="7438"/>
    <cellStyle name="Dziesiętny_Invoices2001Slovakia_Book1_1_bieu ke hoach dau thau truong mam non SKH 16" xfId="7439"/>
    <cellStyle name="Dziesietny_Invoices2001Slovakia_Book1_1_bieu ke hoach dau thau truong mam non SKH 16 2" xfId="26235"/>
    <cellStyle name="Dziesiętny_Invoices2001Slovakia_Book1_1_bieu ke hoach dau thau truong mam non SKH 16 2" xfId="26236"/>
    <cellStyle name="Dziesietny_Invoices2001Slovakia_Book1_1_bieu ke hoach dau thau truong mam non SKH 17" xfId="7440"/>
    <cellStyle name="Dziesiętny_Invoices2001Slovakia_Book1_1_bieu ke hoach dau thau truong mam non SKH 17" xfId="7441"/>
    <cellStyle name="Dziesietny_Invoices2001Slovakia_Book1_1_bieu ke hoach dau thau truong mam non SKH 17 2" xfId="26237"/>
    <cellStyle name="Dziesiętny_Invoices2001Slovakia_Book1_1_bieu ke hoach dau thau truong mam non SKH 17 2" xfId="26238"/>
    <cellStyle name="Dziesietny_Invoices2001Slovakia_Book1_1_bieu ke hoach dau thau truong mam non SKH 18" xfId="7442"/>
    <cellStyle name="Dziesiętny_Invoices2001Slovakia_Book1_1_bieu ke hoach dau thau truong mam non SKH 18" xfId="7443"/>
    <cellStyle name="Dziesietny_Invoices2001Slovakia_Book1_1_bieu ke hoach dau thau truong mam non SKH 18 2" xfId="26239"/>
    <cellStyle name="Dziesiętny_Invoices2001Slovakia_Book1_1_bieu ke hoach dau thau truong mam non SKH 18 2" xfId="26240"/>
    <cellStyle name="Dziesietny_Invoices2001Slovakia_Book1_1_bieu ke hoach dau thau truong mam non SKH 19" xfId="7444"/>
    <cellStyle name="Dziesiętny_Invoices2001Slovakia_Book1_1_bieu ke hoach dau thau truong mam non SKH 19" xfId="7445"/>
    <cellStyle name="Dziesietny_Invoices2001Slovakia_Book1_1_bieu ke hoach dau thau truong mam non SKH 19 2" xfId="26241"/>
    <cellStyle name="Dziesiętny_Invoices2001Slovakia_Book1_1_bieu ke hoach dau thau truong mam non SKH 19 2" xfId="26242"/>
    <cellStyle name="Dziesietny_Invoices2001Slovakia_Book1_1_bieu ke hoach dau thau truong mam non SKH 2" xfId="7446"/>
    <cellStyle name="Dziesiętny_Invoices2001Slovakia_Book1_1_bieu ke hoach dau thau truong mam non SKH 2" xfId="7447"/>
    <cellStyle name="Dziesietny_Invoices2001Slovakia_Book1_1_bieu ke hoach dau thau truong mam non SKH 2 2" xfId="15770"/>
    <cellStyle name="Dziesiętny_Invoices2001Slovakia_Book1_1_bieu ke hoach dau thau truong mam non SKH 2 2" xfId="15771"/>
    <cellStyle name="Dziesietny_Invoices2001Slovakia_Book1_1_bieu ke hoach dau thau truong mam non SKH 2 3" xfId="15768"/>
    <cellStyle name="Dziesiętny_Invoices2001Slovakia_Book1_1_bieu ke hoach dau thau truong mam non SKH 2 3" xfId="15769"/>
    <cellStyle name="Dziesietny_Invoices2001Slovakia_Book1_1_bieu ke hoach dau thau truong mam non SKH 2 4" xfId="26243"/>
    <cellStyle name="Dziesiętny_Invoices2001Slovakia_Book1_1_bieu ke hoach dau thau truong mam non SKH 2 4" xfId="26244"/>
    <cellStyle name="Dziesietny_Invoices2001Slovakia_Book1_1_bieu ke hoach dau thau truong mam non SKH 20" xfId="7448"/>
    <cellStyle name="Dziesiętny_Invoices2001Slovakia_Book1_1_bieu ke hoach dau thau truong mam non SKH 20" xfId="7449"/>
    <cellStyle name="Dziesietny_Invoices2001Slovakia_Book1_1_bieu ke hoach dau thau truong mam non SKH 20 2" xfId="26245"/>
    <cellStyle name="Dziesiętny_Invoices2001Slovakia_Book1_1_bieu ke hoach dau thau truong mam non SKH 20 2" xfId="26246"/>
    <cellStyle name="Dziesietny_Invoices2001Slovakia_Book1_1_bieu ke hoach dau thau truong mam non SKH 21" xfId="7450"/>
    <cellStyle name="Dziesiętny_Invoices2001Slovakia_Book1_1_bieu ke hoach dau thau truong mam non SKH 21" xfId="7451"/>
    <cellStyle name="Dziesietny_Invoices2001Slovakia_Book1_1_bieu ke hoach dau thau truong mam non SKH 21 2" xfId="26247"/>
    <cellStyle name="Dziesiętny_Invoices2001Slovakia_Book1_1_bieu ke hoach dau thau truong mam non SKH 21 2" xfId="26248"/>
    <cellStyle name="Dziesietny_Invoices2001Slovakia_Book1_1_bieu ke hoach dau thau truong mam non SKH 22" xfId="7452"/>
    <cellStyle name="Dziesiętny_Invoices2001Slovakia_Book1_1_bieu ke hoach dau thau truong mam non SKH 22" xfId="7453"/>
    <cellStyle name="Dziesietny_Invoices2001Slovakia_Book1_1_bieu ke hoach dau thau truong mam non SKH 22 2" xfId="26249"/>
    <cellStyle name="Dziesiętny_Invoices2001Slovakia_Book1_1_bieu ke hoach dau thau truong mam non SKH 22 2" xfId="26250"/>
    <cellStyle name="Dziesietny_Invoices2001Slovakia_Book1_1_bieu ke hoach dau thau truong mam non SKH 23" xfId="7454"/>
    <cellStyle name="Dziesiętny_Invoices2001Slovakia_Book1_1_bieu ke hoach dau thau truong mam non SKH 23" xfId="7455"/>
    <cellStyle name="Dziesietny_Invoices2001Slovakia_Book1_1_bieu ke hoach dau thau truong mam non SKH 23 2" xfId="26251"/>
    <cellStyle name="Dziesiętny_Invoices2001Slovakia_Book1_1_bieu ke hoach dau thau truong mam non SKH 23 2" xfId="26252"/>
    <cellStyle name="Dziesietny_Invoices2001Slovakia_Book1_1_bieu ke hoach dau thau truong mam non SKH 24" xfId="7456"/>
    <cellStyle name="Dziesiętny_Invoices2001Slovakia_Book1_1_bieu ke hoach dau thau truong mam non SKH 24" xfId="7457"/>
    <cellStyle name="Dziesietny_Invoices2001Slovakia_Book1_1_bieu ke hoach dau thau truong mam non SKH 24 2" xfId="26253"/>
    <cellStyle name="Dziesiętny_Invoices2001Slovakia_Book1_1_bieu ke hoach dau thau truong mam non SKH 24 2" xfId="26254"/>
    <cellStyle name="Dziesietny_Invoices2001Slovakia_Book1_1_bieu ke hoach dau thau truong mam non SKH 25" xfId="7458"/>
    <cellStyle name="Dziesiętny_Invoices2001Slovakia_Book1_1_bieu ke hoach dau thau truong mam non SKH 25" xfId="7459"/>
    <cellStyle name="Dziesietny_Invoices2001Slovakia_Book1_1_bieu ke hoach dau thau truong mam non SKH 25 2" xfId="26255"/>
    <cellStyle name="Dziesiętny_Invoices2001Slovakia_Book1_1_bieu ke hoach dau thau truong mam non SKH 25 2" xfId="26256"/>
    <cellStyle name="Dziesietny_Invoices2001Slovakia_Book1_1_bieu ke hoach dau thau truong mam non SKH 26" xfId="7460"/>
    <cellStyle name="Dziesiętny_Invoices2001Slovakia_Book1_1_bieu ke hoach dau thau truong mam non SKH 26" xfId="7461"/>
    <cellStyle name="Dziesietny_Invoices2001Slovakia_Book1_1_bieu ke hoach dau thau truong mam non SKH 26 2" xfId="26257"/>
    <cellStyle name="Dziesiętny_Invoices2001Slovakia_Book1_1_bieu ke hoach dau thau truong mam non SKH 26 2" xfId="26258"/>
    <cellStyle name="Dziesietny_Invoices2001Slovakia_Book1_1_bieu ke hoach dau thau truong mam non SKH 27" xfId="15766"/>
    <cellStyle name="Dziesiętny_Invoices2001Slovakia_Book1_1_bieu ke hoach dau thau truong mam non SKH 27" xfId="15767"/>
    <cellStyle name="Dziesietny_Invoices2001Slovakia_Book1_1_bieu ke hoach dau thau truong mam non SKH 28" xfId="26221"/>
    <cellStyle name="Dziesiętny_Invoices2001Slovakia_Book1_1_bieu ke hoach dau thau truong mam non SKH 28" xfId="26222"/>
    <cellStyle name="Dziesietny_Invoices2001Slovakia_Book1_1_bieu ke hoach dau thau truong mam non SKH 3" xfId="7462"/>
    <cellStyle name="Dziesiętny_Invoices2001Slovakia_Book1_1_bieu ke hoach dau thau truong mam non SKH 3" xfId="7463"/>
    <cellStyle name="Dziesietny_Invoices2001Slovakia_Book1_1_bieu ke hoach dau thau truong mam non SKH 3 2" xfId="15774"/>
    <cellStyle name="Dziesiętny_Invoices2001Slovakia_Book1_1_bieu ke hoach dau thau truong mam non SKH 3 2" xfId="15775"/>
    <cellStyle name="Dziesietny_Invoices2001Slovakia_Book1_1_bieu ke hoach dau thau truong mam non SKH 3 3" xfId="15772"/>
    <cellStyle name="Dziesiętny_Invoices2001Slovakia_Book1_1_bieu ke hoach dau thau truong mam non SKH 3 3" xfId="15773"/>
    <cellStyle name="Dziesietny_Invoices2001Slovakia_Book1_1_bieu ke hoach dau thau truong mam non SKH 3 4" xfId="26259"/>
    <cellStyle name="Dziesiętny_Invoices2001Slovakia_Book1_1_bieu ke hoach dau thau truong mam non SKH 3 4" xfId="26260"/>
    <cellStyle name="Dziesietny_Invoices2001Slovakia_Book1_1_bieu ke hoach dau thau truong mam non SKH 4" xfId="7464"/>
    <cellStyle name="Dziesiętny_Invoices2001Slovakia_Book1_1_bieu ke hoach dau thau truong mam non SKH 4" xfId="7465"/>
    <cellStyle name="Dziesietny_Invoices2001Slovakia_Book1_1_bieu ke hoach dau thau truong mam non SKH 4 2" xfId="15776"/>
    <cellStyle name="Dziesiętny_Invoices2001Slovakia_Book1_1_bieu ke hoach dau thau truong mam non SKH 4 2" xfId="15777"/>
    <cellStyle name="Dziesietny_Invoices2001Slovakia_Book1_1_bieu ke hoach dau thau truong mam non SKH 4 3" xfId="26261"/>
    <cellStyle name="Dziesiętny_Invoices2001Slovakia_Book1_1_bieu ke hoach dau thau truong mam non SKH 4 3" xfId="26262"/>
    <cellStyle name="Dziesietny_Invoices2001Slovakia_Book1_1_bieu ke hoach dau thau truong mam non SKH 5" xfId="7466"/>
    <cellStyle name="Dziesiętny_Invoices2001Slovakia_Book1_1_bieu ke hoach dau thau truong mam non SKH 5" xfId="7467"/>
    <cellStyle name="Dziesietny_Invoices2001Slovakia_Book1_1_bieu ke hoach dau thau truong mam non SKH 5 2" xfId="26263"/>
    <cellStyle name="Dziesiętny_Invoices2001Slovakia_Book1_1_bieu ke hoach dau thau truong mam non SKH 5 2" xfId="26264"/>
    <cellStyle name="Dziesietny_Invoices2001Slovakia_Book1_1_bieu ke hoach dau thau truong mam non SKH 6" xfId="7468"/>
    <cellStyle name="Dziesiętny_Invoices2001Slovakia_Book1_1_bieu ke hoach dau thau truong mam non SKH 6" xfId="7469"/>
    <cellStyle name="Dziesietny_Invoices2001Slovakia_Book1_1_bieu ke hoach dau thau truong mam non SKH 6 2" xfId="26265"/>
    <cellStyle name="Dziesiętny_Invoices2001Slovakia_Book1_1_bieu ke hoach dau thau truong mam non SKH 6 2" xfId="26266"/>
    <cellStyle name="Dziesietny_Invoices2001Slovakia_Book1_1_bieu ke hoach dau thau truong mam non SKH 7" xfId="7470"/>
    <cellStyle name="Dziesiętny_Invoices2001Slovakia_Book1_1_bieu ke hoach dau thau truong mam non SKH 7" xfId="7471"/>
    <cellStyle name="Dziesietny_Invoices2001Slovakia_Book1_1_bieu ke hoach dau thau truong mam non SKH 7 2" xfId="26267"/>
    <cellStyle name="Dziesiętny_Invoices2001Slovakia_Book1_1_bieu ke hoach dau thau truong mam non SKH 7 2" xfId="26268"/>
    <cellStyle name="Dziesietny_Invoices2001Slovakia_Book1_1_bieu ke hoach dau thau truong mam non SKH 8" xfId="7472"/>
    <cellStyle name="Dziesiętny_Invoices2001Slovakia_Book1_1_bieu ke hoach dau thau truong mam non SKH 8" xfId="7473"/>
    <cellStyle name="Dziesietny_Invoices2001Slovakia_Book1_1_bieu ke hoach dau thau truong mam non SKH 8 2" xfId="26269"/>
    <cellStyle name="Dziesiętny_Invoices2001Slovakia_Book1_1_bieu ke hoach dau thau truong mam non SKH 8 2" xfId="26270"/>
    <cellStyle name="Dziesietny_Invoices2001Slovakia_Book1_1_bieu ke hoach dau thau truong mam non SKH 9" xfId="7474"/>
    <cellStyle name="Dziesiętny_Invoices2001Slovakia_Book1_1_bieu ke hoach dau thau truong mam non SKH 9" xfId="7475"/>
    <cellStyle name="Dziesietny_Invoices2001Slovakia_Book1_1_bieu ke hoach dau thau truong mam non SKH 9 2" xfId="26271"/>
    <cellStyle name="Dziesiętny_Invoices2001Slovakia_Book1_1_bieu ke hoach dau thau truong mam non SKH 9 2" xfId="26272"/>
    <cellStyle name="Dziesietny_Invoices2001Slovakia_Book1_1_bieu tong hop lai kh von 2011 gui phong TH-KTDN" xfId="7476"/>
    <cellStyle name="Dziesiętny_Invoices2001Slovakia_Book1_1_bieu tong hop lai kh von 2011 gui phong TH-KTDN" xfId="7477"/>
    <cellStyle name="Dziesietny_Invoices2001Slovakia_Book1_1_bieu tong hop lai kh von 2011 gui phong TH-KTDN 10" xfId="7478"/>
    <cellStyle name="Dziesiętny_Invoices2001Slovakia_Book1_1_bieu tong hop lai kh von 2011 gui phong TH-KTDN 10" xfId="7479"/>
    <cellStyle name="Dziesietny_Invoices2001Slovakia_Book1_1_bieu tong hop lai kh von 2011 gui phong TH-KTDN 10 2" xfId="26275"/>
    <cellStyle name="Dziesiętny_Invoices2001Slovakia_Book1_1_bieu tong hop lai kh von 2011 gui phong TH-KTDN 10 2" xfId="26276"/>
    <cellStyle name="Dziesietny_Invoices2001Slovakia_Book1_1_bieu tong hop lai kh von 2011 gui phong TH-KTDN 11" xfId="7480"/>
    <cellStyle name="Dziesiętny_Invoices2001Slovakia_Book1_1_bieu tong hop lai kh von 2011 gui phong TH-KTDN 11" xfId="7481"/>
    <cellStyle name="Dziesietny_Invoices2001Slovakia_Book1_1_bieu tong hop lai kh von 2011 gui phong TH-KTDN 11 2" xfId="26277"/>
    <cellStyle name="Dziesiętny_Invoices2001Slovakia_Book1_1_bieu tong hop lai kh von 2011 gui phong TH-KTDN 11 2" xfId="26278"/>
    <cellStyle name="Dziesietny_Invoices2001Slovakia_Book1_1_bieu tong hop lai kh von 2011 gui phong TH-KTDN 12" xfId="7482"/>
    <cellStyle name="Dziesiętny_Invoices2001Slovakia_Book1_1_bieu tong hop lai kh von 2011 gui phong TH-KTDN 12" xfId="7483"/>
    <cellStyle name="Dziesietny_Invoices2001Slovakia_Book1_1_bieu tong hop lai kh von 2011 gui phong TH-KTDN 12 2" xfId="26279"/>
    <cellStyle name="Dziesiętny_Invoices2001Slovakia_Book1_1_bieu tong hop lai kh von 2011 gui phong TH-KTDN 12 2" xfId="26280"/>
    <cellStyle name="Dziesietny_Invoices2001Slovakia_Book1_1_bieu tong hop lai kh von 2011 gui phong TH-KTDN 13" xfId="7484"/>
    <cellStyle name="Dziesiętny_Invoices2001Slovakia_Book1_1_bieu tong hop lai kh von 2011 gui phong TH-KTDN 13" xfId="7485"/>
    <cellStyle name="Dziesietny_Invoices2001Slovakia_Book1_1_bieu tong hop lai kh von 2011 gui phong TH-KTDN 13 2" xfId="26281"/>
    <cellStyle name="Dziesiętny_Invoices2001Slovakia_Book1_1_bieu tong hop lai kh von 2011 gui phong TH-KTDN 13 2" xfId="26282"/>
    <cellStyle name="Dziesietny_Invoices2001Slovakia_Book1_1_bieu tong hop lai kh von 2011 gui phong TH-KTDN 14" xfId="7486"/>
    <cellStyle name="Dziesiętny_Invoices2001Slovakia_Book1_1_bieu tong hop lai kh von 2011 gui phong TH-KTDN 14" xfId="7487"/>
    <cellStyle name="Dziesietny_Invoices2001Slovakia_Book1_1_bieu tong hop lai kh von 2011 gui phong TH-KTDN 14 2" xfId="26283"/>
    <cellStyle name="Dziesiętny_Invoices2001Slovakia_Book1_1_bieu tong hop lai kh von 2011 gui phong TH-KTDN 14 2" xfId="26284"/>
    <cellStyle name="Dziesietny_Invoices2001Slovakia_Book1_1_bieu tong hop lai kh von 2011 gui phong TH-KTDN 15" xfId="7488"/>
    <cellStyle name="Dziesiętny_Invoices2001Slovakia_Book1_1_bieu tong hop lai kh von 2011 gui phong TH-KTDN 15" xfId="7489"/>
    <cellStyle name="Dziesietny_Invoices2001Slovakia_Book1_1_bieu tong hop lai kh von 2011 gui phong TH-KTDN 15 2" xfId="26285"/>
    <cellStyle name="Dziesiętny_Invoices2001Slovakia_Book1_1_bieu tong hop lai kh von 2011 gui phong TH-KTDN 15 2" xfId="26286"/>
    <cellStyle name="Dziesietny_Invoices2001Slovakia_Book1_1_bieu tong hop lai kh von 2011 gui phong TH-KTDN 16" xfId="7490"/>
    <cellStyle name="Dziesiętny_Invoices2001Slovakia_Book1_1_bieu tong hop lai kh von 2011 gui phong TH-KTDN 16" xfId="7491"/>
    <cellStyle name="Dziesietny_Invoices2001Slovakia_Book1_1_bieu tong hop lai kh von 2011 gui phong TH-KTDN 16 2" xfId="26287"/>
    <cellStyle name="Dziesiętny_Invoices2001Slovakia_Book1_1_bieu tong hop lai kh von 2011 gui phong TH-KTDN 16 2" xfId="26288"/>
    <cellStyle name="Dziesietny_Invoices2001Slovakia_Book1_1_bieu tong hop lai kh von 2011 gui phong TH-KTDN 17" xfId="7492"/>
    <cellStyle name="Dziesiętny_Invoices2001Slovakia_Book1_1_bieu tong hop lai kh von 2011 gui phong TH-KTDN 17" xfId="7493"/>
    <cellStyle name="Dziesietny_Invoices2001Slovakia_Book1_1_bieu tong hop lai kh von 2011 gui phong TH-KTDN 17 2" xfId="26289"/>
    <cellStyle name="Dziesiętny_Invoices2001Slovakia_Book1_1_bieu tong hop lai kh von 2011 gui phong TH-KTDN 17 2" xfId="26290"/>
    <cellStyle name="Dziesietny_Invoices2001Slovakia_Book1_1_bieu tong hop lai kh von 2011 gui phong TH-KTDN 18" xfId="7494"/>
    <cellStyle name="Dziesiętny_Invoices2001Slovakia_Book1_1_bieu tong hop lai kh von 2011 gui phong TH-KTDN 18" xfId="7495"/>
    <cellStyle name="Dziesietny_Invoices2001Slovakia_Book1_1_bieu tong hop lai kh von 2011 gui phong TH-KTDN 18 2" xfId="26291"/>
    <cellStyle name="Dziesiętny_Invoices2001Slovakia_Book1_1_bieu tong hop lai kh von 2011 gui phong TH-KTDN 18 2" xfId="26292"/>
    <cellStyle name="Dziesietny_Invoices2001Slovakia_Book1_1_bieu tong hop lai kh von 2011 gui phong TH-KTDN 19" xfId="7496"/>
    <cellStyle name="Dziesiętny_Invoices2001Slovakia_Book1_1_bieu tong hop lai kh von 2011 gui phong TH-KTDN 19" xfId="7497"/>
    <cellStyle name="Dziesietny_Invoices2001Slovakia_Book1_1_bieu tong hop lai kh von 2011 gui phong TH-KTDN 19 2" xfId="26293"/>
    <cellStyle name="Dziesiętny_Invoices2001Slovakia_Book1_1_bieu tong hop lai kh von 2011 gui phong TH-KTDN 19 2" xfId="26294"/>
    <cellStyle name="Dziesietny_Invoices2001Slovakia_Book1_1_bieu tong hop lai kh von 2011 gui phong TH-KTDN 2" xfId="7498"/>
    <cellStyle name="Dziesiętny_Invoices2001Slovakia_Book1_1_bieu tong hop lai kh von 2011 gui phong TH-KTDN 2" xfId="7499"/>
    <cellStyle name="Dziesietny_Invoices2001Slovakia_Book1_1_bieu tong hop lai kh von 2011 gui phong TH-KTDN 2 2" xfId="15782"/>
    <cellStyle name="Dziesiętny_Invoices2001Slovakia_Book1_1_bieu tong hop lai kh von 2011 gui phong TH-KTDN 2 2" xfId="15783"/>
    <cellStyle name="Dziesietny_Invoices2001Slovakia_Book1_1_bieu tong hop lai kh von 2011 gui phong TH-KTDN 2 3" xfId="15780"/>
    <cellStyle name="Dziesiętny_Invoices2001Slovakia_Book1_1_bieu tong hop lai kh von 2011 gui phong TH-KTDN 2 3" xfId="15781"/>
    <cellStyle name="Dziesietny_Invoices2001Slovakia_Book1_1_bieu tong hop lai kh von 2011 gui phong TH-KTDN 2 4" xfId="26295"/>
    <cellStyle name="Dziesiętny_Invoices2001Slovakia_Book1_1_bieu tong hop lai kh von 2011 gui phong TH-KTDN 2 4" xfId="26296"/>
    <cellStyle name="Dziesietny_Invoices2001Slovakia_Book1_1_bieu tong hop lai kh von 2011 gui phong TH-KTDN 20" xfId="7500"/>
    <cellStyle name="Dziesiętny_Invoices2001Slovakia_Book1_1_bieu tong hop lai kh von 2011 gui phong TH-KTDN 20" xfId="7501"/>
    <cellStyle name="Dziesietny_Invoices2001Slovakia_Book1_1_bieu tong hop lai kh von 2011 gui phong TH-KTDN 20 2" xfId="26297"/>
    <cellStyle name="Dziesiętny_Invoices2001Slovakia_Book1_1_bieu tong hop lai kh von 2011 gui phong TH-KTDN 20 2" xfId="26298"/>
    <cellStyle name="Dziesietny_Invoices2001Slovakia_Book1_1_bieu tong hop lai kh von 2011 gui phong TH-KTDN 21" xfId="7502"/>
    <cellStyle name="Dziesiętny_Invoices2001Slovakia_Book1_1_bieu tong hop lai kh von 2011 gui phong TH-KTDN 21" xfId="7503"/>
    <cellStyle name="Dziesietny_Invoices2001Slovakia_Book1_1_bieu tong hop lai kh von 2011 gui phong TH-KTDN 21 2" xfId="26299"/>
    <cellStyle name="Dziesiętny_Invoices2001Slovakia_Book1_1_bieu tong hop lai kh von 2011 gui phong TH-KTDN 21 2" xfId="26300"/>
    <cellStyle name="Dziesietny_Invoices2001Slovakia_Book1_1_bieu tong hop lai kh von 2011 gui phong TH-KTDN 22" xfId="7504"/>
    <cellStyle name="Dziesiętny_Invoices2001Slovakia_Book1_1_bieu tong hop lai kh von 2011 gui phong TH-KTDN 22" xfId="7505"/>
    <cellStyle name="Dziesietny_Invoices2001Slovakia_Book1_1_bieu tong hop lai kh von 2011 gui phong TH-KTDN 22 2" xfId="26301"/>
    <cellStyle name="Dziesiętny_Invoices2001Slovakia_Book1_1_bieu tong hop lai kh von 2011 gui phong TH-KTDN 22 2" xfId="26302"/>
    <cellStyle name="Dziesietny_Invoices2001Slovakia_Book1_1_bieu tong hop lai kh von 2011 gui phong TH-KTDN 23" xfId="7506"/>
    <cellStyle name="Dziesiętny_Invoices2001Slovakia_Book1_1_bieu tong hop lai kh von 2011 gui phong TH-KTDN 23" xfId="7507"/>
    <cellStyle name="Dziesietny_Invoices2001Slovakia_Book1_1_bieu tong hop lai kh von 2011 gui phong TH-KTDN 23 2" xfId="26303"/>
    <cellStyle name="Dziesiętny_Invoices2001Slovakia_Book1_1_bieu tong hop lai kh von 2011 gui phong TH-KTDN 23 2" xfId="26304"/>
    <cellStyle name="Dziesietny_Invoices2001Slovakia_Book1_1_bieu tong hop lai kh von 2011 gui phong TH-KTDN 24" xfId="7508"/>
    <cellStyle name="Dziesiętny_Invoices2001Slovakia_Book1_1_bieu tong hop lai kh von 2011 gui phong TH-KTDN 24" xfId="7509"/>
    <cellStyle name="Dziesietny_Invoices2001Slovakia_Book1_1_bieu tong hop lai kh von 2011 gui phong TH-KTDN 24 2" xfId="26305"/>
    <cellStyle name="Dziesiętny_Invoices2001Slovakia_Book1_1_bieu tong hop lai kh von 2011 gui phong TH-KTDN 24 2" xfId="26306"/>
    <cellStyle name="Dziesietny_Invoices2001Slovakia_Book1_1_bieu tong hop lai kh von 2011 gui phong TH-KTDN 25" xfId="7510"/>
    <cellStyle name="Dziesiętny_Invoices2001Slovakia_Book1_1_bieu tong hop lai kh von 2011 gui phong TH-KTDN 25" xfId="7511"/>
    <cellStyle name="Dziesietny_Invoices2001Slovakia_Book1_1_bieu tong hop lai kh von 2011 gui phong TH-KTDN 25 2" xfId="26307"/>
    <cellStyle name="Dziesiętny_Invoices2001Slovakia_Book1_1_bieu tong hop lai kh von 2011 gui phong TH-KTDN 25 2" xfId="26308"/>
    <cellStyle name="Dziesietny_Invoices2001Slovakia_Book1_1_bieu tong hop lai kh von 2011 gui phong TH-KTDN 26" xfId="7512"/>
    <cellStyle name="Dziesiętny_Invoices2001Slovakia_Book1_1_bieu tong hop lai kh von 2011 gui phong TH-KTDN 26" xfId="7513"/>
    <cellStyle name="Dziesietny_Invoices2001Slovakia_Book1_1_bieu tong hop lai kh von 2011 gui phong TH-KTDN 26 2" xfId="26309"/>
    <cellStyle name="Dziesiętny_Invoices2001Slovakia_Book1_1_bieu tong hop lai kh von 2011 gui phong TH-KTDN 26 2" xfId="26310"/>
    <cellStyle name="Dziesietny_Invoices2001Slovakia_Book1_1_bieu tong hop lai kh von 2011 gui phong TH-KTDN 27" xfId="15778"/>
    <cellStyle name="Dziesiętny_Invoices2001Slovakia_Book1_1_bieu tong hop lai kh von 2011 gui phong TH-KTDN 27" xfId="15779"/>
    <cellStyle name="Dziesietny_Invoices2001Slovakia_Book1_1_bieu tong hop lai kh von 2011 gui phong TH-KTDN 28" xfId="26273"/>
    <cellStyle name="Dziesiętny_Invoices2001Slovakia_Book1_1_bieu tong hop lai kh von 2011 gui phong TH-KTDN 28" xfId="26274"/>
    <cellStyle name="Dziesietny_Invoices2001Slovakia_Book1_1_bieu tong hop lai kh von 2011 gui phong TH-KTDN 3" xfId="7514"/>
    <cellStyle name="Dziesiętny_Invoices2001Slovakia_Book1_1_bieu tong hop lai kh von 2011 gui phong TH-KTDN 3" xfId="7515"/>
    <cellStyle name="Dziesietny_Invoices2001Slovakia_Book1_1_bieu tong hop lai kh von 2011 gui phong TH-KTDN 3 2" xfId="15786"/>
    <cellStyle name="Dziesiętny_Invoices2001Slovakia_Book1_1_bieu tong hop lai kh von 2011 gui phong TH-KTDN 3 2" xfId="15787"/>
    <cellStyle name="Dziesietny_Invoices2001Slovakia_Book1_1_bieu tong hop lai kh von 2011 gui phong TH-KTDN 3 3" xfId="15784"/>
    <cellStyle name="Dziesiętny_Invoices2001Slovakia_Book1_1_bieu tong hop lai kh von 2011 gui phong TH-KTDN 3 3" xfId="15785"/>
    <cellStyle name="Dziesietny_Invoices2001Slovakia_Book1_1_bieu tong hop lai kh von 2011 gui phong TH-KTDN 3 4" xfId="26311"/>
    <cellStyle name="Dziesiętny_Invoices2001Slovakia_Book1_1_bieu tong hop lai kh von 2011 gui phong TH-KTDN 3 4" xfId="26312"/>
    <cellStyle name="Dziesietny_Invoices2001Slovakia_Book1_1_bieu tong hop lai kh von 2011 gui phong TH-KTDN 4" xfId="7516"/>
    <cellStyle name="Dziesiętny_Invoices2001Slovakia_Book1_1_bieu tong hop lai kh von 2011 gui phong TH-KTDN 4" xfId="7517"/>
    <cellStyle name="Dziesietny_Invoices2001Slovakia_Book1_1_bieu tong hop lai kh von 2011 gui phong TH-KTDN 4 2" xfId="26313"/>
    <cellStyle name="Dziesiętny_Invoices2001Slovakia_Book1_1_bieu tong hop lai kh von 2011 gui phong TH-KTDN 4 2" xfId="26314"/>
    <cellStyle name="Dziesietny_Invoices2001Slovakia_Book1_1_bieu tong hop lai kh von 2011 gui phong TH-KTDN 5" xfId="7518"/>
    <cellStyle name="Dziesiętny_Invoices2001Slovakia_Book1_1_bieu tong hop lai kh von 2011 gui phong TH-KTDN 5" xfId="7519"/>
    <cellStyle name="Dziesietny_Invoices2001Slovakia_Book1_1_bieu tong hop lai kh von 2011 gui phong TH-KTDN 5 2" xfId="26315"/>
    <cellStyle name="Dziesiętny_Invoices2001Slovakia_Book1_1_bieu tong hop lai kh von 2011 gui phong TH-KTDN 5 2" xfId="26316"/>
    <cellStyle name="Dziesietny_Invoices2001Slovakia_Book1_1_bieu tong hop lai kh von 2011 gui phong TH-KTDN 6" xfId="7520"/>
    <cellStyle name="Dziesiętny_Invoices2001Slovakia_Book1_1_bieu tong hop lai kh von 2011 gui phong TH-KTDN 6" xfId="7521"/>
    <cellStyle name="Dziesietny_Invoices2001Slovakia_Book1_1_bieu tong hop lai kh von 2011 gui phong TH-KTDN 6 2" xfId="26317"/>
    <cellStyle name="Dziesiętny_Invoices2001Slovakia_Book1_1_bieu tong hop lai kh von 2011 gui phong TH-KTDN 6 2" xfId="26318"/>
    <cellStyle name="Dziesietny_Invoices2001Slovakia_Book1_1_bieu tong hop lai kh von 2011 gui phong TH-KTDN 7" xfId="7522"/>
    <cellStyle name="Dziesiętny_Invoices2001Slovakia_Book1_1_bieu tong hop lai kh von 2011 gui phong TH-KTDN 7" xfId="7523"/>
    <cellStyle name="Dziesietny_Invoices2001Slovakia_Book1_1_bieu tong hop lai kh von 2011 gui phong TH-KTDN 7 2" xfId="26319"/>
    <cellStyle name="Dziesiętny_Invoices2001Slovakia_Book1_1_bieu tong hop lai kh von 2011 gui phong TH-KTDN 7 2" xfId="26320"/>
    <cellStyle name="Dziesietny_Invoices2001Slovakia_Book1_1_bieu tong hop lai kh von 2011 gui phong TH-KTDN 8" xfId="7524"/>
    <cellStyle name="Dziesiętny_Invoices2001Slovakia_Book1_1_bieu tong hop lai kh von 2011 gui phong TH-KTDN 8" xfId="7525"/>
    <cellStyle name="Dziesietny_Invoices2001Slovakia_Book1_1_bieu tong hop lai kh von 2011 gui phong TH-KTDN 8 2" xfId="26321"/>
    <cellStyle name="Dziesiętny_Invoices2001Slovakia_Book1_1_bieu tong hop lai kh von 2011 gui phong TH-KTDN 8 2" xfId="26322"/>
    <cellStyle name="Dziesietny_Invoices2001Slovakia_Book1_1_bieu tong hop lai kh von 2011 gui phong TH-KTDN 9" xfId="7526"/>
    <cellStyle name="Dziesiętny_Invoices2001Slovakia_Book1_1_bieu tong hop lai kh von 2011 gui phong TH-KTDN 9" xfId="7527"/>
    <cellStyle name="Dziesietny_Invoices2001Slovakia_Book1_1_bieu tong hop lai kh von 2011 gui phong TH-KTDN 9 2" xfId="26323"/>
    <cellStyle name="Dziesiętny_Invoices2001Slovakia_Book1_1_bieu tong hop lai kh von 2011 gui phong TH-KTDN 9 2" xfId="26324"/>
    <cellStyle name="Dziesietny_Invoices2001Slovakia_Book1_1_bieu tong hop lai kh von 2011 gui phong TH-KTDN_BIEU KE HOACH  2015 (KTN 6.11 sua)" xfId="15788"/>
    <cellStyle name="Dziesiętny_Invoices2001Slovakia_Book1_1_bieu tong hop lai kh von 2011 gui phong TH-KTDN_BIEU KE HOACH  2015 (KTN 6.11 sua)" xfId="15789"/>
    <cellStyle name="Dziesietny_Invoices2001Slovakia_Book1_1_Book1" xfId="7528"/>
    <cellStyle name="Dziesiętny_Invoices2001Slovakia_Book1_1_Book1" xfId="7529"/>
    <cellStyle name="Dziesietny_Invoices2001Slovakia_Book1_1_Book1 2" xfId="15790"/>
    <cellStyle name="Dziesiętny_Invoices2001Slovakia_Book1_1_Book1 2" xfId="15791"/>
    <cellStyle name="Dziesietny_Invoices2001Slovakia_Book1_1_Book1 3" xfId="26325"/>
    <cellStyle name="Dziesiętny_Invoices2001Slovakia_Book1_1_Book1 3" xfId="26326"/>
    <cellStyle name="Dziesietny_Invoices2001Slovakia_Book1_1_Book1_1" xfId="7530"/>
    <cellStyle name="Dziesiętny_Invoices2001Slovakia_Book1_1_Book1_1" xfId="7531"/>
    <cellStyle name="Dziesietny_Invoices2001Slovakia_Book1_1_Book1_1 10" xfId="7532"/>
    <cellStyle name="Dziesiętny_Invoices2001Slovakia_Book1_1_Book1_1 10" xfId="7533"/>
    <cellStyle name="Dziesietny_Invoices2001Slovakia_Book1_1_Book1_1 10 2" xfId="26329"/>
    <cellStyle name="Dziesiętny_Invoices2001Slovakia_Book1_1_Book1_1 10 2" xfId="26330"/>
    <cellStyle name="Dziesietny_Invoices2001Slovakia_Book1_1_Book1_1 11" xfId="7534"/>
    <cellStyle name="Dziesiętny_Invoices2001Slovakia_Book1_1_Book1_1 11" xfId="7535"/>
    <cellStyle name="Dziesietny_Invoices2001Slovakia_Book1_1_Book1_1 11 2" xfId="26331"/>
    <cellStyle name="Dziesiętny_Invoices2001Slovakia_Book1_1_Book1_1 11 2" xfId="26332"/>
    <cellStyle name="Dziesietny_Invoices2001Slovakia_Book1_1_Book1_1 12" xfId="7536"/>
    <cellStyle name="Dziesiętny_Invoices2001Slovakia_Book1_1_Book1_1 12" xfId="7537"/>
    <cellStyle name="Dziesietny_Invoices2001Slovakia_Book1_1_Book1_1 12 2" xfId="26333"/>
    <cellStyle name="Dziesiętny_Invoices2001Slovakia_Book1_1_Book1_1 12 2" xfId="26334"/>
    <cellStyle name="Dziesietny_Invoices2001Slovakia_Book1_1_Book1_1 13" xfId="7538"/>
    <cellStyle name="Dziesiętny_Invoices2001Slovakia_Book1_1_Book1_1 13" xfId="7539"/>
    <cellStyle name="Dziesietny_Invoices2001Slovakia_Book1_1_Book1_1 13 2" xfId="26335"/>
    <cellStyle name="Dziesiętny_Invoices2001Slovakia_Book1_1_Book1_1 13 2" xfId="26336"/>
    <cellStyle name="Dziesietny_Invoices2001Slovakia_Book1_1_Book1_1 14" xfId="7540"/>
    <cellStyle name="Dziesiętny_Invoices2001Slovakia_Book1_1_Book1_1 14" xfId="7541"/>
    <cellStyle name="Dziesietny_Invoices2001Slovakia_Book1_1_Book1_1 14 2" xfId="26337"/>
    <cellStyle name="Dziesiętny_Invoices2001Slovakia_Book1_1_Book1_1 14 2" xfId="26338"/>
    <cellStyle name="Dziesietny_Invoices2001Slovakia_Book1_1_Book1_1 15" xfId="7542"/>
    <cellStyle name="Dziesiętny_Invoices2001Slovakia_Book1_1_Book1_1 15" xfId="7543"/>
    <cellStyle name="Dziesietny_Invoices2001Slovakia_Book1_1_Book1_1 15 2" xfId="26339"/>
    <cellStyle name="Dziesiętny_Invoices2001Slovakia_Book1_1_Book1_1 15 2" xfId="26340"/>
    <cellStyle name="Dziesietny_Invoices2001Slovakia_Book1_1_Book1_1 16" xfId="7544"/>
    <cellStyle name="Dziesiętny_Invoices2001Slovakia_Book1_1_Book1_1 16" xfId="7545"/>
    <cellStyle name="Dziesietny_Invoices2001Slovakia_Book1_1_Book1_1 16 2" xfId="26341"/>
    <cellStyle name="Dziesiętny_Invoices2001Slovakia_Book1_1_Book1_1 16 2" xfId="26342"/>
    <cellStyle name="Dziesietny_Invoices2001Slovakia_Book1_1_Book1_1 17" xfId="7546"/>
    <cellStyle name="Dziesiętny_Invoices2001Slovakia_Book1_1_Book1_1 17" xfId="7547"/>
    <cellStyle name="Dziesietny_Invoices2001Slovakia_Book1_1_Book1_1 17 2" xfId="26343"/>
    <cellStyle name="Dziesiętny_Invoices2001Slovakia_Book1_1_Book1_1 17 2" xfId="26344"/>
    <cellStyle name="Dziesietny_Invoices2001Slovakia_Book1_1_Book1_1 18" xfId="7548"/>
    <cellStyle name="Dziesiętny_Invoices2001Slovakia_Book1_1_Book1_1 18" xfId="7549"/>
    <cellStyle name="Dziesietny_Invoices2001Slovakia_Book1_1_Book1_1 18 2" xfId="26345"/>
    <cellStyle name="Dziesiętny_Invoices2001Slovakia_Book1_1_Book1_1 18 2" xfId="26346"/>
    <cellStyle name="Dziesietny_Invoices2001Slovakia_Book1_1_Book1_1 19" xfId="7550"/>
    <cellStyle name="Dziesiętny_Invoices2001Slovakia_Book1_1_Book1_1 19" xfId="7551"/>
    <cellStyle name="Dziesietny_Invoices2001Slovakia_Book1_1_Book1_1 19 2" xfId="26347"/>
    <cellStyle name="Dziesiętny_Invoices2001Slovakia_Book1_1_Book1_1 19 2" xfId="26348"/>
    <cellStyle name="Dziesietny_Invoices2001Slovakia_Book1_1_Book1_1 2" xfId="7552"/>
    <cellStyle name="Dziesiętny_Invoices2001Slovakia_Book1_1_Book1_1 2" xfId="7553"/>
    <cellStyle name="Dziesietny_Invoices2001Slovakia_Book1_1_Book1_1 2 2" xfId="15796"/>
    <cellStyle name="Dziesiętny_Invoices2001Slovakia_Book1_1_Book1_1 2 2" xfId="15797"/>
    <cellStyle name="Dziesietny_Invoices2001Slovakia_Book1_1_Book1_1 2 3" xfId="15794"/>
    <cellStyle name="Dziesiętny_Invoices2001Slovakia_Book1_1_Book1_1 2 3" xfId="15795"/>
    <cellStyle name="Dziesietny_Invoices2001Slovakia_Book1_1_Book1_1 2 4" xfId="26349"/>
    <cellStyle name="Dziesiętny_Invoices2001Slovakia_Book1_1_Book1_1 2 4" xfId="26350"/>
    <cellStyle name="Dziesietny_Invoices2001Slovakia_Book1_1_Book1_1 20" xfId="7554"/>
    <cellStyle name="Dziesiętny_Invoices2001Slovakia_Book1_1_Book1_1 20" xfId="7555"/>
    <cellStyle name="Dziesietny_Invoices2001Slovakia_Book1_1_Book1_1 20 2" xfId="26351"/>
    <cellStyle name="Dziesiętny_Invoices2001Slovakia_Book1_1_Book1_1 20 2" xfId="26352"/>
    <cellStyle name="Dziesietny_Invoices2001Slovakia_Book1_1_Book1_1 21" xfId="7556"/>
    <cellStyle name="Dziesiętny_Invoices2001Slovakia_Book1_1_Book1_1 21" xfId="7557"/>
    <cellStyle name="Dziesietny_Invoices2001Slovakia_Book1_1_Book1_1 21 2" xfId="26353"/>
    <cellStyle name="Dziesiętny_Invoices2001Slovakia_Book1_1_Book1_1 21 2" xfId="26354"/>
    <cellStyle name="Dziesietny_Invoices2001Slovakia_Book1_1_Book1_1 22" xfId="7558"/>
    <cellStyle name="Dziesiętny_Invoices2001Slovakia_Book1_1_Book1_1 22" xfId="7559"/>
    <cellStyle name="Dziesietny_Invoices2001Slovakia_Book1_1_Book1_1 22 2" xfId="26355"/>
    <cellStyle name="Dziesiętny_Invoices2001Slovakia_Book1_1_Book1_1 22 2" xfId="26356"/>
    <cellStyle name="Dziesietny_Invoices2001Slovakia_Book1_1_Book1_1 23" xfId="7560"/>
    <cellStyle name="Dziesiętny_Invoices2001Slovakia_Book1_1_Book1_1 23" xfId="7561"/>
    <cellStyle name="Dziesietny_Invoices2001Slovakia_Book1_1_Book1_1 23 2" xfId="26357"/>
    <cellStyle name="Dziesiętny_Invoices2001Slovakia_Book1_1_Book1_1 23 2" xfId="26358"/>
    <cellStyle name="Dziesietny_Invoices2001Slovakia_Book1_1_Book1_1 24" xfId="7562"/>
    <cellStyle name="Dziesiętny_Invoices2001Slovakia_Book1_1_Book1_1 24" xfId="7563"/>
    <cellStyle name="Dziesietny_Invoices2001Slovakia_Book1_1_Book1_1 24 2" xfId="26359"/>
    <cellStyle name="Dziesiętny_Invoices2001Slovakia_Book1_1_Book1_1 24 2" xfId="26360"/>
    <cellStyle name="Dziesietny_Invoices2001Slovakia_Book1_1_Book1_1 25" xfId="7564"/>
    <cellStyle name="Dziesiętny_Invoices2001Slovakia_Book1_1_Book1_1 25" xfId="7565"/>
    <cellStyle name="Dziesietny_Invoices2001Slovakia_Book1_1_Book1_1 25 2" xfId="26361"/>
    <cellStyle name="Dziesiętny_Invoices2001Slovakia_Book1_1_Book1_1 25 2" xfId="26362"/>
    <cellStyle name="Dziesietny_Invoices2001Slovakia_Book1_1_Book1_1 26" xfId="7566"/>
    <cellStyle name="Dziesiętny_Invoices2001Slovakia_Book1_1_Book1_1 26" xfId="7567"/>
    <cellStyle name="Dziesietny_Invoices2001Slovakia_Book1_1_Book1_1 26 2" xfId="26363"/>
    <cellStyle name="Dziesiętny_Invoices2001Slovakia_Book1_1_Book1_1 26 2" xfId="26364"/>
    <cellStyle name="Dziesietny_Invoices2001Slovakia_Book1_1_Book1_1 27" xfId="15792"/>
    <cellStyle name="Dziesiętny_Invoices2001Slovakia_Book1_1_Book1_1 27" xfId="15793"/>
    <cellStyle name="Dziesietny_Invoices2001Slovakia_Book1_1_Book1_1 28" xfId="26327"/>
    <cellStyle name="Dziesiętny_Invoices2001Slovakia_Book1_1_Book1_1 28" xfId="26328"/>
    <cellStyle name="Dziesietny_Invoices2001Slovakia_Book1_1_Book1_1 3" xfId="7568"/>
    <cellStyle name="Dziesiętny_Invoices2001Slovakia_Book1_1_Book1_1 3" xfId="7569"/>
    <cellStyle name="Dziesietny_Invoices2001Slovakia_Book1_1_Book1_1 3 2" xfId="15800"/>
    <cellStyle name="Dziesiętny_Invoices2001Slovakia_Book1_1_Book1_1 3 2" xfId="15801"/>
    <cellStyle name="Dziesietny_Invoices2001Slovakia_Book1_1_Book1_1 3 3" xfId="15798"/>
    <cellStyle name="Dziesiętny_Invoices2001Slovakia_Book1_1_Book1_1 3 3" xfId="15799"/>
    <cellStyle name="Dziesietny_Invoices2001Slovakia_Book1_1_Book1_1 3 4" xfId="26365"/>
    <cellStyle name="Dziesiętny_Invoices2001Slovakia_Book1_1_Book1_1 3 4" xfId="26366"/>
    <cellStyle name="Dziesietny_Invoices2001Slovakia_Book1_1_Book1_1 4" xfId="7570"/>
    <cellStyle name="Dziesiętny_Invoices2001Slovakia_Book1_1_Book1_1 4" xfId="7571"/>
    <cellStyle name="Dziesietny_Invoices2001Slovakia_Book1_1_Book1_1 4 2" xfId="15802"/>
    <cellStyle name="Dziesiętny_Invoices2001Slovakia_Book1_1_Book1_1 4 2" xfId="15803"/>
    <cellStyle name="Dziesietny_Invoices2001Slovakia_Book1_1_Book1_1 4 3" xfId="26367"/>
    <cellStyle name="Dziesiętny_Invoices2001Slovakia_Book1_1_Book1_1 4 3" xfId="26368"/>
    <cellStyle name="Dziesietny_Invoices2001Slovakia_Book1_1_Book1_1 5" xfId="7572"/>
    <cellStyle name="Dziesiętny_Invoices2001Slovakia_Book1_1_Book1_1 5" xfId="7573"/>
    <cellStyle name="Dziesietny_Invoices2001Slovakia_Book1_1_Book1_1 5 2" xfId="26369"/>
    <cellStyle name="Dziesiętny_Invoices2001Slovakia_Book1_1_Book1_1 5 2" xfId="26370"/>
    <cellStyle name="Dziesietny_Invoices2001Slovakia_Book1_1_Book1_1 6" xfId="7574"/>
    <cellStyle name="Dziesiętny_Invoices2001Slovakia_Book1_1_Book1_1 6" xfId="7575"/>
    <cellStyle name="Dziesietny_Invoices2001Slovakia_Book1_1_Book1_1 6 2" xfId="26371"/>
    <cellStyle name="Dziesiętny_Invoices2001Slovakia_Book1_1_Book1_1 6 2" xfId="26372"/>
    <cellStyle name="Dziesietny_Invoices2001Slovakia_Book1_1_Book1_1 7" xfId="7576"/>
    <cellStyle name="Dziesiętny_Invoices2001Slovakia_Book1_1_Book1_1 7" xfId="7577"/>
    <cellStyle name="Dziesietny_Invoices2001Slovakia_Book1_1_Book1_1 7 2" xfId="26373"/>
    <cellStyle name="Dziesiętny_Invoices2001Slovakia_Book1_1_Book1_1 7 2" xfId="26374"/>
    <cellStyle name="Dziesietny_Invoices2001Slovakia_Book1_1_Book1_1 8" xfId="7578"/>
    <cellStyle name="Dziesiętny_Invoices2001Slovakia_Book1_1_Book1_1 8" xfId="7579"/>
    <cellStyle name="Dziesietny_Invoices2001Slovakia_Book1_1_Book1_1 8 2" xfId="26375"/>
    <cellStyle name="Dziesiętny_Invoices2001Slovakia_Book1_1_Book1_1 8 2" xfId="26376"/>
    <cellStyle name="Dziesietny_Invoices2001Slovakia_Book1_1_Book1_1 9" xfId="7580"/>
    <cellStyle name="Dziesiętny_Invoices2001Slovakia_Book1_1_Book1_1 9" xfId="7581"/>
    <cellStyle name="Dziesietny_Invoices2001Slovakia_Book1_1_Book1_1 9 2" xfId="26377"/>
    <cellStyle name="Dziesiętny_Invoices2001Slovakia_Book1_1_Book1_1 9 2" xfId="26378"/>
    <cellStyle name="Dziesietny_Invoices2001Slovakia_Book1_1_Book1_1_DTTD chieng chan Tham lai 29-9-2009" xfId="7582"/>
    <cellStyle name="Dziesiętny_Invoices2001Slovakia_Book1_1_Book1_1_DTTD chieng chan Tham lai 29-9-2009" xfId="7583"/>
    <cellStyle name="Dziesietny_Invoices2001Slovakia_Book1_1_Book1_1_DTTD chieng chan Tham lai 29-9-2009 10" xfId="7584"/>
    <cellStyle name="Dziesiętny_Invoices2001Slovakia_Book1_1_Book1_1_DTTD chieng chan Tham lai 29-9-2009 10" xfId="7585"/>
    <cellStyle name="Dziesietny_Invoices2001Slovakia_Book1_1_Book1_1_DTTD chieng chan Tham lai 29-9-2009 10 2" xfId="26381"/>
    <cellStyle name="Dziesiętny_Invoices2001Slovakia_Book1_1_Book1_1_DTTD chieng chan Tham lai 29-9-2009 10 2" xfId="26382"/>
    <cellStyle name="Dziesietny_Invoices2001Slovakia_Book1_1_Book1_1_DTTD chieng chan Tham lai 29-9-2009 11" xfId="7586"/>
    <cellStyle name="Dziesiętny_Invoices2001Slovakia_Book1_1_Book1_1_DTTD chieng chan Tham lai 29-9-2009 11" xfId="7587"/>
    <cellStyle name="Dziesietny_Invoices2001Slovakia_Book1_1_Book1_1_DTTD chieng chan Tham lai 29-9-2009 11 2" xfId="26383"/>
    <cellStyle name="Dziesiętny_Invoices2001Slovakia_Book1_1_Book1_1_DTTD chieng chan Tham lai 29-9-2009 11 2" xfId="26384"/>
    <cellStyle name="Dziesietny_Invoices2001Slovakia_Book1_1_Book1_1_DTTD chieng chan Tham lai 29-9-2009 12" xfId="7588"/>
    <cellStyle name="Dziesiętny_Invoices2001Slovakia_Book1_1_Book1_1_DTTD chieng chan Tham lai 29-9-2009 12" xfId="7589"/>
    <cellStyle name="Dziesietny_Invoices2001Slovakia_Book1_1_Book1_1_DTTD chieng chan Tham lai 29-9-2009 12 2" xfId="26385"/>
    <cellStyle name="Dziesiętny_Invoices2001Slovakia_Book1_1_Book1_1_DTTD chieng chan Tham lai 29-9-2009 12 2" xfId="26386"/>
    <cellStyle name="Dziesietny_Invoices2001Slovakia_Book1_1_Book1_1_DTTD chieng chan Tham lai 29-9-2009 13" xfId="7590"/>
    <cellStyle name="Dziesiętny_Invoices2001Slovakia_Book1_1_Book1_1_DTTD chieng chan Tham lai 29-9-2009 13" xfId="7591"/>
    <cellStyle name="Dziesietny_Invoices2001Slovakia_Book1_1_Book1_1_DTTD chieng chan Tham lai 29-9-2009 13 2" xfId="26387"/>
    <cellStyle name="Dziesiętny_Invoices2001Slovakia_Book1_1_Book1_1_DTTD chieng chan Tham lai 29-9-2009 13 2" xfId="26388"/>
    <cellStyle name="Dziesietny_Invoices2001Slovakia_Book1_1_Book1_1_DTTD chieng chan Tham lai 29-9-2009 14" xfId="7592"/>
    <cellStyle name="Dziesiętny_Invoices2001Slovakia_Book1_1_Book1_1_DTTD chieng chan Tham lai 29-9-2009 14" xfId="7593"/>
    <cellStyle name="Dziesietny_Invoices2001Slovakia_Book1_1_Book1_1_DTTD chieng chan Tham lai 29-9-2009 14 2" xfId="26389"/>
    <cellStyle name="Dziesiętny_Invoices2001Slovakia_Book1_1_Book1_1_DTTD chieng chan Tham lai 29-9-2009 14 2" xfId="26390"/>
    <cellStyle name="Dziesietny_Invoices2001Slovakia_Book1_1_Book1_1_DTTD chieng chan Tham lai 29-9-2009 15" xfId="7594"/>
    <cellStyle name="Dziesiętny_Invoices2001Slovakia_Book1_1_Book1_1_DTTD chieng chan Tham lai 29-9-2009 15" xfId="7595"/>
    <cellStyle name="Dziesietny_Invoices2001Slovakia_Book1_1_Book1_1_DTTD chieng chan Tham lai 29-9-2009 15 2" xfId="26391"/>
    <cellStyle name="Dziesiętny_Invoices2001Slovakia_Book1_1_Book1_1_DTTD chieng chan Tham lai 29-9-2009 15 2" xfId="26392"/>
    <cellStyle name="Dziesietny_Invoices2001Slovakia_Book1_1_Book1_1_DTTD chieng chan Tham lai 29-9-2009 16" xfId="7596"/>
    <cellStyle name="Dziesiętny_Invoices2001Slovakia_Book1_1_Book1_1_DTTD chieng chan Tham lai 29-9-2009 16" xfId="7597"/>
    <cellStyle name="Dziesietny_Invoices2001Slovakia_Book1_1_Book1_1_DTTD chieng chan Tham lai 29-9-2009 16 2" xfId="26393"/>
    <cellStyle name="Dziesiętny_Invoices2001Slovakia_Book1_1_Book1_1_DTTD chieng chan Tham lai 29-9-2009 16 2" xfId="26394"/>
    <cellStyle name="Dziesietny_Invoices2001Slovakia_Book1_1_Book1_1_DTTD chieng chan Tham lai 29-9-2009 17" xfId="7598"/>
    <cellStyle name="Dziesiętny_Invoices2001Slovakia_Book1_1_Book1_1_DTTD chieng chan Tham lai 29-9-2009 17" xfId="7599"/>
    <cellStyle name="Dziesietny_Invoices2001Slovakia_Book1_1_Book1_1_DTTD chieng chan Tham lai 29-9-2009 17 2" xfId="26395"/>
    <cellStyle name="Dziesiętny_Invoices2001Slovakia_Book1_1_Book1_1_DTTD chieng chan Tham lai 29-9-2009 17 2" xfId="26396"/>
    <cellStyle name="Dziesietny_Invoices2001Slovakia_Book1_1_Book1_1_DTTD chieng chan Tham lai 29-9-2009 18" xfId="7600"/>
    <cellStyle name="Dziesiętny_Invoices2001Slovakia_Book1_1_Book1_1_DTTD chieng chan Tham lai 29-9-2009 18" xfId="7601"/>
    <cellStyle name="Dziesietny_Invoices2001Slovakia_Book1_1_Book1_1_DTTD chieng chan Tham lai 29-9-2009 18 2" xfId="26397"/>
    <cellStyle name="Dziesiętny_Invoices2001Slovakia_Book1_1_Book1_1_DTTD chieng chan Tham lai 29-9-2009 18 2" xfId="26398"/>
    <cellStyle name="Dziesietny_Invoices2001Slovakia_Book1_1_Book1_1_DTTD chieng chan Tham lai 29-9-2009 19" xfId="7602"/>
    <cellStyle name="Dziesiętny_Invoices2001Slovakia_Book1_1_Book1_1_DTTD chieng chan Tham lai 29-9-2009 19" xfId="7603"/>
    <cellStyle name="Dziesietny_Invoices2001Slovakia_Book1_1_Book1_1_DTTD chieng chan Tham lai 29-9-2009 19 2" xfId="26399"/>
    <cellStyle name="Dziesiętny_Invoices2001Slovakia_Book1_1_Book1_1_DTTD chieng chan Tham lai 29-9-2009 19 2" xfId="26400"/>
    <cellStyle name="Dziesietny_Invoices2001Slovakia_Book1_1_Book1_1_DTTD chieng chan Tham lai 29-9-2009 2" xfId="7604"/>
    <cellStyle name="Dziesiętny_Invoices2001Slovakia_Book1_1_Book1_1_DTTD chieng chan Tham lai 29-9-2009 2" xfId="7605"/>
    <cellStyle name="Dziesietny_Invoices2001Slovakia_Book1_1_Book1_1_DTTD chieng chan Tham lai 29-9-2009 2 2" xfId="15808"/>
    <cellStyle name="Dziesiętny_Invoices2001Slovakia_Book1_1_Book1_1_DTTD chieng chan Tham lai 29-9-2009 2 2" xfId="15809"/>
    <cellStyle name="Dziesietny_Invoices2001Slovakia_Book1_1_Book1_1_DTTD chieng chan Tham lai 29-9-2009 2 3" xfId="15806"/>
    <cellStyle name="Dziesiętny_Invoices2001Slovakia_Book1_1_Book1_1_DTTD chieng chan Tham lai 29-9-2009 2 3" xfId="15807"/>
    <cellStyle name="Dziesietny_Invoices2001Slovakia_Book1_1_Book1_1_DTTD chieng chan Tham lai 29-9-2009 2 4" xfId="26401"/>
    <cellStyle name="Dziesiętny_Invoices2001Slovakia_Book1_1_Book1_1_DTTD chieng chan Tham lai 29-9-2009 2 4" xfId="26402"/>
    <cellStyle name="Dziesietny_Invoices2001Slovakia_Book1_1_Book1_1_DTTD chieng chan Tham lai 29-9-2009 20" xfId="7606"/>
    <cellStyle name="Dziesiętny_Invoices2001Slovakia_Book1_1_Book1_1_DTTD chieng chan Tham lai 29-9-2009 20" xfId="7607"/>
    <cellStyle name="Dziesietny_Invoices2001Slovakia_Book1_1_Book1_1_DTTD chieng chan Tham lai 29-9-2009 20 2" xfId="26403"/>
    <cellStyle name="Dziesiętny_Invoices2001Slovakia_Book1_1_Book1_1_DTTD chieng chan Tham lai 29-9-2009 20 2" xfId="26404"/>
    <cellStyle name="Dziesietny_Invoices2001Slovakia_Book1_1_Book1_1_DTTD chieng chan Tham lai 29-9-2009 21" xfId="7608"/>
    <cellStyle name="Dziesiętny_Invoices2001Slovakia_Book1_1_Book1_1_DTTD chieng chan Tham lai 29-9-2009 21" xfId="7609"/>
    <cellStyle name="Dziesietny_Invoices2001Slovakia_Book1_1_Book1_1_DTTD chieng chan Tham lai 29-9-2009 21 2" xfId="26405"/>
    <cellStyle name="Dziesiętny_Invoices2001Slovakia_Book1_1_Book1_1_DTTD chieng chan Tham lai 29-9-2009 21 2" xfId="26406"/>
    <cellStyle name="Dziesietny_Invoices2001Slovakia_Book1_1_Book1_1_DTTD chieng chan Tham lai 29-9-2009 22" xfId="7610"/>
    <cellStyle name="Dziesiętny_Invoices2001Slovakia_Book1_1_Book1_1_DTTD chieng chan Tham lai 29-9-2009 22" xfId="7611"/>
    <cellStyle name="Dziesietny_Invoices2001Slovakia_Book1_1_Book1_1_DTTD chieng chan Tham lai 29-9-2009 22 2" xfId="26407"/>
    <cellStyle name="Dziesiętny_Invoices2001Slovakia_Book1_1_Book1_1_DTTD chieng chan Tham lai 29-9-2009 22 2" xfId="26408"/>
    <cellStyle name="Dziesietny_Invoices2001Slovakia_Book1_1_Book1_1_DTTD chieng chan Tham lai 29-9-2009 23" xfId="7612"/>
    <cellStyle name="Dziesiętny_Invoices2001Slovakia_Book1_1_Book1_1_DTTD chieng chan Tham lai 29-9-2009 23" xfId="7613"/>
    <cellStyle name="Dziesietny_Invoices2001Slovakia_Book1_1_Book1_1_DTTD chieng chan Tham lai 29-9-2009 23 2" xfId="26409"/>
    <cellStyle name="Dziesiętny_Invoices2001Slovakia_Book1_1_Book1_1_DTTD chieng chan Tham lai 29-9-2009 23 2" xfId="26410"/>
    <cellStyle name="Dziesietny_Invoices2001Slovakia_Book1_1_Book1_1_DTTD chieng chan Tham lai 29-9-2009 24" xfId="7614"/>
    <cellStyle name="Dziesiętny_Invoices2001Slovakia_Book1_1_Book1_1_DTTD chieng chan Tham lai 29-9-2009 24" xfId="7615"/>
    <cellStyle name="Dziesietny_Invoices2001Slovakia_Book1_1_Book1_1_DTTD chieng chan Tham lai 29-9-2009 24 2" xfId="26411"/>
    <cellStyle name="Dziesiętny_Invoices2001Slovakia_Book1_1_Book1_1_DTTD chieng chan Tham lai 29-9-2009 24 2" xfId="26412"/>
    <cellStyle name="Dziesietny_Invoices2001Slovakia_Book1_1_Book1_1_DTTD chieng chan Tham lai 29-9-2009 25" xfId="7616"/>
    <cellStyle name="Dziesiętny_Invoices2001Slovakia_Book1_1_Book1_1_DTTD chieng chan Tham lai 29-9-2009 25" xfId="7617"/>
    <cellStyle name="Dziesietny_Invoices2001Slovakia_Book1_1_Book1_1_DTTD chieng chan Tham lai 29-9-2009 25 2" xfId="26413"/>
    <cellStyle name="Dziesiętny_Invoices2001Slovakia_Book1_1_Book1_1_DTTD chieng chan Tham lai 29-9-2009 25 2" xfId="26414"/>
    <cellStyle name="Dziesietny_Invoices2001Slovakia_Book1_1_Book1_1_DTTD chieng chan Tham lai 29-9-2009 26" xfId="7618"/>
    <cellStyle name="Dziesiętny_Invoices2001Slovakia_Book1_1_Book1_1_DTTD chieng chan Tham lai 29-9-2009 26" xfId="7619"/>
    <cellStyle name="Dziesietny_Invoices2001Slovakia_Book1_1_Book1_1_DTTD chieng chan Tham lai 29-9-2009 26 2" xfId="26415"/>
    <cellStyle name="Dziesiętny_Invoices2001Slovakia_Book1_1_Book1_1_DTTD chieng chan Tham lai 29-9-2009 26 2" xfId="26416"/>
    <cellStyle name="Dziesietny_Invoices2001Slovakia_Book1_1_Book1_1_DTTD chieng chan Tham lai 29-9-2009 27" xfId="15804"/>
    <cellStyle name="Dziesiętny_Invoices2001Slovakia_Book1_1_Book1_1_DTTD chieng chan Tham lai 29-9-2009 27" xfId="15805"/>
    <cellStyle name="Dziesietny_Invoices2001Slovakia_Book1_1_Book1_1_DTTD chieng chan Tham lai 29-9-2009 28" xfId="26379"/>
    <cellStyle name="Dziesiętny_Invoices2001Slovakia_Book1_1_Book1_1_DTTD chieng chan Tham lai 29-9-2009 28" xfId="26380"/>
    <cellStyle name="Dziesietny_Invoices2001Slovakia_Book1_1_Book1_1_DTTD chieng chan Tham lai 29-9-2009 3" xfId="7620"/>
    <cellStyle name="Dziesiętny_Invoices2001Slovakia_Book1_1_Book1_1_DTTD chieng chan Tham lai 29-9-2009 3" xfId="7621"/>
    <cellStyle name="Dziesietny_Invoices2001Slovakia_Book1_1_Book1_1_DTTD chieng chan Tham lai 29-9-2009 3 2" xfId="15812"/>
    <cellStyle name="Dziesiętny_Invoices2001Slovakia_Book1_1_Book1_1_DTTD chieng chan Tham lai 29-9-2009 3 2" xfId="15813"/>
    <cellStyle name="Dziesietny_Invoices2001Slovakia_Book1_1_Book1_1_DTTD chieng chan Tham lai 29-9-2009 3 3" xfId="15810"/>
    <cellStyle name="Dziesiętny_Invoices2001Slovakia_Book1_1_Book1_1_DTTD chieng chan Tham lai 29-9-2009 3 3" xfId="15811"/>
    <cellStyle name="Dziesietny_Invoices2001Slovakia_Book1_1_Book1_1_DTTD chieng chan Tham lai 29-9-2009 3 4" xfId="26417"/>
    <cellStyle name="Dziesiętny_Invoices2001Slovakia_Book1_1_Book1_1_DTTD chieng chan Tham lai 29-9-2009 3 4" xfId="26418"/>
    <cellStyle name="Dziesietny_Invoices2001Slovakia_Book1_1_Book1_1_DTTD chieng chan Tham lai 29-9-2009 4" xfId="7622"/>
    <cellStyle name="Dziesiętny_Invoices2001Slovakia_Book1_1_Book1_1_DTTD chieng chan Tham lai 29-9-2009 4" xfId="7623"/>
    <cellStyle name="Dziesietny_Invoices2001Slovakia_Book1_1_Book1_1_DTTD chieng chan Tham lai 29-9-2009 4 2" xfId="15814"/>
    <cellStyle name="Dziesiętny_Invoices2001Slovakia_Book1_1_Book1_1_DTTD chieng chan Tham lai 29-9-2009 4 2" xfId="15815"/>
    <cellStyle name="Dziesietny_Invoices2001Slovakia_Book1_1_Book1_1_DTTD chieng chan Tham lai 29-9-2009 4 3" xfId="26419"/>
    <cellStyle name="Dziesiętny_Invoices2001Slovakia_Book1_1_Book1_1_DTTD chieng chan Tham lai 29-9-2009 4 3" xfId="26420"/>
    <cellStyle name="Dziesietny_Invoices2001Slovakia_Book1_1_Book1_1_DTTD chieng chan Tham lai 29-9-2009 5" xfId="7624"/>
    <cellStyle name="Dziesiętny_Invoices2001Slovakia_Book1_1_Book1_1_DTTD chieng chan Tham lai 29-9-2009 5" xfId="7625"/>
    <cellStyle name="Dziesietny_Invoices2001Slovakia_Book1_1_Book1_1_DTTD chieng chan Tham lai 29-9-2009 5 2" xfId="26421"/>
    <cellStyle name="Dziesiętny_Invoices2001Slovakia_Book1_1_Book1_1_DTTD chieng chan Tham lai 29-9-2009 5 2" xfId="26422"/>
    <cellStyle name="Dziesietny_Invoices2001Slovakia_Book1_1_Book1_1_DTTD chieng chan Tham lai 29-9-2009 6" xfId="7626"/>
    <cellStyle name="Dziesiętny_Invoices2001Slovakia_Book1_1_Book1_1_DTTD chieng chan Tham lai 29-9-2009 6" xfId="7627"/>
    <cellStyle name="Dziesietny_Invoices2001Slovakia_Book1_1_Book1_1_DTTD chieng chan Tham lai 29-9-2009 6 2" xfId="26423"/>
    <cellStyle name="Dziesiętny_Invoices2001Slovakia_Book1_1_Book1_1_DTTD chieng chan Tham lai 29-9-2009 6 2" xfId="26424"/>
    <cellStyle name="Dziesietny_Invoices2001Slovakia_Book1_1_Book1_1_DTTD chieng chan Tham lai 29-9-2009 7" xfId="7628"/>
    <cellStyle name="Dziesiętny_Invoices2001Slovakia_Book1_1_Book1_1_DTTD chieng chan Tham lai 29-9-2009 7" xfId="7629"/>
    <cellStyle name="Dziesietny_Invoices2001Slovakia_Book1_1_Book1_1_DTTD chieng chan Tham lai 29-9-2009 7 2" xfId="26425"/>
    <cellStyle name="Dziesiętny_Invoices2001Slovakia_Book1_1_Book1_1_DTTD chieng chan Tham lai 29-9-2009 7 2" xfId="26426"/>
    <cellStyle name="Dziesietny_Invoices2001Slovakia_Book1_1_Book1_1_DTTD chieng chan Tham lai 29-9-2009 8" xfId="7630"/>
    <cellStyle name="Dziesiętny_Invoices2001Slovakia_Book1_1_Book1_1_DTTD chieng chan Tham lai 29-9-2009 8" xfId="7631"/>
    <cellStyle name="Dziesietny_Invoices2001Slovakia_Book1_1_Book1_1_DTTD chieng chan Tham lai 29-9-2009 8 2" xfId="26427"/>
    <cellStyle name="Dziesiętny_Invoices2001Slovakia_Book1_1_Book1_1_DTTD chieng chan Tham lai 29-9-2009 8 2" xfId="26428"/>
    <cellStyle name="Dziesietny_Invoices2001Slovakia_Book1_1_Book1_1_DTTD chieng chan Tham lai 29-9-2009 9" xfId="7632"/>
    <cellStyle name="Dziesiętny_Invoices2001Slovakia_Book1_1_Book1_1_DTTD chieng chan Tham lai 29-9-2009 9" xfId="7633"/>
    <cellStyle name="Dziesietny_Invoices2001Slovakia_Book1_1_Book1_1_DTTD chieng chan Tham lai 29-9-2009 9 2" xfId="26429"/>
    <cellStyle name="Dziesiętny_Invoices2001Slovakia_Book1_1_Book1_1_DTTD chieng chan Tham lai 29-9-2009 9 2" xfId="26430"/>
    <cellStyle name="Dziesietny_Invoices2001Slovakia_Book1_1_Book1_1_Ke hoach 2010 (theo doi 11-8-2010)" xfId="7634"/>
    <cellStyle name="Dziesiętny_Invoices2001Slovakia_Book1_1_Book1_1_Ke hoach 2010 (theo doi 11-8-2010)" xfId="7635"/>
    <cellStyle name="Dziesietny_Invoices2001Slovakia_Book1_1_Book1_1_Ke hoach 2010 (theo doi 11-8-2010) 10" xfId="7636"/>
    <cellStyle name="Dziesiętny_Invoices2001Slovakia_Book1_1_Book1_1_Ke hoach 2010 (theo doi 11-8-2010) 10" xfId="7637"/>
    <cellStyle name="Dziesietny_Invoices2001Slovakia_Book1_1_Book1_1_Ke hoach 2010 (theo doi 11-8-2010) 10 2" xfId="26433"/>
    <cellStyle name="Dziesiętny_Invoices2001Slovakia_Book1_1_Book1_1_Ke hoach 2010 (theo doi 11-8-2010) 10 2" xfId="26434"/>
    <cellStyle name="Dziesietny_Invoices2001Slovakia_Book1_1_Book1_1_Ke hoach 2010 (theo doi 11-8-2010) 11" xfId="7638"/>
    <cellStyle name="Dziesiętny_Invoices2001Slovakia_Book1_1_Book1_1_Ke hoach 2010 (theo doi 11-8-2010) 11" xfId="7639"/>
    <cellStyle name="Dziesietny_Invoices2001Slovakia_Book1_1_Book1_1_Ke hoach 2010 (theo doi 11-8-2010) 11 2" xfId="26435"/>
    <cellStyle name="Dziesiętny_Invoices2001Slovakia_Book1_1_Book1_1_Ke hoach 2010 (theo doi 11-8-2010) 11 2" xfId="26436"/>
    <cellStyle name="Dziesietny_Invoices2001Slovakia_Book1_1_Book1_1_Ke hoach 2010 (theo doi 11-8-2010) 12" xfId="7640"/>
    <cellStyle name="Dziesiętny_Invoices2001Slovakia_Book1_1_Book1_1_Ke hoach 2010 (theo doi 11-8-2010) 12" xfId="7641"/>
    <cellStyle name="Dziesietny_Invoices2001Slovakia_Book1_1_Book1_1_Ke hoach 2010 (theo doi 11-8-2010) 12 2" xfId="26437"/>
    <cellStyle name="Dziesiętny_Invoices2001Slovakia_Book1_1_Book1_1_Ke hoach 2010 (theo doi 11-8-2010) 12 2" xfId="26438"/>
    <cellStyle name="Dziesietny_Invoices2001Slovakia_Book1_1_Book1_1_Ke hoach 2010 (theo doi 11-8-2010) 13" xfId="7642"/>
    <cellStyle name="Dziesiętny_Invoices2001Slovakia_Book1_1_Book1_1_Ke hoach 2010 (theo doi 11-8-2010) 13" xfId="7643"/>
    <cellStyle name="Dziesietny_Invoices2001Slovakia_Book1_1_Book1_1_Ke hoach 2010 (theo doi 11-8-2010) 13 2" xfId="26439"/>
    <cellStyle name="Dziesiętny_Invoices2001Slovakia_Book1_1_Book1_1_Ke hoach 2010 (theo doi 11-8-2010) 13 2" xfId="26440"/>
    <cellStyle name="Dziesietny_Invoices2001Slovakia_Book1_1_Book1_1_Ke hoach 2010 (theo doi 11-8-2010) 14" xfId="7644"/>
    <cellStyle name="Dziesiętny_Invoices2001Slovakia_Book1_1_Book1_1_Ke hoach 2010 (theo doi 11-8-2010) 14" xfId="7645"/>
    <cellStyle name="Dziesietny_Invoices2001Slovakia_Book1_1_Book1_1_Ke hoach 2010 (theo doi 11-8-2010) 14 2" xfId="26441"/>
    <cellStyle name="Dziesiętny_Invoices2001Slovakia_Book1_1_Book1_1_Ke hoach 2010 (theo doi 11-8-2010) 14 2" xfId="26442"/>
    <cellStyle name="Dziesietny_Invoices2001Slovakia_Book1_1_Book1_1_Ke hoach 2010 (theo doi 11-8-2010) 15" xfId="7646"/>
    <cellStyle name="Dziesiętny_Invoices2001Slovakia_Book1_1_Book1_1_Ke hoach 2010 (theo doi 11-8-2010) 15" xfId="7647"/>
    <cellStyle name="Dziesietny_Invoices2001Slovakia_Book1_1_Book1_1_Ke hoach 2010 (theo doi 11-8-2010) 15 2" xfId="26443"/>
    <cellStyle name="Dziesiętny_Invoices2001Slovakia_Book1_1_Book1_1_Ke hoach 2010 (theo doi 11-8-2010) 15 2" xfId="26444"/>
    <cellStyle name="Dziesietny_Invoices2001Slovakia_Book1_1_Book1_1_Ke hoach 2010 (theo doi 11-8-2010) 16" xfId="7648"/>
    <cellStyle name="Dziesiętny_Invoices2001Slovakia_Book1_1_Book1_1_Ke hoach 2010 (theo doi 11-8-2010) 16" xfId="7649"/>
    <cellStyle name="Dziesietny_Invoices2001Slovakia_Book1_1_Book1_1_Ke hoach 2010 (theo doi 11-8-2010) 16 2" xfId="26445"/>
    <cellStyle name="Dziesiętny_Invoices2001Slovakia_Book1_1_Book1_1_Ke hoach 2010 (theo doi 11-8-2010) 16 2" xfId="26446"/>
    <cellStyle name="Dziesietny_Invoices2001Slovakia_Book1_1_Book1_1_Ke hoach 2010 (theo doi 11-8-2010) 17" xfId="7650"/>
    <cellStyle name="Dziesiętny_Invoices2001Slovakia_Book1_1_Book1_1_Ke hoach 2010 (theo doi 11-8-2010) 17" xfId="7651"/>
    <cellStyle name="Dziesietny_Invoices2001Slovakia_Book1_1_Book1_1_Ke hoach 2010 (theo doi 11-8-2010) 17 2" xfId="26447"/>
    <cellStyle name="Dziesiętny_Invoices2001Slovakia_Book1_1_Book1_1_Ke hoach 2010 (theo doi 11-8-2010) 17 2" xfId="26448"/>
    <cellStyle name="Dziesietny_Invoices2001Slovakia_Book1_1_Book1_1_Ke hoach 2010 (theo doi 11-8-2010) 18" xfId="7652"/>
    <cellStyle name="Dziesiętny_Invoices2001Slovakia_Book1_1_Book1_1_Ke hoach 2010 (theo doi 11-8-2010) 18" xfId="7653"/>
    <cellStyle name="Dziesietny_Invoices2001Slovakia_Book1_1_Book1_1_Ke hoach 2010 (theo doi 11-8-2010) 18 2" xfId="26449"/>
    <cellStyle name="Dziesiętny_Invoices2001Slovakia_Book1_1_Book1_1_Ke hoach 2010 (theo doi 11-8-2010) 18 2" xfId="26450"/>
    <cellStyle name="Dziesietny_Invoices2001Slovakia_Book1_1_Book1_1_Ke hoach 2010 (theo doi 11-8-2010) 19" xfId="7654"/>
    <cellStyle name="Dziesiętny_Invoices2001Slovakia_Book1_1_Book1_1_Ke hoach 2010 (theo doi 11-8-2010) 19" xfId="7655"/>
    <cellStyle name="Dziesietny_Invoices2001Slovakia_Book1_1_Book1_1_Ke hoach 2010 (theo doi 11-8-2010) 19 2" xfId="26451"/>
    <cellStyle name="Dziesiętny_Invoices2001Slovakia_Book1_1_Book1_1_Ke hoach 2010 (theo doi 11-8-2010) 19 2" xfId="26452"/>
    <cellStyle name="Dziesietny_Invoices2001Slovakia_Book1_1_Book1_1_Ke hoach 2010 (theo doi 11-8-2010) 2" xfId="7656"/>
    <cellStyle name="Dziesiętny_Invoices2001Slovakia_Book1_1_Book1_1_Ke hoach 2010 (theo doi 11-8-2010) 2" xfId="7657"/>
    <cellStyle name="Dziesietny_Invoices2001Slovakia_Book1_1_Book1_1_Ke hoach 2010 (theo doi 11-8-2010) 2 2" xfId="15820"/>
    <cellStyle name="Dziesiętny_Invoices2001Slovakia_Book1_1_Book1_1_Ke hoach 2010 (theo doi 11-8-2010) 2 2" xfId="15821"/>
    <cellStyle name="Dziesietny_Invoices2001Slovakia_Book1_1_Book1_1_Ke hoach 2010 (theo doi 11-8-2010) 2 3" xfId="15818"/>
    <cellStyle name="Dziesiętny_Invoices2001Slovakia_Book1_1_Book1_1_Ke hoach 2010 (theo doi 11-8-2010) 2 3" xfId="15819"/>
    <cellStyle name="Dziesietny_Invoices2001Slovakia_Book1_1_Book1_1_Ke hoach 2010 (theo doi 11-8-2010) 2 4" xfId="26453"/>
    <cellStyle name="Dziesiętny_Invoices2001Slovakia_Book1_1_Book1_1_Ke hoach 2010 (theo doi 11-8-2010) 2 4" xfId="26454"/>
    <cellStyle name="Dziesietny_Invoices2001Slovakia_Book1_1_Book1_1_Ke hoach 2010 (theo doi 11-8-2010) 20" xfId="7658"/>
    <cellStyle name="Dziesiętny_Invoices2001Slovakia_Book1_1_Book1_1_Ke hoach 2010 (theo doi 11-8-2010) 20" xfId="7659"/>
    <cellStyle name="Dziesietny_Invoices2001Slovakia_Book1_1_Book1_1_Ke hoach 2010 (theo doi 11-8-2010) 20 2" xfId="26455"/>
    <cellStyle name="Dziesiętny_Invoices2001Slovakia_Book1_1_Book1_1_Ke hoach 2010 (theo doi 11-8-2010) 20 2" xfId="26456"/>
    <cellStyle name="Dziesietny_Invoices2001Slovakia_Book1_1_Book1_1_Ke hoach 2010 (theo doi 11-8-2010) 21" xfId="7660"/>
    <cellStyle name="Dziesiętny_Invoices2001Slovakia_Book1_1_Book1_1_Ke hoach 2010 (theo doi 11-8-2010) 21" xfId="7661"/>
    <cellStyle name="Dziesietny_Invoices2001Slovakia_Book1_1_Book1_1_Ke hoach 2010 (theo doi 11-8-2010) 21 2" xfId="26457"/>
    <cellStyle name="Dziesiętny_Invoices2001Slovakia_Book1_1_Book1_1_Ke hoach 2010 (theo doi 11-8-2010) 21 2" xfId="26458"/>
    <cellStyle name="Dziesietny_Invoices2001Slovakia_Book1_1_Book1_1_Ke hoach 2010 (theo doi 11-8-2010) 22" xfId="7662"/>
    <cellStyle name="Dziesiętny_Invoices2001Slovakia_Book1_1_Book1_1_Ke hoach 2010 (theo doi 11-8-2010) 22" xfId="7663"/>
    <cellStyle name="Dziesietny_Invoices2001Slovakia_Book1_1_Book1_1_Ke hoach 2010 (theo doi 11-8-2010) 22 2" xfId="26459"/>
    <cellStyle name="Dziesiętny_Invoices2001Slovakia_Book1_1_Book1_1_Ke hoach 2010 (theo doi 11-8-2010) 22 2" xfId="26460"/>
    <cellStyle name="Dziesietny_Invoices2001Slovakia_Book1_1_Book1_1_Ke hoach 2010 (theo doi 11-8-2010) 23" xfId="7664"/>
    <cellStyle name="Dziesiętny_Invoices2001Slovakia_Book1_1_Book1_1_Ke hoach 2010 (theo doi 11-8-2010) 23" xfId="7665"/>
    <cellStyle name="Dziesietny_Invoices2001Slovakia_Book1_1_Book1_1_Ke hoach 2010 (theo doi 11-8-2010) 23 2" xfId="26461"/>
    <cellStyle name="Dziesiętny_Invoices2001Slovakia_Book1_1_Book1_1_Ke hoach 2010 (theo doi 11-8-2010) 23 2" xfId="26462"/>
    <cellStyle name="Dziesietny_Invoices2001Slovakia_Book1_1_Book1_1_Ke hoach 2010 (theo doi 11-8-2010) 24" xfId="7666"/>
    <cellStyle name="Dziesiętny_Invoices2001Slovakia_Book1_1_Book1_1_Ke hoach 2010 (theo doi 11-8-2010) 24" xfId="7667"/>
    <cellStyle name="Dziesietny_Invoices2001Slovakia_Book1_1_Book1_1_Ke hoach 2010 (theo doi 11-8-2010) 24 2" xfId="26463"/>
    <cellStyle name="Dziesiętny_Invoices2001Slovakia_Book1_1_Book1_1_Ke hoach 2010 (theo doi 11-8-2010) 24 2" xfId="26464"/>
    <cellStyle name="Dziesietny_Invoices2001Slovakia_Book1_1_Book1_1_Ke hoach 2010 (theo doi 11-8-2010) 25" xfId="7668"/>
    <cellStyle name="Dziesiętny_Invoices2001Slovakia_Book1_1_Book1_1_Ke hoach 2010 (theo doi 11-8-2010) 25" xfId="7669"/>
    <cellStyle name="Dziesietny_Invoices2001Slovakia_Book1_1_Book1_1_Ke hoach 2010 (theo doi 11-8-2010) 25 2" xfId="26465"/>
    <cellStyle name="Dziesiętny_Invoices2001Slovakia_Book1_1_Book1_1_Ke hoach 2010 (theo doi 11-8-2010) 25 2" xfId="26466"/>
    <cellStyle name="Dziesietny_Invoices2001Slovakia_Book1_1_Book1_1_Ke hoach 2010 (theo doi 11-8-2010) 26" xfId="7670"/>
    <cellStyle name="Dziesiętny_Invoices2001Slovakia_Book1_1_Book1_1_Ke hoach 2010 (theo doi 11-8-2010) 26" xfId="7671"/>
    <cellStyle name="Dziesietny_Invoices2001Slovakia_Book1_1_Book1_1_Ke hoach 2010 (theo doi 11-8-2010) 26 2" xfId="26467"/>
    <cellStyle name="Dziesiętny_Invoices2001Slovakia_Book1_1_Book1_1_Ke hoach 2010 (theo doi 11-8-2010) 26 2" xfId="26468"/>
    <cellStyle name="Dziesietny_Invoices2001Slovakia_Book1_1_Book1_1_Ke hoach 2010 (theo doi 11-8-2010) 27" xfId="15816"/>
    <cellStyle name="Dziesiętny_Invoices2001Slovakia_Book1_1_Book1_1_Ke hoach 2010 (theo doi 11-8-2010) 27" xfId="15817"/>
    <cellStyle name="Dziesietny_Invoices2001Slovakia_Book1_1_Book1_1_Ke hoach 2010 (theo doi 11-8-2010) 28" xfId="26431"/>
    <cellStyle name="Dziesiętny_Invoices2001Slovakia_Book1_1_Book1_1_Ke hoach 2010 (theo doi 11-8-2010) 28" xfId="26432"/>
    <cellStyle name="Dziesietny_Invoices2001Slovakia_Book1_1_Book1_1_Ke hoach 2010 (theo doi 11-8-2010) 3" xfId="7672"/>
    <cellStyle name="Dziesiętny_Invoices2001Slovakia_Book1_1_Book1_1_Ke hoach 2010 (theo doi 11-8-2010) 3" xfId="7673"/>
    <cellStyle name="Dziesietny_Invoices2001Slovakia_Book1_1_Book1_1_Ke hoach 2010 (theo doi 11-8-2010) 3 2" xfId="15824"/>
    <cellStyle name="Dziesiętny_Invoices2001Slovakia_Book1_1_Book1_1_Ke hoach 2010 (theo doi 11-8-2010) 3 2" xfId="15825"/>
    <cellStyle name="Dziesietny_Invoices2001Slovakia_Book1_1_Book1_1_Ke hoach 2010 (theo doi 11-8-2010) 3 3" xfId="15822"/>
    <cellStyle name="Dziesiętny_Invoices2001Slovakia_Book1_1_Book1_1_Ke hoach 2010 (theo doi 11-8-2010) 3 3" xfId="15823"/>
    <cellStyle name="Dziesietny_Invoices2001Slovakia_Book1_1_Book1_1_Ke hoach 2010 (theo doi 11-8-2010) 3 4" xfId="26469"/>
    <cellStyle name="Dziesiętny_Invoices2001Slovakia_Book1_1_Book1_1_Ke hoach 2010 (theo doi 11-8-2010) 3 4" xfId="26470"/>
    <cellStyle name="Dziesietny_Invoices2001Slovakia_Book1_1_Book1_1_Ke hoach 2010 (theo doi 11-8-2010) 4" xfId="7674"/>
    <cellStyle name="Dziesiętny_Invoices2001Slovakia_Book1_1_Book1_1_Ke hoach 2010 (theo doi 11-8-2010) 4" xfId="7675"/>
    <cellStyle name="Dziesietny_Invoices2001Slovakia_Book1_1_Book1_1_Ke hoach 2010 (theo doi 11-8-2010) 4 2" xfId="26471"/>
    <cellStyle name="Dziesiętny_Invoices2001Slovakia_Book1_1_Book1_1_Ke hoach 2010 (theo doi 11-8-2010) 4 2" xfId="26472"/>
    <cellStyle name="Dziesietny_Invoices2001Slovakia_Book1_1_Book1_1_Ke hoach 2010 (theo doi 11-8-2010) 5" xfId="7676"/>
    <cellStyle name="Dziesiętny_Invoices2001Slovakia_Book1_1_Book1_1_Ke hoach 2010 (theo doi 11-8-2010) 5" xfId="7677"/>
    <cellStyle name="Dziesietny_Invoices2001Slovakia_Book1_1_Book1_1_Ke hoach 2010 (theo doi 11-8-2010) 5 2" xfId="26473"/>
    <cellStyle name="Dziesiętny_Invoices2001Slovakia_Book1_1_Book1_1_Ke hoach 2010 (theo doi 11-8-2010) 5 2" xfId="26474"/>
    <cellStyle name="Dziesietny_Invoices2001Slovakia_Book1_1_Book1_1_Ke hoach 2010 (theo doi 11-8-2010) 6" xfId="7678"/>
    <cellStyle name="Dziesiętny_Invoices2001Slovakia_Book1_1_Book1_1_Ke hoach 2010 (theo doi 11-8-2010) 6" xfId="7679"/>
    <cellStyle name="Dziesietny_Invoices2001Slovakia_Book1_1_Book1_1_Ke hoach 2010 (theo doi 11-8-2010) 6 2" xfId="26475"/>
    <cellStyle name="Dziesiętny_Invoices2001Slovakia_Book1_1_Book1_1_Ke hoach 2010 (theo doi 11-8-2010) 6 2" xfId="26476"/>
    <cellStyle name="Dziesietny_Invoices2001Slovakia_Book1_1_Book1_1_Ke hoach 2010 (theo doi 11-8-2010) 7" xfId="7680"/>
    <cellStyle name="Dziesiętny_Invoices2001Slovakia_Book1_1_Book1_1_Ke hoach 2010 (theo doi 11-8-2010) 7" xfId="7681"/>
    <cellStyle name="Dziesietny_Invoices2001Slovakia_Book1_1_Book1_1_Ke hoach 2010 (theo doi 11-8-2010) 7 2" xfId="26477"/>
    <cellStyle name="Dziesiętny_Invoices2001Slovakia_Book1_1_Book1_1_Ke hoach 2010 (theo doi 11-8-2010) 7 2" xfId="26478"/>
    <cellStyle name="Dziesietny_Invoices2001Slovakia_Book1_1_Book1_1_Ke hoach 2010 (theo doi 11-8-2010) 8" xfId="7682"/>
    <cellStyle name="Dziesiętny_Invoices2001Slovakia_Book1_1_Book1_1_Ke hoach 2010 (theo doi 11-8-2010) 8" xfId="7683"/>
    <cellStyle name="Dziesietny_Invoices2001Slovakia_Book1_1_Book1_1_Ke hoach 2010 (theo doi 11-8-2010) 8 2" xfId="26479"/>
    <cellStyle name="Dziesiętny_Invoices2001Slovakia_Book1_1_Book1_1_Ke hoach 2010 (theo doi 11-8-2010) 8 2" xfId="26480"/>
    <cellStyle name="Dziesietny_Invoices2001Slovakia_Book1_1_Book1_1_Ke hoach 2010 (theo doi 11-8-2010) 9" xfId="7684"/>
    <cellStyle name="Dziesiętny_Invoices2001Slovakia_Book1_1_Book1_1_Ke hoach 2010 (theo doi 11-8-2010) 9" xfId="7685"/>
    <cellStyle name="Dziesietny_Invoices2001Slovakia_Book1_1_Book1_1_Ke hoach 2010 (theo doi 11-8-2010) 9 2" xfId="26481"/>
    <cellStyle name="Dziesiętny_Invoices2001Slovakia_Book1_1_Book1_1_Ke hoach 2010 (theo doi 11-8-2010) 9 2" xfId="26482"/>
    <cellStyle name="Dziesietny_Invoices2001Slovakia_Book1_1_Book1_1_Ke hoach 2010 (theo doi 11-8-2010)_BIEU KE HOACH  2015 (KTN 6.11 sua)" xfId="15826"/>
    <cellStyle name="Dziesiętny_Invoices2001Slovakia_Book1_1_Book1_1_Ke hoach 2010 (theo doi 11-8-2010)_BIEU KE HOACH  2015 (KTN 6.11 sua)" xfId="15827"/>
    <cellStyle name="Dziesietny_Invoices2001Slovakia_Book1_1_Book1_1_ke hoach dau thau 30-6-2010" xfId="7686"/>
    <cellStyle name="Dziesiętny_Invoices2001Slovakia_Book1_1_Book1_1_ke hoach dau thau 30-6-2010" xfId="7687"/>
    <cellStyle name="Dziesietny_Invoices2001Slovakia_Book1_1_Book1_1_ke hoach dau thau 30-6-2010 10" xfId="7688"/>
    <cellStyle name="Dziesiętny_Invoices2001Slovakia_Book1_1_Book1_1_ke hoach dau thau 30-6-2010 10" xfId="7689"/>
    <cellStyle name="Dziesietny_Invoices2001Slovakia_Book1_1_Book1_1_ke hoach dau thau 30-6-2010 10 2" xfId="26485"/>
    <cellStyle name="Dziesiętny_Invoices2001Slovakia_Book1_1_Book1_1_ke hoach dau thau 30-6-2010 10 2" xfId="26486"/>
    <cellStyle name="Dziesietny_Invoices2001Slovakia_Book1_1_Book1_1_ke hoach dau thau 30-6-2010 11" xfId="7690"/>
    <cellStyle name="Dziesiętny_Invoices2001Slovakia_Book1_1_Book1_1_ke hoach dau thau 30-6-2010 11" xfId="7691"/>
    <cellStyle name="Dziesietny_Invoices2001Slovakia_Book1_1_Book1_1_ke hoach dau thau 30-6-2010 11 2" xfId="26487"/>
    <cellStyle name="Dziesiętny_Invoices2001Slovakia_Book1_1_Book1_1_ke hoach dau thau 30-6-2010 11 2" xfId="26488"/>
    <cellStyle name="Dziesietny_Invoices2001Slovakia_Book1_1_Book1_1_ke hoach dau thau 30-6-2010 12" xfId="7692"/>
    <cellStyle name="Dziesiętny_Invoices2001Slovakia_Book1_1_Book1_1_ke hoach dau thau 30-6-2010 12" xfId="7693"/>
    <cellStyle name="Dziesietny_Invoices2001Slovakia_Book1_1_Book1_1_ke hoach dau thau 30-6-2010 12 2" xfId="26489"/>
    <cellStyle name="Dziesiętny_Invoices2001Slovakia_Book1_1_Book1_1_ke hoach dau thau 30-6-2010 12 2" xfId="26490"/>
    <cellStyle name="Dziesietny_Invoices2001Slovakia_Book1_1_Book1_1_ke hoach dau thau 30-6-2010 13" xfId="7694"/>
    <cellStyle name="Dziesiętny_Invoices2001Slovakia_Book1_1_Book1_1_ke hoach dau thau 30-6-2010 13" xfId="7695"/>
    <cellStyle name="Dziesietny_Invoices2001Slovakia_Book1_1_Book1_1_ke hoach dau thau 30-6-2010 13 2" xfId="26491"/>
    <cellStyle name="Dziesiętny_Invoices2001Slovakia_Book1_1_Book1_1_ke hoach dau thau 30-6-2010 13 2" xfId="26492"/>
    <cellStyle name="Dziesietny_Invoices2001Slovakia_Book1_1_Book1_1_ke hoach dau thau 30-6-2010 14" xfId="7696"/>
    <cellStyle name="Dziesiętny_Invoices2001Slovakia_Book1_1_Book1_1_ke hoach dau thau 30-6-2010 14" xfId="7697"/>
    <cellStyle name="Dziesietny_Invoices2001Slovakia_Book1_1_Book1_1_ke hoach dau thau 30-6-2010 14 2" xfId="26493"/>
    <cellStyle name="Dziesiętny_Invoices2001Slovakia_Book1_1_Book1_1_ke hoach dau thau 30-6-2010 14 2" xfId="26494"/>
    <cellStyle name="Dziesietny_Invoices2001Slovakia_Book1_1_Book1_1_ke hoach dau thau 30-6-2010 15" xfId="7698"/>
    <cellStyle name="Dziesiętny_Invoices2001Slovakia_Book1_1_Book1_1_ke hoach dau thau 30-6-2010 15" xfId="7699"/>
    <cellStyle name="Dziesietny_Invoices2001Slovakia_Book1_1_Book1_1_ke hoach dau thau 30-6-2010 15 2" xfId="26495"/>
    <cellStyle name="Dziesiętny_Invoices2001Slovakia_Book1_1_Book1_1_ke hoach dau thau 30-6-2010 15 2" xfId="26496"/>
    <cellStyle name="Dziesietny_Invoices2001Slovakia_Book1_1_Book1_1_ke hoach dau thau 30-6-2010 16" xfId="7700"/>
    <cellStyle name="Dziesiętny_Invoices2001Slovakia_Book1_1_Book1_1_ke hoach dau thau 30-6-2010 16" xfId="7701"/>
    <cellStyle name="Dziesietny_Invoices2001Slovakia_Book1_1_Book1_1_ke hoach dau thau 30-6-2010 16 2" xfId="26497"/>
    <cellStyle name="Dziesiętny_Invoices2001Slovakia_Book1_1_Book1_1_ke hoach dau thau 30-6-2010 16 2" xfId="26498"/>
    <cellStyle name="Dziesietny_Invoices2001Slovakia_Book1_1_Book1_1_ke hoach dau thau 30-6-2010 17" xfId="7702"/>
    <cellStyle name="Dziesiętny_Invoices2001Slovakia_Book1_1_Book1_1_ke hoach dau thau 30-6-2010 17" xfId="7703"/>
    <cellStyle name="Dziesietny_Invoices2001Slovakia_Book1_1_Book1_1_ke hoach dau thau 30-6-2010 17 2" xfId="26499"/>
    <cellStyle name="Dziesiętny_Invoices2001Slovakia_Book1_1_Book1_1_ke hoach dau thau 30-6-2010 17 2" xfId="26500"/>
    <cellStyle name="Dziesietny_Invoices2001Slovakia_Book1_1_Book1_1_ke hoach dau thau 30-6-2010 18" xfId="7704"/>
    <cellStyle name="Dziesiętny_Invoices2001Slovakia_Book1_1_Book1_1_ke hoach dau thau 30-6-2010 18" xfId="7705"/>
    <cellStyle name="Dziesietny_Invoices2001Slovakia_Book1_1_Book1_1_ke hoach dau thau 30-6-2010 18 2" xfId="26501"/>
    <cellStyle name="Dziesiętny_Invoices2001Slovakia_Book1_1_Book1_1_ke hoach dau thau 30-6-2010 18 2" xfId="26502"/>
    <cellStyle name="Dziesietny_Invoices2001Slovakia_Book1_1_Book1_1_ke hoach dau thau 30-6-2010 19" xfId="7706"/>
    <cellStyle name="Dziesiętny_Invoices2001Slovakia_Book1_1_Book1_1_ke hoach dau thau 30-6-2010 19" xfId="7707"/>
    <cellStyle name="Dziesietny_Invoices2001Slovakia_Book1_1_Book1_1_ke hoach dau thau 30-6-2010 19 2" xfId="26503"/>
    <cellStyle name="Dziesiętny_Invoices2001Slovakia_Book1_1_Book1_1_ke hoach dau thau 30-6-2010 19 2" xfId="26504"/>
    <cellStyle name="Dziesietny_Invoices2001Slovakia_Book1_1_Book1_1_ke hoach dau thau 30-6-2010 2" xfId="7708"/>
    <cellStyle name="Dziesiętny_Invoices2001Slovakia_Book1_1_Book1_1_ke hoach dau thau 30-6-2010 2" xfId="7709"/>
    <cellStyle name="Dziesietny_Invoices2001Slovakia_Book1_1_Book1_1_ke hoach dau thau 30-6-2010 2 2" xfId="15832"/>
    <cellStyle name="Dziesiętny_Invoices2001Slovakia_Book1_1_Book1_1_ke hoach dau thau 30-6-2010 2 2" xfId="15833"/>
    <cellStyle name="Dziesietny_Invoices2001Slovakia_Book1_1_Book1_1_ke hoach dau thau 30-6-2010 2 3" xfId="15830"/>
    <cellStyle name="Dziesiętny_Invoices2001Slovakia_Book1_1_Book1_1_ke hoach dau thau 30-6-2010 2 3" xfId="15831"/>
    <cellStyle name="Dziesietny_Invoices2001Slovakia_Book1_1_Book1_1_ke hoach dau thau 30-6-2010 2 4" xfId="26505"/>
    <cellStyle name="Dziesiętny_Invoices2001Slovakia_Book1_1_Book1_1_ke hoach dau thau 30-6-2010 2 4" xfId="26506"/>
    <cellStyle name="Dziesietny_Invoices2001Slovakia_Book1_1_Book1_1_ke hoach dau thau 30-6-2010 20" xfId="7710"/>
    <cellStyle name="Dziesiętny_Invoices2001Slovakia_Book1_1_Book1_1_ke hoach dau thau 30-6-2010 20" xfId="7711"/>
    <cellStyle name="Dziesietny_Invoices2001Slovakia_Book1_1_Book1_1_ke hoach dau thau 30-6-2010 20 2" xfId="26507"/>
    <cellStyle name="Dziesiętny_Invoices2001Slovakia_Book1_1_Book1_1_ke hoach dau thau 30-6-2010 20 2" xfId="26508"/>
    <cellStyle name="Dziesietny_Invoices2001Slovakia_Book1_1_Book1_1_ke hoach dau thau 30-6-2010 21" xfId="7712"/>
    <cellStyle name="Dziesiętny_Invoices2001Slovakia_Book1_1_Book1_1_ke hoach dau thau 30-6-2010 21" xfId="7713"/>
    <cellStyle name="Dziesietny_Invoices2001Slovakia_Book1_1_Book1_1_ke hoach dau thau 30-6-2010 21 2" xfId="26509"/>
    <cellStyle name="Dziesiętny_Invoices2001Slovakia_Book1_1_Book1_1_ke hoach dau thau 30-6-2010 21 2" xfId="26510"/>
    <cellStyle name="Dziesietny_Invoices2001Slovakia_Book1_1_Book1_1_ke hoach dau thau 30-6-2010 22" xfId="7714"/>
    <cellStyle name="Dziesiętny_Invoices2001Slovakia_Book1_1_Book1_1_ke hoach dau thau 30-6-2010 22" xfId="7715"/>
    <cellStyle name="Dziesietny_Invoices2001Slovakia_Book1_1_Book1_1_ke hoach dau thau 30-6-2010 22 2" xfId="26511"/>
    <cellStyle name="Dziesiętny_Invoices2001Slovakia_Book1_1_Book1_1_ke hoach dau thau 30-6-2010 22 2" xfId="26512"/>
    <cellStyle name="Dziesietny_Invoices2001Slovakia_Book1_1_Book1_1_ke hoach dau thau 30-6-2010 23" xfId="7716"/>
    <cellStyle name="Dziesiętny_Invoices2001Slovakia_Book1_1_Book1_1_ke hoach dau thau 30-6-2010 23" xfId="7717"/>
    <cellStyle name="Dziesietny_Invoices2001Slovakia_Book1_1_Book1_1_ke hoach dau thau 30-6-2010 23 2" xfId="26513"/>
    <cellStyle name="Dziesiętny_Invoices2001Slovakia_Book1_1_Book1_1_ke hoach dau thau 30-6-2010 23 2" xfId="26514"/>
    <cellStyle name="Dziesietny_Invoices2001Slovakia_Book1_1_Book1_1_ke hoach dau thau 30-6-2010 24" xfId="7718"/>
    <cellStyle name="Dziesiętny_Invoices2001Slovakia_Book1_1_Book1_1_ke hoach dau thau 30-6-2010 24" xfId="7719"/>
    <cellStyle name="Dziesietny_Invoices2001Slovakia_Book1_1_Book1_1_ke hoach dau thau 30-6-2010 24 2" xfId="26515"/>
    <cellStyle name="Dziesiętny_Invoices2001Slovakia_Book1_1_Book1_1_ke hoach dau thau 30-6-2010 24 2" xfId="26516"/>
    <cellStyle name="Dziesietny_Invoices2001Slovakia_Book1_1_Book1_1_ke hoach dau thau 30-6-2010 25" xfId="7720"/>
    <cellStyle name="Dziesiętny_Invoices2001Slovakia_Book1_1_Book1_1_ke hoach dau thau 30-6-2010 25" xfId="7721"/>
    <cellStyle name="Dziesietny_Invoices2001Slovakia_Book1_1_Book1_1_ke hoach dau thau 30-6-2010 25 2" xfId="26517"/>
    <cellStyle name="Dziesiętny_Invoices2001Slovakia_Book1_1_Book1_1_ke hoach dau thau 30-6-2010 25 2" xfId="26518"/>
    <cellStyle name="Dziesietny_Invoices2001Slovakia_Book1_1_Book1_1_ke hoach dau thau 30-6-2010 26" xfId="7722"/>
    <cellStyle name="Dziesiętny_Invoices2001Slovakia_Book1_1_Book1_1_ke hoach dau thau 30-6-2010 26" xfId="7723"/>
    <cellStyle name="Dziesietny_Invoices2001Slovakia_Book1_1_Book1_1_ke hoach dau thau 30-6-2010 26 2" xfId="26519"/>
    <cellStyle name="Dziesiętny_Invoices2001Slovakia_Book1_1_Book1_1_ke hoach dau thau 30-6-2010 26 2" xfId="26520"/>
    <cellStyle name="Dziesietny_Invoices2001Slovakia_Book1_1_Book1_1_ke hoach dau thau 30-6-2010 27" xfId="15828"/>
    <cellStyle name="Dziesiętny_Invoices2001Slovakia_Book1_1_Book1_1_ke hoach dau thau 30-6-2010 27" xfId="15829"/>
    <cellStyle name="Dziesietny_Invoices2001Slovakia_Book1_1_Book1_1_ke hoach dau thau 30-6-2010 28" xfId="26483"/>
    <cellStyle name="Dziesiętny_Invoices2001Slovakia_Book1_1_Book1_1_ke hoach dau thau 30-6-2010 28" xfId="26484"/>
    <cellStyle name="Dziesietny_Invoices2001Slovakia_Book1_1_Book1_1_ke hoach dau thau 30-6-2010 3" xfId="7724"/>
    <cellStyle name="Dziesiętny_Invoices2001Slovakia_Book1_1_Book1_1_ke hoach dau thau 30-6-2010 3" xfId="7725"/>
    <cellStyle name="Dziesietny_Invoices2001Slovakia_Book1_1_Book1_1_ke hoach dau thau 30-6-2010 3 2" xfId="15836"/>
    <cellStyle name="Dziesiętny_Invoices2001Slovakia_Book1_1_Book1_1_ke hoach dau thau 30-6-2010 3 2" xfId="15837"/>
    <cellStyle name="Dziesietny_Invoices2001Slovakia_Book1_1_Book1_1_ke hoach dau thau 30-6-2010 3 3" xfId="15834"/>
    <cellStyle name="Dziesiętny_Invoices2001Slovakia_Book1_1_Book1_1_ke hoach dau thau 30-6-2010 3 3" xfId="15835"/>
    <cellStyle name="Dziesietny_Invoices2001Slovakia_Book1_1_Book1_1_ke hoach dau thau 30-6-2010 3 4" xfId="26521"/>
    <cellStyle name="Dziesiętny_Invoices2001Slovakia_Book1_1_Book1_1_ke hoach dau thau 30-6-2010 3 4" xfId="26522"/>
    <cellStyle name="Dziesietny_Invoices2001Slovakia_Book1_1_Book1_1_ke hoach dau thau 30-6-2010 4" xfId="7726"/>
    <cellStyle name="Dziesiętny_Invoices2001Slovakia_Book1_1_Book1_1_ke hoach dau thau 30-6-2010 4" xfId="7727"/>
    <cellStyle name="Dziesietny_Invoices2001Slovakia_Book1_1_Book1_1_ke hoach dau thau 30-6-2010 4 2" xfId="26523"/>
    <cellStyle name="Dziesiętny_Invoices2001Slovakia_Book1_1_Book1_1_ke hoach dau thau 30-6-2010 4 2" xfId="26524"/>
    <cellStyle name="Dziesietny_Invoices2001Slovakia_Book1_1_Book1_1_ke hoach dau thau 30-6-2010 5" xfId="7728"/>
    <cellStyle name="Dziesiętny_Invoices2001Slovakia_Book1_1_Book1_1_ke hoach dau thau 30-6-2010 5" xfId="7729"/>
    <cellStyle name="Dziesietny_Invoices2001Slovakia_Book1_1_Book1_1_ke hoach dau thau 30-6-2010 5 2" xfId="26525"/>
    <cellStyle name="Dziesiętny_Invoices2001Slovakia_Book1_1_Book1_1_ke hoach dau thau 30-6-2010 5 2" xfId="26526"/>
    <cellStyle name="Dziesietny_Invoices2001Slovakia_Book1_1_Book1_1_ke hoach dau thau 30-6-2010 6" xfId="7730"/>
    <cellStyle name="Dziesiętny_Invoices2001Slovakia_Book1_1_Book1_1_ke hoach dau thau 30-6-2010 6" xfId="7731"/>
    <cellStyle name="Dziesietny_Invoices2001Slovakia_Book1_1_Book1_1_ke hoach dau thau 30-6-2010 6 2" xfId="26527"/>
    <cellStyle name="Dziesiętny_Invoices2001Slovakia_Book1_1_Book1_1_ke hoach dau thau 30-6-2010 6 2" xfId="26528"/>
    <cellStyle name="Dziesietny_Invoices2001Slovakia_Book1_1_Book1_1_ke hoach dau thau 30-6-2010 7" xfId="7732"/>
    <cellStyle name="Dziesiętny_Invoices2001Slovakia_Book1_1_Book1_1_ke hoach dau thau 30-6-2010 7" xfId="7733"/>
    <cellStyle name="Dziesietny_Invoices2001Slovakia_Book1_1_Book1_1_ke hoach dau thau 30-6-2010 7 2" xfId="26529"/>
    <cellStyle name="Dziesiętny_Invoices2001Slovakia_Book1_1_Book1_1_ke hoach dau thau 30-6-2010 7 2" xfId="26530"/>
    <cellStyle name="Dziesietny_Invoices2001Slovakia_Book1_1_Book1_1_ke hoach dau thau 30-6-2010 8" xfId="7734"/>
    <cellStyle name="Dziesiętny_Invoices2001Slovakia_Book1_1_Book1_1_ke hoach dau thau 30-6-2010 8" xfId="7735"/>
    <cellStyle name="Dziesietny_Invoices2001Slovakia_Book1_1_Book1_1_ke hoach dau thau 30-6-2010 8 2" xfId="26531"/>
    <cellStyle name="Dziesiętny_Invoices2001Slovakia_Book1_1_Book1_1_ke hoach dau thau 30-6-2010 8 2" xfId="26532"/>
    <cellStyle name="Dziesietny_Invoices2001Slovakia_Book1_1_Book1_1_ke hoach dau thau 30-6-2010 9" xfId="7736"/>
    <cellStyle name="Dziesiętny_Invoices2001Slovakia_Book1_1_Book1_1_ke hoach dau thau 30-6-2010 9" xfId="7737"/>
    <cellStyle name="Dziesietny_Invoices2001Slovakia_Book1_1_Book1_1_ke hoach dau thau 30-6-2010 9 2" xfId="26533"/>
    <cellStyle name="Dziesiętny_Invoices2001Slovakia_Book1_1_Book1_1_ke hoach dau thau 30-6-2010 9 2" xfId="26534"/>
    <cellStyle name="Dziesietny_Invoices2001Slovakia_Book1_1_Book1_1_ke hoach dau thau 30-6-2010_BIEU KE HOACH  2015 (KTN 6.11 sua)" xfId="15838"/>
    <cellStyle name="Dziesiętny_Invoices2001Slovakia_Book1_1_Book1_1_ke hoach dau thau 30-6-2010_BIEU KE HOACH  2015 (KTN 6.11 sua)" xfId="15839"/>
    <cellStyle name="Dziesietny_Invoices2001Slovakia_Book1_1_Book1_2" xfId="7738"/>
    <cellStyle name="Dziesiętny_Invoices2001Slovakia_Book1_1_Book1_2" xfId="7739"/>
    <cellStyle name="Dziesietny_Invoices2001Slovakia_Book1_1_Book1_2 2" xfId="15840"/>
    <cellStyle name="Dziesiętny_Invoices2001Slovakia_Book1_1_Book1_2 2" xfId="15841"/>
    <cellStyle name="Dziesietny_Invoices2001Slovakia_Book1_1_Book1_2 2 2" xfId="31901"/>
    <cellStyle name="Dziesiętny_Invoices2001Slovakia_Book1_1_Book1_2 2 2" xfId="31902"/>
    <cellStyle name="Dziesietny_Invoices2001Slovakia_Book1_1_Book1_2 3" xfId="26535"/>
    <cellStyle name="Dziesiętny_Invoices2001Slovakia_Book1_1_Book1_2 3" xfId="26536"/>
    <cellStyle name="Dziesietny_Invoices2001Slovakia_Book1_1_Book1_2_ke hoach dau thau 30-6-2010" xfId="7740"/>
    <cellStyle name="Dziesiętny_Invoices2001Slovakia_Book1_1_Book1_2_ke hoach dau thau 30-6-2010" xfId="7741"/>
    <cellStyle name="Dziesietny_Invoices2001Slovakia_Book1_1_Book1_2_ke hoach dau thau 30-6-2010 10" xfId="7742"/>
    <cellStyle name="Dziesiętny_Invoices2001Slovakia_Book1_1_Book1_2_ke hoach dau thau 30-6-2010 10" xfId="7743"/>
    <cellStyle name="Dziesietny_Invoices2001Slovakia_Book1_1_Book1_2_ke hoach dau thau 30-6-2010 10 2" xfId="26539"/>
    <cellStyle name="Dziesiętny_Invoices2001Slovakia_Book1_1_Book1_2_ke hoach dau thau 30-6-2010 10 2" xfId="26540"/>
    <cellStyle name="Dziesietny_Invoices2001Slovakia_Book1_1_Book1_2_ke hoach dau thau 30-6-2010 11" xfId="7744"/>
    <cellStyle name="Dziesiętny_Invoices2001Slovakia_Book1_1_Book1_2_ke hoach dau thau 30-6-2010 11" xfId="7745"/>
    <cellStyle name="Dziesietny_Invoices2001Slovakia_Book1_1_Book1_2_ke hoach dau thau 30-6-2010 11 2" xfId="26541"/>
    <cellStyle name="Dziesiętny_Invoices2001Slovakia_Book1_1_Book1_2_ke hoach dau thau 30-6-2010 11 2" xfId="26542"/>
    <cellStyle name="Dziesietny_Invoices2001Slovakia_Book1_1_Book1_2_ke hoach dau thau 30-6-2010 12" xfId="7746"/>
    <cellStyle name="Dziesiętny_Invoices2001Slovakia_Book1_1_Book1_2_ke hoach dau thau 30-6-2010 12" xfId="7747"/>
    <cellStyle name="Dziesietny_Invoices2001Slovakia_Book1_1_Book1_2_ke hoach dau thau 30-6-2010 12 2" xfId="26543"/>
    <cellStyle name="Dziesiętny_Invoices2001Slovakia_Book1_1_Book1_2_ke hoach dau thau 30-6-2010 12 2" xfId="26544"/>
    <cellStyle name="Dziesietny_Invoices2001Slovakia_Book1_1_Book1_2_ke hoach dau thau 30-6-2010 13" xfId="7748"/>
    <cellStyle name="Dziesiętny_Invoices2001Slovakia_Book1_1_Book1_2_ke hoach dau thau 30-6-2010 13" xfId="7749"/>
    <cellStyle name="Dziesietny_Invoices2001Slovakia_Book1_1_Book1_2_ke hoach dau thau 30-6-2010 13 2" xfId="26545"/>
    <cellStyle name="Dziesiętny_Invoices2001Slovakia_Book1_1_Book1_2_ke hoach dau thau 30-6-2010 13 2" xfId="26546"/>
    <cellStyle name="Dziesietny_Invoices2001Slovakia_Book1_1_Book1_2_ke hoach dau thau 30-6-2010 14" xfId="7750"/>
    <cellStyle name="Dziesiętny_Invoices2001Slovakia_Book1_1_Book1_2_ke hoach dau thau 30-6-2010 14" xfId="7751"/>
    <cellStyle name="Dziesietny_Invoices2001Slovakia_Book1_1_Book1_2_ke hoach dau thau 30-6-2010 14 2" xfId="26547"/>
    <cellStyle name="Dziesiętny_Invoices2001Slovakia_Book1_1_Book1_2_ke hoach dau thau 30-6-2010 14 2" xfId="26548"/>
    <cellStyle name="Dziesietny_Invoices2001Slovakia_Book1_1_Book1_2_ke hoach dau thau 30-6-2010 15" xfId="7752"/>
    <cellStyle name="Dziesiętny_Invoices2001Slovakia_Book1_1_Book1_2_ke hoach dau thau 30-6-2010 15" xfId="7753"/>
    <cellStyle name="Dziesietny_Invoices2001Slovakia_Book1_1_Book1_2_ke hoach dau thau 30-6-2010 15 2" xfId="26549"/>
    <cellStyle name="Dziesiętny_Invoices2001Slovakia_Book1_1_Book1_2_ke hoach dau thau 30-6-2010 15 2" xfId="26550"/>
    <cellStyle name="Dziesietny_Invoices2001Slovakia_Book1_1_Book1_2_ke hoach dau thau 30-6-2010 16" xfId="7754"/>
    <cellStyle name="Dziesiętny_Invoices2001Slovakia_Book1_1_Book1_2_ke hoach dau thau 30-6-2010 16" xfId="7755"/>
    <cellStyle name="Dziesietny_Invoices2001Slovakia_Book1_1_Book1_2_ke hoach dau thau 30-6-2010 16 2" xfId="26551"/>
    <cellStyle name="Dziesiętny_Invoices2001Slovakia_Book1_1_Book1_2_ke hoach dau thau 30-6-2010 16 2" xfId="26552"/>
    <cellStyle name="Dziesietny_Invoices2001Slovakia_Book1_1_Book1_2_ke hoach dau thau 30-6-2010 17" xfId="7756"/>
    <cellStyle name="Dziesiętny_Invoices2001Slovakia_Book1_1_Book1_2_ke hoach dau thau 30-6-2010 17" xfId="7757"/>
    <cellStyle name="Dziesietny_Invoices2001Slovakia_Book1_1_Book1_2_ke hoach dau thau 30-6-2010 17 2" xfId="26553"/>
    <cellStyle name="Dziesiętny_Invoices2001Slovakia_Book1_1_Book1_2_ke hoach dau thau 30-6-2010 17 2" xfId="26554"/>
    <cellStyle name="Dziesietny_Invoices2001Slovakia_Book1_1_Book1_2_ke hoach dau thau 30-6-2010 18" xfId="7758"/>
    <cellStyle name="Dziesiętny_Invoices2001Slovakia_Book1_1_Book1_2_ke hoach dau thau 30-6-2010 18" xfId="7759"/>
    <cellStyle name="Dziesietny_Invoices2001Slovakia_Book1_1_Book1_2_ke hoach dau thau 30-6-2010 18 2" xfId="26555"/>
    <cellStyle name="Dziesiętny_Invoices2001Slovakia_Book1_1_Book1_2_ke hoach dau thau 30-6-2010 18 2" xfId="26556"/>
    <cellStyle name="Dziesietny_Invoices2001Slovakia_Book1_1_Book1_2_ke hoach dau thau 30-6-2010 19" xfId="7760"/>
    <cellStyle name="Dziesiętny_Invoices2001Slovakia_Book1_1_Book1_2_ke hoach dau thau 30-6-2010 19" xfId="7761"/>
    <cellStyle name="Dziesietny_Invoices2001Slovakia_Book1_1_Book1_2_ke hoach dau thau 30-6-2010 19 2" xfId="26557"/>
    <cellStyle name="Dziesiętny_Invoices2001Slovakia_Book1_1_Book1_2_ke hoach dau thau 30-6-2010 19 2" xfId="26558"/>
    <cellStyle name="Dziesietny_Invoices2001Slovakia_Book1_1_Book1_2_ke hoach dau thau 30-6-2010 2" xfId="7762"/>
    <cellStyle name="Dziesiętny_Invoices2001Slovakia_Book1_1_Book1_2_ke hoach dau thau 30-6-2010 2" xfId="7763"/>
    <cellStyle name="Dziesietny_Invoices2001Slovakia_Book1_1_Book1_2_ke hoach dau thau 30-6-2010 2 2" xfId="15846"/>
    <cellStyle name="Dziesiętny_Invoices2001Slovakia_Book1_1_Book1_2_ke hoach dau thau 30-6-2010 2 2" xfId="15847"/>
    <cellStyle name="Dziesietny_Invoices2001Slovakia_Book1_1_Book1_2_ke hoach dau thau 30-6-2010 2 3" xfId="15844"/>
    <cellStyle name="Dziesiętny_Invoices2001Slovakia_Book1_1_Book1_2_ke hoach dau thau 30-6-2010 2 3" xfId="15845"/>
    <cellStyle name="Dziesietny_Invoices2001Slovakia_Book1_1_Book1_2_ke hoach dau thau 30-6-2010 2 4" xfId="26559"/>
    <cellStyle name="Dziesiętny_Invoices2001Slovakia_Book1_1_Book1_2_ke hoach dau thau 30-6-2010 2 4" xfId="26560"/>
    <cellStyle name="Dziesietny_Invoices2001Slovakia_Book1_1_Book1_2_ke hoach dau thau 30-6-2010 20" xfId="7764"/>
    <cellStyle name="Dziesiętny_Invoices2001Slovakia_Book1_1_Book1_2_ke hoach dau thau 30-6-2010 20" xfId="7765"/>
    <cellStyle name="Dziesietny_Invoices2001Slovakia_Book1_1_Book1_2_ke hoach dau thau 30-6-2010 20 2" xfId="26561"/>
    <cellStyle name="Dziesiętny_Invoices2001Slovakia_Book1_1_Book1_2_ke hoach dau thau 30-6-2010 20 2" xfId="26562"/>
    <cellStyle name="Dziesietny_Invoices2001Slovakia_Book1_1_Book1_2_ke hoach dau thau 30-6-2010 21" xfId="7766"/>
    <cellStyle name="Dziesiętny_Invoices2001Slovakia_Book1_1_Book1_2_ke hoach dau thau 30-6-2010 21" xfId="7767"/>
    <cellStyle name="Dziesietny_Invoices2001Slovakia_Book1_1_Book1_2_ke hoach dau thau 30-6-2010 21 2" xfId="26563"/>
    <cellStyle name="Dziesiętny_Invoices2001Slovakia_Book1_1_Book1_2_ke hoach dau thau 30-6-2010 21 2" xfId="26564"/>
    <cellStyle name="Dziesietny_Invoices2001Slovakia_Book1_1_Book1_2_ke hoach dau thau 30-6-2010 22" xfId="7768"/>
    <cellStyle name="Dziesiętny_Invoices2001Slovakia_Book1_1_Book1_2_ke hoach dau thau 30-6-2010 22" xfId="7769"/>
    <cellStyle name="Dziesietny_Invoices2001Slovakia_Book1_1_Book1_2_ke hoach dau thau 30-6-2010 22 2" xfId="26565"/>
    <cellStyle name="Dziesiętny_Invoices2001Slovakia_Book1_1_Book1_2_ke hoach dau thau 30-6-2010 22 2" xfId="26566"/>
    <cellStyle name="Dziesietny_Invoices2001Slovakia_Book1_1_Book1_2_ke hoach dau thau 30-6-2010 23" xfId="7770"/>
    <cellStyle name="Dziesiętny_Invoices2001Slovakia_Book1_1_Book1_2_ke hoach dau thau 30-6-2010 23" xfId="7771"/>
    <cellStyle name="Dziesietny_Invoices2001Slovakia_Book1_1_Book1_2_ke hoach dau thau 30-6-2010 23 2" xfId="26567"/>
    <cellStyle name="Dziesiętny_Invoices2001Slovakia_Book1_1_Book1_2_ke hoach dau thau 30-6-2010 23 2" xfId="26568"/>
    <cellStyle name="Dziesietny_Invoices2001Slovakia_Book1_1_Book1_2_ke hoach dau thau 30-6-2010 24" xfId="7772"/>
    <cellStyle name="Dziesiętny_Invoices2001Slovakia_Book1_1_Book1_2_ke hoach dau thau 30-6-2010 24" xfId="7773"/>
    <cellStyle name="Dziesietny_Invoices2001Slovakia_Book1_1_Book1_2_ke hoach dau thau 30-6-2010 24 2" xfId="26569"/>
    <cellStyle name="Dziesiętny_Invoices2001Slovakia_Book1_1_Book1_2_ke hoach dau thau 30-6-2010 24 2" xfId="26570"/>
    <cellStyle name="Dziesietny_Invoices2001Slovakia_Book1_1_Book1_2_ke hoach dau thau 30-6-2010 25" xfId="7774"/>
    <cellStyle name="Dziesiętny_Invoices2001Slovakia_Book1_1_Book1_2_ke hoach dau thau 30-6-2010 25" xfId="7775"/>
    <cellStyle name="Dziesietny_Invoices2001Slovakia_Book1_1_Book1_2_ke hoach dau thau 30-6-2010 25 2" xfId="26571"/>
    <cellStyle name="Dziesiętny_Invoices2001Slovakia_Book1_1_Book1_2_ke hoach dau thau 30-6-2010 25 2" xfId="26572"/>
    <cellStyle name="Dziesietny_Invoices2001Slovakia_Book1_1_Book1_2_ke hoach dau thau 30-6-2010 26" xfId="7776"/>
    <cellStyle name="Dziesiętny_Invoices2001Slovakia_Book1_1_Book1_2_ke hoach dau thau 30-6-2010 26" xfId="7777"/>
    <cellStyle name="Dziesietny_Invoices2001Slovakia_Book1_1_Book1_2_ke hoach dau thau 30-6-2010 26 2" xfId="26573"/>
    <cellStyle name="Dziesiętny_Invoices2001Slovakia_Book1_1_Book1_2_ke hoach dau thau 30-6-2010 26 2" xfId="26574"/>
    <cellStyle name="Dziesietny_Invoices2001Slovakia_Book1_1_Book1_2_ke hoach dau thau 30-6-2010 27" xfId="15842"/>
    <cellStyle name="Dziesiętny_Invoices2001Slovakia_Book1_1_Book1_2_ke hoach dau thau 30-6-2010 27" xfId="15843"/>
    <cellStyle name="Dziesietny_Invoices2001Slovakia_Book1_1_Book1_2_ke hoach dau thau 30-6-2010 28" xfId="26537"/>
    <cellStyle name="Dziesiętny_Invoices2001Slovakia_Book1_1_Book1_2_ke hoach dau thau 30-6-2010 28" xfId="26538"/>
    <cellStyle name="Dziesietny_Invoices2001Slovakia_Book1_1_Book1_2_ke hoach dau thau 30-6-2010 3" xfId="7778"/>
    <cellStyle name="Dziesiętny_Invoices2001Slovakia_Book1_1_Book1_2_ke hoach dau thau 30-6-2010 3" xfId="7779"/>
    <cellStyle name="Dziesietny_Invoices2001Slovakia_Book1_1_Book1_2_ke hoach dau thau 30-6-2010 3 2" xfId="15850"/>
    <cellStyle name="Dziesiętny_Invoices2001Slovakia_Book1_1_Book1_2_ke hoach dau thau 30-6-2010 3 2" xfId="15851"/>
    <cellStyle name="Dziesietny_Invoices2001Slovakia_Book1_1_Book1_2_ke hoach dau thau 30-6-2010 3 3" xfId="15848"/>
    <cellStyle name="Dziesiętny_Invoices2001Slovakia_Book1_1_Book1_2_ke hoach dau thau 30-6-2010 3 3" xfId="15849"/>
    <cellStyle name="Dziesietny_Invoices2001Slovakia_Book1_1_Book1_2_ke hoach dau thau 30-6-2010 3 4" xfId="26575"/>
    <cellStyle name="Dziesiętny_Invoices2001Slovakia_Book1_1_Book1_2_ke hoach dau thau 30-6-2010 3 4" xfId="26576"/>
    <cellStyle name="Dziesietny_Invoices2001Slovakia_Book1_1_Book1_2_ke hoach dau thau 30-6-2010 4" xfId="7780"/>
    <cellStyle name="Dziesiętny_Invoices2001Slovakia_Book1_1_Book1_2_ke hoach dau thau 30-6-2010 4" xfId="7781"/>
    <cellStyle name="Dziesietny_Invoices2001Slovakia_Book1_1_Book1_2_ke hoach dau thau 30-6-2010 4 2" xfId="15852"/>
    <cellStyle name="Dziesiętny_Invoices2001Slovakia_Book1_1_Book1_2_ke hoach dau thau 30-6-2010 4 2" xfId="15853"/>
    <cellStyle name="Dziesietny_Invoices2001Slovakia_Book1_1_Book1_2_ke hoach dau thau 30-6-2010 4 3" xfId="26577"/>
    <cellStyle name="Dziesiętny_Invoices2001Slovakia_Book1_1_Book1_2_ke hoach dau thau 30-6-2010 4 3" xfId="26578"/>
    <cellStyle name="Dziesietny_Invoices2001Slovakia_Book1_1_Book1_2_ke hoach dau thau 30-6-2010 5" xfId="7782"/>
    <cellStyle name="Dziesiętny_Invoices2001Slovakia_Book1_1_Book1_2_ke hoach dau thau 30-6-2010 5" xfId="7783"/>
    <cellStyle name="Dziesietny_Invoices2001Slovakia_Book1_1_Book1_2_ke hoach dau thau 30-6-2010 5 2" xfId="26579"/>
    <cellStyle name="Dziesiętny_Invoices2001Slovakia_Book1_1_Book1_2_ke hoach dau thau 30-6-2010 5 2" xfId="26580"/>
    <cellStyle name="Dziesietny_Invoices2001Slovakia_Book1_1_Book1_2_ke hoach dau thau 30-6-2010 6" xfId="7784"/>
    <cellStyle name="Dziesiętny_Invoices2001Slovakia_Book1_1_Book1_2_ke hoach dau thau 30-6-2010 6" xfId="7785"/>
    <cellStyle name="Dziesietny_Invoices2001Slovakia_Book1_1_Book1_2_ke hoach dau thau 30-6-2010 6 2" xfId="26581"/>
    <cellStyle name="Dziesiętny_Invoices2001Slovakia_Book1_1_Book1_2_ke hoach dau thau 30-6-2010 6 2" xfId="26582"/>
    <cellStyle name="Dziesietny_Invoices2001Slovakia_Book1_1_Book1_2_ke hoach dau thau 30-6-2010 7" xfId="7786"/>
    <cellStyle name="Dziesiętny_Invoices2001Slovakia_Book1_1_Book1_2_ke hoach dau thau 30-6-2010 7" xfId="7787"/>
    <cellStyle name="Dziesietny_Invoices2001Slovakia_Book1_1_Book1_2_ke hoach dau thau 30-6-2010 7 2" xfId="26583"/>
    <cellStyle name="Dziesiętny_Invoices2001Slovakia_Book1_1_Book1_2_ke hoach dau thau 30-6-2010 7 2" xfId="26584"/>
    <cellStyle name="Dziesietny_Invoices2001Slovakia_Book1_1_Book1_2_ke hoach dau thau 30-6-2010 8" xfId="7788"/>
    <cellStyle name="Dziesiętny_Invoices2001Slovakia_Book1_1_Book1_2_ke hoach dau thau 30-6-2010 8" xfId="7789"/>
    <cellStyle name="Dziesietny_Invoices2001Slovakia_Book1_1_Book1_2_ke hoach dau thau 30-6-2010 8 2" xfId="26585"/>
    <cellStyle name="Dziesiętny_Invoices2001Slovakia_Book1_1_Book1_2_ke hoach dau thau 30-6-2010 8 2" xfId="26586"/>
    <cellStyle name="Dziesietny_Invoices2001Slovakia_Book1_1_Book1_2_ke hoach dau thau 30-6-2010 9" xfId="7790"/>
    <cellStyle name="Dziesiętny_Invoices2001Slovakia_Book1_1_Book1_2_ke hoach dau thau 30-6-2010 9" xfId="7791"/>
    <cellStyle name="Dziesietny_Invoices2001Slovakia_Book1_1_Book1_2_ke hoach dau thau 30-6-2010 9 2" xfId="26587"/>
    <cellStyle name="Dziesiętny_Invoices2001Slovakia_Book1_1_Book1_2_ke hoach dau thau 30-6-2010 9 2" xfId="26588"/>
    <cellStyle name="Dziesietny_Invoices2001Slovakia_Book1_1_Book1_3" xfId="7792"/>
    <cellStyle name="Dziesiętny_Invoices2001Slovakia_Book1_1_Book1_3" xfId="7793"/>
    <cellStyle name="Dziesietny_Invoices2001Slovakia_Book1_1_Book1_3 2" xfId="15854"/>
    <cellStyle name="Dziesiętny_Invoices2001Slovakia_Book1_1_Book1_3 2" xfId="15855"/>
    <cellStyle name="Dziesietny_Invoices2001Slovakia_Book1_1_Book1_3 2 2" xfId="31903"/>
    <cellStyle name="Dziesiętny_Invoices2001Slovakia_Book1_1_Book1_3 2 2" xfId="31904"/>
    <cellStyle name="Dziesietny_Invoices2001Slovakia_Book1_1_Book1_3 3" xfId="26589"/>
    <cellStyle name="Dziesiętny_Invoices2001Slovakia_Book1_1_Book1_3 3" xfId="26590"/>
    <cellStyle name="Dziesietny_Invoices2001Slovakia_Book1_1_Book1_Bao cao danh muc cac cong trinh tren dia ban huyen 4-2010" xfId="15856"/>
    <cellStyle name="Dziesiętny_Invoices2001Slovakia_Book1_1_Book1_Bao cao danh muc cac cong trinh tren dia ban huyen 4-2010" xfId="15857"/>
    <cellStyle name="Dziesietny_Invoices2001Slovakia_Book1_1_Book1_bieu ke hoach dau thau" xfId="7794"/>
    <cellStyle name="Dziesiętny_Invoices2001Slovakia_Book1_1_Book1_bieu ke hoach dau thau" xfId="7795"/>
    <cellStyle name="Dziesietny_Invoices2001Slovakia_Book1_1_Book1_bieu ke hoach dau thau 10" xfId="7796"/>
    <cellStyle name="Dziesiętny_Invoices2001Slovakia_Book1_1_Book1_bieu ke hoach dau thau 10" xfId="7797"/>
    <cellStyle name="Dziesietny_Invoices2001Slovakia_Book1_1_Book1_bieu ke hoach dau thau 10 2" xfId="26593"/>
    <cellStyle name="Dziesiętny_Invoices2001Slovakia_Book1_1_Book1_bieu ke hoach dau thau 10 2" xfId="26594"/>
    <cellStyle name="Dziesietny_Invoices2001Slovakia_Book1_1_Book1_bieu ke hoach dau thau 11" xfId="7798"/>
    <cellStyle name="Dziesiętny_Invoices2001Slovakia_Book1_1_Book1_bieu ke hoach dau thau 11" xfId="7799"/>
    <cellStyle name="Dziesietny_Invoices2001Slovakia_Book1_1_Book1_bieu ke hoach dau thau 11 2" xfId="26595"/>
    <cellStyle name="Dziesiętny_Invoices2001Slovakia_Book1_1_Book1_bieu ke hoach dau thau 11 2" xfId="26596"/>
    <cellStyle name="Dziesietny_Invoices2001Slovakia_Book1_1_Book1_bieu ke hoach dau thau 12" xfId="7800"/>
    <cellStyle name="Dziesiętny_Invoices2001Slovakia_Book1_1_Book1_bieu ke hoach dau thau 12" xfId="7801"/>
    <cellStyle name="Dziesietny_Invoices2001Slovakia_Book1_1_Book1_bieu ke hoach dau thau 12 2" xfId="26597"/>
    <cellStyle name="Dziesiętny_Invoices2001Slovakia_Book1_1_Book1_bieu ke hoach dau thau 12 2" xfId="26598"/>
    <cellStyle name="Dziesietny_Invoices2001Slovakia_Book1_1_Book1_bieu ke hoach dau thau 13" xfId="7802"/>
    <cellStyle name="Dziesiętny_Invoices2001Slovakia_Book1_1_Book1_bieu ke hoach dau thau 13" xfId="7803"/>
    <cellStyle name="Dziesietny_Invoices2001Slovakia_Book1_1_Book1_bieu ke hoach dau thau 13 2" xfId="26599"/>
    <cellStyle name="Dziesiętny_Invoices2001Slovakia_Book1_1_Book1_bieu ke hoach dau thau 13 2" xfId="26600"/>
    <cellStyle name="Dziesietny_Invoices2001Slovakia_Book1_1_Book1_bieu ke hoach dau thau 14" xfId="7804"/>
    <cellStyle name="Dziesiętny_Invoices2001Slovakia_Book1_1_Book1_bieu ke hoach dau thau 14" xfId="7805"/>
    <cellStyle name="Dziesietny_Invoices2001Slovakia_Book1_1_Book1_bieu ke hoach dau thau 14 2" xfId="26601"/>
    <cellStyle name="Dziesiętny_Invoices2001Slovakia_Book1_1_Book1_bieu ke hoach dau thau 14 2" xfId="26602"/>
    <cellStyle name="Dziesietny_Invoices2001Slovakia_Book1_1_Book1_bieu ke hoach dau thau 15" xfId="7806"/>
    <cellStyle name="Dziesiętny_Invoices2001Slovakia_Book1_1_Book1_bieu ke hoach dau thau 15" xfId="7807"/>
    <cellStyle name="Dziesietny_Invoices2001Slovakia_Book1_1_Book1_bieu ke hoach dau thau 15 2" xfId="26603"/>
    <cellStyle name="Dziesiętny_Invoices2001Slovakia_Book1_1_Book1_bieu ke hoach dau thau 15 2" xfId="26604"/>
    <cellStyle name="Dziesietny_Invoices2001Slovakia_Book1_1_Book1_bieu ke hoach dau thau 16" xfId="7808"/>
    <cellStyle name="Dziesiętny_Invoices2001Slovakia_Book1_1_Book1_bieu ke hoach dau thau 16" xfId="7809"/>
    <cellStyle name="Dziesietny_Invoices2001Slovakia_Book1_1_Book1_bieu ke hoach dau thau 16 2" xfId="26605"/>
    <cellStyle name="Dziesiętny_Invoices2001Slovakia_Book1_1_Book1_bieu ke hoach dau thau 16 2" xfId="26606"/>
    <cellStyle name="Dziesietny_Invoices2001Slovakia_Book1_1_Book1_bieu ke hoach dau thau 17" xfId="7810"/>
    <cellStyle name="Dziesiętny_Invoices2001Slovakia_Book1_1_Book1_bieu ke hoach dau thau 17" xfId="7811"/>
    <cellStyle name="Dziesietny_Invoices2001Slovakia_Book1_1_Book1_bieu ke hoach dau thau 17 2" xfId="26607"/>
    <cellStyle name="Dziesiętny_Invoices2001Slovakia_Book1_1_Book1_bieu ke hoach dau thau 17 2" xfId="26608"/>
    <cellStyle name="Dziesietny_Invoices2001Slovakia_Book1_1_Book1_bieu ke hoach dau thau 18" xfId="7812"/>
    <cellStyle name="Dziesiętny_Invoices2001Slovakia_Book1_1_Book1_bieu ke hoach dau thau 18" xfId="7813"/>
    <cellStyle name="Dziesietny_Invoices2001Slovakia_Book1_1_Book1_bieu ke hoach dau thau 18 2" xfId="26609"/>
    <cellStyle name="Dziesiętny_Invoices2001Slovakia_Book1_1_Book1_bieu ke hoach dau thau 18 2" xfId="26610"/>
    <cellStyle name="Dziesietny_Invoices2001Slovakia_Book1_1_Book1_bieu ke hoach dau thau 19" xfId="7814"/>
    <cellStyle name="Dziesiętny_Invoices2001Slovakia_Book1_1_Book1_bieu ke hoach dau thau 19" xfId="7815"/>
    <cellStyle name="Dziesietny_Invoices2001Slovakia_Book1_1_Book1_bieu ke hoach dau thau 19 2" xfId="26611"/>
    <cellStyle name="Dziesiętny_Invoices2001Slovakia_Book1_1_Book1_bieu ke hoach dau thau 19 2" xfId="26612"/>
    <cellStyle name="Dziesietny_Invoices2001Slovakia_Book1_1_Book1_bieu ke hoach dau thau 2" xfId="7816"/>
    <cellStyle name="Dziesiętny_Invoices2001Slovakia_Book1_1_Book1_bieu ke hoach dau thau 2" xfId="7817"/>
    <cellStyle name="Dziesietny_Invoices2001Slovakia_Book1_1_Book1_bieu ke hoach dau thau 2 2" xfId="15862"/>
    <cellStyle name="Dziesiętny_Invoices2001Slovakia_Book1_1_Book1_bieu ke hoach dau thau 2 2" xfId="15863"/>
    <cellStyle name="Dziesietny_Invoices2001Slovakia_Book1_1_Book1_bieu ke hoach dau thau 2 3" xfId="15860"/>
    <cellStyle name="Dziesiętny_Invoices2001Slovakia_Book1_1_Book1_bieu ke hoach dau thau 2 3" xfId="15861"/>
    <cellStyle name="Dziesietny_Invoices2001Slovakia_Book1_1_Book1_bieu ke hoach dau thau 2 4" xfId="26613"/>
    <cellStyle name="Dziesiętny_Invoices2001Slovakia_Book1_1_Book1_bieu ke hoach dau thau 2 4" xfId="26614"/>
    <cellStyle name="Dziesietny_Invoices2001Slovakia_Book1_1_Book1_bieu ke hoach dau thau 20" xfId="7818"/>
    <cellStyle name="Dziesiętny_Invoices2001Slovakia_Book1_1_Book1_bieu ke hoach dau thau 20" xfId="7819"/>
    <cellStyle name="Dziesietny_Invoices2001Slovakia_Book1_1_Book1_bieu ke hoach dau thau 20 2" xfId="26615"/>
    <cellStyle name="Dziesiętny_Invoices2001Slovakia_Book1_1_Book1_bieu ke hoach dau thau 20 2" xfId="26616"/>
    <cellStyle name="Dziesietny_Invoices2001Slovakia_Book1_1_Book1_bieu ke hoach dau thau 21" xfId="7820"/>
    <cellStyle name="Dziesiętny_Invoices2001Slovakia_Book1_1_Book1_bieu ke hoach dau thau 21" xfId="7821"/>
    <cellStyle name="Dziesietny_Invoices2001Slovakia_Book1_1_Book1_bieu ke hoach dau thau 21 2" xfId="26617"/>
    <cellStyle name="Dziesiętny_Invoices2001Slovakia_Book1_1_Book1_bieu ke hoach dau thau 21 2" xfId="26618"/>
    <cellStyle name="Dziesietny_Invoices2001Slovakia_Book1_1_Book1_bieu ke hoach dau thau 22" xfId="7822"/>
    <cellStyle name="Dziesiętny_Invoices2001Slovakia_Book1_1_Book1_bieu ke hoach dau thau 22" xfId="7823"/>
    <cellStyle name="Dziesietny_Invoices2001Slovakia_Book1_1_Book1_bieu ke hoach dau thau 22 2" xfId="26619"/>
    <cellStyle name="Dziesiętny_Invoices2001Slovakia_Book1_1_Book1_bieu ke hoach dau thau 22 2" xfId="26620"/>
    <cellStyle name="Dziesietny_Invoices2001Slovakia_Book1_1_Book1_bieu ke hoach dau thau 23" xfId="7824"/>
    <cellStyle name="Dziesiętny_Invoices2001Slovakia_Book1_1_Book1_bieu ke hoach dau thau 23" xfId="7825"/>
    <cellStyle name="Dziesietny_Invoices2001Slovakia_Book1_1_Book1_bieu ke hoach dau thau 23 2" xfId="26621"/>
    <cellStyle name="Dziesiętny_Invoices2001Slovakia_Book1_1_Book1_bieu ke hoach dau thau 23 2" xfId="26622"/>
    <cellStyle name="Dziesietny_Invoices2001Slovakia_Book1_1_Book1_bieu ke hoach dau thau 24" xfId="7826"/>
    <cellStyle name="Dziesiętny_Invoices2001Slovakia_Book1_1_Book1_bieu ke hoach dau thau 24" xfId="7827"/>
    <cellStyle name="Dziesietny_Invoices2001Slovakia_Book1_1_Book1_bieu ke hoach dau thau 24 2" xfId="26623"/>
    <cellStyle name="Dziesiętny_Invoices2001Slovakia_Book1_1_Book1_bieu ke hoach dau thau 24 2" xfId="26624"/>
    <cellStyle name="Dziesietny_Invoices2001Slovakia_Book1_1_Book1_bieu ke hoach dau thau 25" xfId="7828"/>
    <cellStyle name="Dziesiętny_Invoices2001Slovakia_Book1_1_Book1_bieu ke hoach dau thau 25" xfId="7829"/>
    <cellStyle name="Dziesietny_Invoices2001Slovakia_Book1_1_Book1_bieu ke hoach dau thau 25 2" xfId="26625"/>
    <cellStyle name="Dziesiętny_Invoices2001Slovakia_Book1_1_Book1_bieu ke hoach dau thau 25 2" xfId="26626"/>
    <cellStyle name="Dziesietny_Invoices2001Slovakia_Book1_1_Book1_bieu ke hoach dau thau 26" xfId="7830"/>
    <cellStyle name="Dziesiętny_Invoices2001Slovakia_Book1_1_Book1_bieu ke hoach dau thau 26" xfId="7831"/>
    <cellStyle name="Dziesietny_Invoices2001Slovakia_Book1_1_Book1_bieu ke hoach dau thau 26 2" xfId="26627"/>
    <cellStyle name="Dziesiętny_Invoices2001Slovakia_Book1_1_Book1_bieu ke hoach dau thau 26 2" xfId="26628"/>
    <cellStyle name="Dziesietny_Invoices2001Slovakia_Book1_1_Book1_bieu ke hoach dau thau 27" xfId="15858"/>
    <cellStyle name="Dziesiętny_Invoices2001Slovakia_Book1_1_Book1_bieu ke hoach dau thau 27" xfId="15859"/>
    <cellStyle name="Dziesietny_Invoices2001Slovakia_Book1_1_Book1_bieu ke hoach dau thau 28" xfId="26591"/>
    <cellStyle name="Dziesiętny_Invoices2001Slovakia_Book1_1_Book1_bieu ke hoach dau thau 28" xfId="26592"/>
    <cellStyle name="Dziesietny_Invoices2001Slovakia_Book1_1_Book1_bieu ke hoach dau thau 3" xfId="7832"/>
    <cellStyle name="Dziesiętny_Invoices2001Slovakia_Book1_1_Book1_bieu ke hoach dau thau 3" xfId="7833"/>
    <cellStyle name="Dziesietny_Invoices2001Slovakia_Book1_1_Book1_bieu ke hoach dau thau 3 2" xfId="15866"/>
    <cellStyle name="Dziesiętny_Invoices2001Slovakia_Book1_1_Book1_bieu ke hoach dau thau 3 2" xfId="15867"/>
    <cellStyle name="Dziesietny_Invoices2001Slovakia_Book1_1_Book1_bieu ke hoach dau thau 3 3" xfId="15864"/>
    <cellStyle name="Dziesiętny_Invoices2001Slovakia_Book1_1_Book1_bieu ke hoach dau thau 3 3" xfId="15865"/>
    <cellStyle name="Dziesietny_Invoices2001Slovakia_Book1_1_Book1_bieu ke hoach dau thau 3 4" xfId="26629"/>
    <cellStyle name="Dziesiętny_Invoices2001Slovakia_Book1_1_Book1_bieu ke hoach dau thau 3 4" xfId="26630"/>
    <cellStyle name="Dziesietny_Invoices2001Slovakia_Book1_1_Book1_bieu ke hoach dau thau 4" xfId="7834"/>
    <cellStyle name="Dziesiętny_Invoices2001Slovakia_Book1_1_Book1_bieu ke hoach dau thau 4" xfId="7835"/>
    <cellStyle name="Dziesietny_Invoices2001Slovakia_Book1_1_Book1_bieu ke hoach dau thau 4 2" xfId="26631"/>
    <cellStyle name="Dziesiętny_Invoices2001Slovakia_Book1_1_Book1_bieu ke hoach dau thau 4 2" xfId="26632"/>
    <cellStyle name="Dziesietny_Invoices2001Slovakia_Book1_1_Book1_bieu ke hoach dau thau 5" xfId="7836"/>
    <cellStyle name="Dziesiętny_Invoices2001Slovakia_Book1_1_Book1_bieu ke hoach dau thau 5" xfId="7837"/>
    <cellStyle name="Dziesietny_Invoices2001Slovakia_Book1_1_Book1_bieu ke hoach dau thau 5 2" xfId="26633"/>
    <cellStyle name="Dziesiętny_Invoices2001Slovakia_Book1_1_Book1_bieu ke hoach dau thau 5 2" xfId="26634"/>
    <cellStyle name="Dziesietny_Invoices2001Slovakia_Book1_1_Book1_bieu ke hoach dau thau 6" xfId="7838"/>
    <cellStyle name="Dziesiętny_Invoices2001Slovakia_Book1_1_Book1_bieu ke hoach dau thau 6" xfId="7839"/>
    <cellStyle name="Dziesietny_Invoices2001Slovakia_Book1_1_Book1_bieu ke hoach dau thau 6 2" xfId="26635"/>
    <cellStyle name="Dziesiętny_Invoices2001Slovakia_Book1_1_Book1_bieu ke hoach dau thau 6 2" xfId="26636"/>
    <cellStyle name="Dziesietny_Invoices2001Slovakia_Book1_1_Book1_bieu ke hoach dau thau 7" xfId="7840"/>
    <cellStyle name="Dziesiętny_Invoices2001Slovakia_Book1_1_Book1_bieu ke hoach dau thau 7" xfId="7841"/>
    <cellStyle name="Dziesietny_Invoices2001Slovakia_Book1_1_Book1_bieu ke hoach dau thau 7 2" xfId="26637"/>
    <cellStyle name="Dziesiętny_Invoices2001Slovakia_Book1_1_Book1_bieu ke hoach dau thau 7 2" xfId="26638"/>
    <cellStyle name="Dziesietny_Invoices2001Slovakia_Book1_1_Book1_bieu ke hoach dau thau 8" xfId="7842"/>
    <cellStyle name="Dziesiętny_Invoices2001Slovakia_Book1_1_Book1_bieu ke hoach dau thau 8" xfId="7843"/>
    <cellStyle name="Dziesietny_Invoices2001Slovakia_Book1_1_Book1_bieu ke hoach dau thau 8 2" xfId="26639"/>
    <cellStyle name="Dziesiętny_Invoices2001Slovakia_Book1_1_Book1_bieu ke hoach dau thau 8 2" xfId="26640"/>
    <cellStyle name="Dziesietny_Invoices2001Slovakia_Book1_1_Book1_bieu ke hoach dau thau 9" xfId="7844"/>
    <cellStyle name="Dziesiętny_Invoices2001Slovakia_Book1_1_Book1_bieu ke hoach dau thau 9" xfId="7845"/>
    <cellStyle name="Dziesietny_Invoices2001Slovakia_Book1_1_Book1_bieu ke hoach dau thau 9 2" xfId="26641"/>
    <cellStyle name="Dziesiętny_Invoices2001Slovakia_Book1_1_Book1_bieu ke hoach dau thau 9 2" xfId="26642"/>
    <cellStyle name="Dziesietny_Invoices2001Slovakia_Book1_1_Book1_bieu ke hoach dau thau truong mam non SKH" xfId="7846"/>
    <cellStyle name="Dziesiętny_Invoices2001Slovakia_Book1_1_Book1_bieu ke hoach dau thau truong mam non SKH" xfId="7847"/>
    <cellStyle name="Dziesietny_Invoices2001Slovakia_Book1_1_Book1_bieu ke hoach dau thau truong mam non SKH 10" xfId="7848"/>
    <cellStyle name="Dziesiętny_Invoices2001Slovakia_Book1_1_Book1_bieu ke hoach dau thau truong mam non SKH 10" xfId="7849"/>
    <cellStyle name="Dziesietny_Invoices2001Slovakia_Book1_1_Book1_bieu ke hoach dau thau truong mam non SKH 10 2" xfId="26645"/>
    <cellStyle name="Dziesiętny_Invoices2001Slovakia_Book1_1_Book1_bieu ke hoach dau thau truong mam non SKH 10 2" xfId="26646"/>
    <cellStyle name="Dziesietny_Invoices2001Slovakia_Book1_1_Book1_bieu ke hoach dau thau truong mam non SKH 11" xfId="7850"/>
    <cellStyle name="Dziesiętny_Invoices2001Slovakia_Book1_1_Book1_bieu ke hoach dau thau truong mam non SKH 11" xfId="7851"/>
    <cellStyle name="Dziesietny_Invoices2001Slovakia_Book1_1_Book1_bieu ke hoach dau thau truong mam non SKH 11 2" xfId="26647"/>
    <cellStyle name="Dziesiętny_Invoices2001Slovakia_Book1_1_Book1_bieu ke hoach dau thau truong mam non SKH 11 2" xfId="26648"/>
    <cellStyle name="Dziesietny_Invoices2001Slovakia_Book1_1_Book1_bieu ke hoach dau thau truong mam non SKH 12" xfId="7852"/>
    <cellStyle name="Dziesiętny_Invoices2001Slovakia_Book1_1_Book1_bieu ke hoach dau thau truong mam non SKH 12" xfId="7853"/>
    <cellStyle name="Dziesietny_Invoices2001Slovakia_Book1_1_Book1_bieu ke hoach dau thau truong mam non SKH 12 2" xfId="26649"/>
    <cellStyle name="Dziesiętny_Invoices2001Slovakia_Book1_1_Book1_bieu ke hoach dau thau truong mam non SKH 12 2" xfId="26650"/>
    <cellStyle name="Dziesietny_Invoices2001Slovakia_Book1_1_Book1_bieu ke hoach dau thau truong mam non SKH 13" xfId="7854"/>
    <cellStyle name="Dziesiętny_Invoices2001Slovakia_Book1_1_Book1_bieu ke hoach dau thau truong mam non SKH 13" xfId="7855"/>
    <cellStyle name="Dziesietny_Invoices2001Slovakia_Book1_1_Book1_bieu ke hoach dau thau truong mam non SKH 13 2" xfId="26651"/>
    <cellStyle name="Dziesiętny_Invoices2001Slovakia_Book1_1_Book1_bieu ke hoach dau thau truong mam non SKH 13 2" xfId="26652"/>
    <cellStyle name="Dziesietny_Invoices2001Slovakia_Book1_1_Book1_bieu ke hoach dau thau truong mam non SKH 14" xfId="7856"/>
    <cellStyle name="Dziesiętny_Invoices2001Slovakia_Book1_1_Book1_bieu ke hoach dau thau truong mam non SKH 14" xfId="7857"/>
    <cellStyle name="Dziesietny_Invoices2001Slovakia_Book1_1_Book1_bieu ke hoach dau thau truong mam non SKH 14 2" xfId="26653"/>
    <cellStyle name="Dziesiętny_Invoices2001Slovakia_Book1_1_Book1_bieu ke hoach dau thau truong mam non SKH 14 2" xfId="26654"/>
    <cellStyle name="Dziesietny_Invoices2001Slovakia_Book1_1_Book1_bieu ke hoach dau thau truong mam non SKH 15" xfId="7858"/>
    <cellStyle name="Dziesiętny_Invoices2001Slovakia_Book1_1_Book1_bieu ke hoach dau thau truong mam non SKH 15" xfId="7859"/>
    <cellStyle name="Dziesietny_Invoices2001Slovakia_Book1_1_Book1_bieu ke hoach dau thau truong mam non SKH 15 2" xfId="26655"/>
    <cellStyle name="Dziesiętny_Invoices2001Slovakia_Book1_1_Book1_bieu ke hoach dau thau truong mam non SKH 15 2" xfId="26656"/>
    <cellStyle name="Dziesietny_Invoices2001Slovakia_Book1_1_Book1_bieu ke hoach dau thau truong mam non SKH 16" xfId="7860"/>
    <cellStyle name="Dziesiętny_Invoices2001Slovakia_Book1_1_Book1_bieu ke hoach dau thau truong mam non SKH 16" xfId="7861"/>
    <cellStyle name="Dziesietny_Invoices2001Slovakia_Book1_1_Book1_bieu ke hoach dau thau truong mam non SKH 16 2" xfId="26657"/>
    <cellStyle name="Dziesiętny_Invoices2001Slovakia_Book1_1_Book1_bieu ke hoach dau thau truong mam non SKH 16 2" xfId="26658"/>
    <cellStyle name="Dziesietny_Invoices2001Slovakia_Book1_1_Book1_bieu ke hoach dau thau truong mam non SKH 17" xfId="7862"/>
    <cellStyle name="Dziesiętny_Invoices2001Slovakia_Book1_1_Book1_bieu ke hoach dau thau truong mam non SKH 17" xfId="7863"/>
    <cellStyle name="Dziesietny_Invoices2001Slovakia_Book1_1_Book1_bieu ke hoach dau thau truong mam non SKH 17 2" xfId="26659"/>
    <cellStyle name="Dziesiętny_Invoices2001Slovakia_Book1_1_Book1_bieu ke hoach dau thau truong mam non SKH 17 2" xfId="26660"/>
    <cellStyle name="Dziesietny_Invoices2001Slovakia_Book1_1_Book1_bieu ke hoach dau thau truong mam non SKH 18" xfId="7864"/>
    <cellStyle name="Dziesiętny_Invoices2001Slovakia_Book1_1_Book1_bieu ke hoach dau thau truong mam non SKH 18" xfId="7865"/>
    <cellStyle name="Dziesietny_Invoices2001Slovakia_Book1_1_Book1_bieu ke hoach dau thau truong mam non SKH 18 2" xfId="26661"/>
    <cellStyle name="Dziesiętny_Invoices2001Slovakia_Book1_1_Book1_bieu ke hoach dau thau truong mam non SKH 18 2" xfId="26662"/>
    <cellStyle name="Dziesietny_Invoices2001Slovakia_Book1_1_Book1_bieu ke hoach dau thau truong mam non SKH 19" xfId="7866"/>
    <cellStyle name="Dziesiętny_Invoices2001Slovakia_Book1_1_Book1_bieu ke hoach dau thau truong mam non SKH 19" xfId="7867"/>
    <cellStyle name="Dziesietny_Invoices2001Slovakia_Book1_1_Book1_bieu ke hoach dau thau truong mam non SKH 19 2" xfId="26663"/>
    <cellStyle name="Dziesiętny_Invoices2001Slovakia_Book1_1_Book1_bieu ke hoach dau thau truong mam non SKH 19 2" xfId="26664"/>
    <cellStyle name="Dziesietny_Invoices2001Slovakia_Book1_1_Book1_bieu ke hoach dau thau truong mam non SKH 2" xfId="7868"/>
    <cellStyle name="Dziesiętny_Invoices2001Slovakia_Book1_1_Book1_bieu ke hoach dau thau truong mam non SKH 2" xfId="7869"/>
    <cellStyle name="Dziesietny_Invoices2001Slovakia_Book1_1_Book1_bieu ke hoach dau thau truong mam non SKH 2 2" xfId="15872"/>
    <cellStyle name="Dziesiętny_Invoices2001Slovakia_Book1_1_Book1_bieu ke hoach dau thau truong mam non SKH 2 2" xfId="15873"/>
    <cellStyle name="Dziesietny_Invoices2001Slovakia_Book1_1_Book1_bieu ke hoach dau thau truong mam non SKH 2 3" xfId="15870"/>
    <cellStyle name="Dziesiętny_Invoices2001Slovakia_Book1_1_Book1_bieu ke hoach dau thau truong mam non SKH 2 3" xfId="15871"/>
    <cellStyle name="Dziesietny_Invoices2001Slovakia_Book1_1_Book1_bieu ke hoach dau thau truong mam non SKH 2 4" xfId="26665"/>
    <cellStyle name="Dziesiętny_Invoices2001Slovakia_Book1_1_Book1_bieu ke hoach dau thau truong mam non SKH 2 4" xfId="26666"/>
    <cellStyle name="Dziesietny_Invoices2001Slovakia_Book1_1_Book1_bieu ke hoach dau thau truong mam non SKH 20" xfId="7870"/>
    <cellStyle name="Dziesiętny_Invoices2001Slovakia_Book1_1_Book1_bieu ke hoach dau thau truong mam non SKH 20" xfId="7871"/>
    <cellStyle name="Dziesietny_Invoices2001Slovakia_Book1_1_Book1_bieu ke hoach dau thau truong mam non SKH 20 2" xfId="26667"/>
    <cellStyle name="Dziesiętny_Invoices2001Slovakia_Book1_1_Book1_bieu ke hoach dau thau truong mam non SKH 20 2" xfId="26668"/>
    <cellStyle name="Dziesietny_Invoices2001Slovakia_Book1_1_Book1_bieu ke hoach dau thau truong mam non SKH 21" xfId="7872"/>
    <cellStyle name="Dziesiętny_Invoices2001Slovakia_Book1_1_Book1_bieu ke hoach dau thau truong mam non SKH 21" xfId="7873"/>
    <cellStyle name="Dziesietny_Invoices2001Slovakia_Book1_1_Book1_bieu ke hoach dau thau truong mam non SKH 21 2" xfId="26669"/>
    <cellStyle name="Dziesiętny_Invoices2001Slovakia_Book1_1_Book1_bieu ke hoach dau thau truong mam non SKH 21 2" xfId="26670"/>
    <cellStyle name="Dziesietny_Invoices2001Slovakia_Book1_1_Book1_bieu ke hoach dau thau truong mam non SKH 22" xfId="7874"/>
    <cellStyle name="Dziesiętny_Invoices2001Slovakia_Book1_1_Book1_bieu ke hoach dau thau truong mam non SKH 22" xfId="7875"/>
    <cellStyle name="Dziesietny_Invoices2001Slovakia_Book1_1_Book1_bieu ke hoach dau thau truong mam non SKH 22 2" xfId="26671"/>
    <cellStyle name="Dziesiętny_Invoices2001Slovakia_Book1_1_Book1_bieu ke hoach dau thau truong mam non SKH 22 2" xfId="26672"/>
    <cellStyle name="Dziesietny_Invoices2001Slovakia_Book1_1_Book1_bieu ke hoach dau thau truong mam non SKH 23" xfId="7876"/>
    <cellStyle name="Dziesiętny_Invoices2001Slovakia_Book1_1_Book1_bieu ke hoach dau thau truong mam non SKH 23" xfId="7877"/>
    <cellStyle name="Dziesietny_Invoices2001Slovakia_Book1_1_Book1_bieu ke hoach dau thau truong mam non SKH 23 2" xfId="26673"/>
    <cellStyle name="Dziesiętny_Invoices2001Slovakia_Book1_1_Book1_bieu ke hoach dau thau truong mam non SKH 23 2" xfId="26674"/>
    <cellStyle name="Dziesietny_Invoices2001Slovakia_Book1_1_Book1_bieu ke hoach dau thau truong mam non SKH 24" xfId="7878"/>
    <cellStyle name="Dziesiętny_Invoices2001Slovakia_Book1_1_Book1_bieu ke hoach dau thau truong mam non SKH 24" xfId="7879"/>
    <cellStyle name="Dziesietny_Invoices2001Slovakia_Book1_1_Book1_bieu ke hoach dau thau truong mam non SKH 24 2" xfId="26675"/>
    <cellStyle name="Dziesiętny_Invoices2001Slovakia_Book1_1_Book1_bieu ke hoach dau thau truong mam non SKH 24 2" xfId="26676"/>
    <cellStyle name="Dziesietny_Invoices2001Slovakia_Book1_1_Book1_bieu ke hoach dau thau truong mam non SKH 25" xfId="7880"/>
    <cellStyle name="Dziesiętny_Invoices2001Slovakia_Book1_1_Book1_bieu ke hoach dau thau truong mam non SKH 25" xfId="7881"/>
    <cellStyle name="Dziesietny_Invoices2001Slovakia_Book1_1_Book1_bieu ke hoach dau thau truong mam non SKH 25 2" xfId="26677"/>
    <cellStyle name="Dziesiętny_Invoices2001Slovakia_Book1_1_Book1_bieu ke hoach dau thau truong mam non SKH 25 2" xfId="26678"/>
    <cellStyle name="Dziesietny_Invoices2001Slovakia_Book1_1_Book1_bieu ke hoach dau thau truong mam non SKH 26" xfId="7882"/>
    <cellStyle name="Dziesiętny_Invoices2001Slovakia_Book1_1_Book1_bieu ke hoach dau thau truong mam non SKH 26" xfId="7883"/>
    <cellStyle name="Dziesietny_Invoices2001Slovakia_Book1_1_Book1_bieu ke hoach dau thau truong mam non SKH 26 2" xfId="26679"/>
    <cellStyle name="Dziesiętny_Invoices2001Slovakia_Book1_1_Book1_bieu ke hoach dau thau truong mam non SKH 26 2" xfId="26680"/>
    <cellStyle name="Dziesietny_Invoices2001Slovakia_Book1_1_Book1_bieu ke hoach dau thau truong mam non SKH 27" xfId="15868"/>
    <cellStyle name="Dziesiętny_Invoices2001Slovakia_Book1_1_Book1_bieu ke hoach dau thau truong mam non SKH 27" xfId="15869"/>
    <cellStyle name="Dziesietny_Invoices2001Slovakia_Book1_1_Book1_bieu ke hoach dau thau truong mam non SKH 28" xfId="26643"/>
    <cellStyle name="Dziesiętny_Invoices2001Slovakia_Book1_1_Book1_bieu ke hoach dau thau truong mam non SKH 28" xfId="26644"/>
    <cellStyle name="Dziesietny_Invoices2001Slovakia_Book1_1_Book1_bieu ke hoach dau thau truong mam non SKH 3" xfId="7884"/>
    <cellStyle name="Dziesiętny_Invoices2001Slovakia_Book1_1_Book1_bieu ke hoach dau thau truong mam non SKH 3" xfId="7885"/>
    <cellStyle name="Dziesietny_Invoices2001Slovakia_Book1_1_Book1_bieu ke hoach dau thau truong mam non SKH 3 2" xfId="15876"/>
    <cellStyle name="Dziesiętny_Invoices2001Slovakia_Book1_1_Book1_bieu ke hoach dau thau truong mam non SKH 3 2" xfId="15877"/>
    <cellStyle name="Dziesietny_Invoices2001Slovakia_Book1_1_Book1_bieu ke hoach dau thau truong mam non SKH 3 3" xfId="15874"/>
    <cellStyle name="Dziesiętny_Invoices2001Slovakia_Book1_1_Book1_bieu ke hoach dau thau truong mam non SKH 3 3" xfId="15875"/>
    <cellStyle name="Dziesietny_Invoices2001Slovakia_Book1_1_Book1_bieu ke hoach dau thau truong mam non SKH 3 4" xfId="26681"/>
    <cellStyle name="Dziesiętny_Invoices2001Slovakia_Book1_1_Book1_bieu ke hoach dau thau truong mam non SKH 3 4" xfId="26682"/>
    <cellStyle name="Dziesietny_Invoices2001Slovakia_Book1_1_Book1_bieu ke hoach dau thau truong mam non SKH 4" xfId="7886"/>
    <cellStyle name="Dziesiętny_Invoices2001Slovakia_Book1_1_Book1_bieu ke hoach dau thau truong mam non SKH 4" xfId="7887"/>
    <cellStyle name="Dziesietny_Invoices2001Slovakia_Book1_1_Book1_bieu ke hoach dau thau truong mam non SKH 4 2" xfId="26683"/>
    <cellStyle name="Dziesiętny_Invoices2001Slovakia_Book1_1_Book1_bieu ke hoach dau thau truong mam non SKH 4 2" xfId="26684"/>
    <cellStyle name="Dziesietny_Invoices2001Slovakia_Book1_1_Book1_bieu ke hoach dau thau truong mam non SKH 5" xfId="7888"/>
    <cellStyle name="Dziesiętny_Invoices2001Slovakia_Book1_1_Book1_bieu ke hoach dau thau truong mam non SKH 5" xfId="7889"/>
    <cellStyle name="Dziesietny_Invoices2001Slovakia_Book1_1_Book1_bieu ke hoach dau thau truong mam non SKH 5 2" xfId="26685"/>
    <cellStyle name="Dziesiętny_Invoices2001Slovakia_Book1_1_Book1_bieu ke hoach dau thau truong mam non SKH 5 2" xfId="26686"/>
    <cellStyle name="Dziesietny_Invoices2001Slovakia_Book1_1_Book1_bieu ke hoach dau thau truong mam non SKH 6" xfId="7890"/>
    <cellStyle name="Dziesiętny_Invoices2001Slovakia_Book1_1_Book1_bieu ke hoach dau thau truong mam non SKH 6" xfId="7891"/>
    <cellStyle name="Dziesietny_Invoices2001Slovakia_Book1_1_Book1_bieu ke hoach dau thau truong mam non SKH 6 2" xfId="26687"/>
    <cellStyle name="Dziesiętny_Invoices2001Slovakia_Book1_1_Book1_bieu ke hoach dau thau truong mam non SKH 6 2" xfId="26688"/>
    <cellStyle name="Dziesietny_Invoices2001Slovakia_Book1_1_Book1_bieu ke hoach dau thau truong mam non SKH 7" xfId="7892"/>
    <cellStyle name="Dziesiętny_Invoices2001Slovakia_Book1_1_Book1_bieu ke hoach dau thau truong mam non SKH 7" xfId="7893"/>
    <cellStyle name="Dziesietny_Invoices2001Slovakia_Book1_1_Book1_bieu ke hoach dau thau truong mam non SKH 7 2" xfId="26689"/>
    <cellStyle name="Dziesiętny_Invoices2001Slovakia_Book1_1_Book1_bieu ke hoach dau thau truong mam non SKH 7 2" xfId="26690"/>
    <cellStyle name="Dziesietny_Invoices2001Slovakia_Book1_1_Book1_bieu ke hoach dau thau truong mam non SKH 8" xfId="7894"/>
    <cellStyle name="Dziesiętny_Invoices2001Slovakia_Book1_1_Book1_bieu ke hoach dau thau truong mam non SKH 8" xfId="7895"/>
    <cellStyle name="Dziesietny_Invoices2001Slovakia_Book1_1_Book1_bieu ke hoach dau thau truong mam non SKH 8 2" xfId="26691"/>
    <cellStyle name="Dziesiętny_Invoices2001Slovakia_Book1_1_Book1_bieu ke hoach dau thau truong mam non SKH 8 2" xfId="26692"/>
    <cellStyle name="Dziesietny_Invoices2001Slovakia_Book1_1_Book1_bieu ke hoach dau thau truong mam non SKH 9" xfId="7896"/>
    <cellStyle name="Dziesiętny_Invoices2001Slovakia_Book1_1_Book1_bieu ke hoach dau thau truong mam non SKH 9" xfId="7897"/>
    <cellStyle name="Dziesietny_Invoices2001Slovakia_Book1_1_Book1_bieu ke hoach dau thau truong mam non SKH 9 2" xfId="26693"/>
    <cellStyle name="Dziesiętny_Invoices2001Slovakia_Book1_1_Book1_bieu ke hoach dau thau truong mam non SKH 9 2" xfId="26694"/>
    <cellStyle name="Dziesietny_Invoices2001Slovakia_Book1_1_Book1_bieu tong hop lai kh von 2011 gui phong TH-KTDN" xfId="7898"/>
    <cellStyle name="Dziesiętny_Invoices2001Slovakia_Book1_1_Book1_bieu tong hop lai kh von 2011 gui phong TH-KTDN" xfId="7899"/>
    <cellStyle name="Dziesietny_Invoices2001Slovakia_Book1_1_Book1_bieu tong hop lai kh von 2011 gui phong TH-KTDN 10" xfId="7900"/>
    <cellStyle name="Dziesiętny_Invoices2001Slovakia_Book1_1_Book1_bieu tong hop lai kh von 2011 gui phong TH-KTDN 10" xfId="7901"/>
    <cellStyle name="Dziesietny_Invoices2001Slovakia_Book1_1_Book1_bieu tong hop lai kh von 2011 gui phong TH-KTDN 10 2" xfId="26697"/>
    <cellStyle name="Dziesiętny_Invoices2001Slovakia_Book1_1_Book1_bieu tong hop lai kh von 2011 gui phong TH-KTDN 10 2" xfId="26698"/>
    <cellStyle name="Dziesietny_Invoices2001Slovakia_Book1_1_Book1_bieu tong hop lai kh von 2011 gui phong TH-KTDN 11" xfId="7902"/>
    <cellStyle name="Dziesiętny_Invoices2001Slovakia_Book1_1_Book1_bieu tong hop lai kh von 2011 gui phong TH-KTDN 11" xfId="7903"/>
    <cellStyle name="Dziesietny_Invoices2001Slovakia_Book1_1_Book1_bieu tong hop lai kh von 2011 gui phong TH-KTDN 11 2" xfId="26699"/>
    <cellStyle name="Dziesiętny_Invoices2001Slovakia_Book1_1_Book1_bieu tong hop lai kh von 2011 gui phong TH-KTDN 11 2" xfId="26700"/>
    <cellStyle name="Dziesietny_Invoices2001Slovakia_Book1_1_Book1_bieu tong hop lai kh von 2011 gui phong TH-KTDN 12" xfId="7904"/>
    <cellStyle name="Dziesiętny_Invoices2001Slovakia_Book1_1_Book1_bieu tong hop lai kh von 2011 gui phong TH-KTDN 12" xfId="7905"/>
    <cellStyle name="Dziesietny_Invoices2001Slovakia_Book1_1_Book1_bieu tong hop lai kh von 2011 gui phong TH-KTDN 12 2" xfId="26701"/>
    <cellStyle name="Dziesiętny_Invoices2001Slovakia_Book1_1_Book1_bieu tong hop lai kh von 2011 gui phong TH-KTDN 12 2" xfId="26702"/>
    <cellStyle name="Dziesietny_Invoices2001Slovakia_Book1_1_Book1_bieu tong hop lai kh von 2011 gui phong TH-KTDN 13" xfId="7906"/>
    <cellStyle name="Dziesiętny_Invoices2001Slovakia_Book1_1_Book1_bieu tong hop lai kh von 2011 gui phong TH-KTDN 13" xfId="7907"/>
    <cellStyle name="Dziesietny_Invoices2001Slovakia_Book1_1_Book1_bieu tong hop lai kh von 2011 gui phong TH-KTDN 13 2" xfId="26703"/>
    <cellStyle name="Dziesiętny_Invoices2001Slovakia_Book1_1_Book1_bieu tong hop lai kh von 2011 gui phong TH-KTDN 13 2" xfId="26704"/>
    <cellStyle name="Dziesietny_Invoices2001Slovakia_Book1_1_Book1_bieu tong hop lai kh von 2011 gui phong TH-KTDN 14" xfId="7908"/>
    <cellStyle name="Dziesiętny_Invoices2001Slovakia_Book1_1_Book1_bieu tong hop lai kh von 2011 gui phong TH-KTDN 14" xfId="7909"/>
    <cellStyle name="Dziesietny_Invoices2001Slovakia_Book1_1_Book1_bieu tong hop lai kh von 2011 gui phong TH-KTDN 14 2" xfId="26705"/>
    <cellStyle name="Dziesiętny_Invoices2001Slovakia_Book1_1_Book1_bieu tong hop lai kh von 2011 gui phong TH-KTDN 14 2" xfId="26706"/>
    <cellStyle name="Dziesietny_Invoices2001Slovakia_Book1_1_Book1_bieu tong hop lai kh von 2011 gui phong TH-KTDN 15" xfId="7910"/>
    <cellStyle name="Dziesiętny_Invoices2001Slovakia_Book1_1_Book1_bieu tong hop lai kh von 2011 gui phong TH-KTDN 15" xfId="7911"/>
    <cellStyle name="Dziesietny_Invoices2001Slovakia_Book1_1_Book1_bieu tong hop lai kh von 2011 gui phong TH-KTDN 15 2" xfId="26707"/>
    <cellStyle name="Dziesiętny_Invoices2001Slovakia_Book1_1_Book1_bieu tong hop lai kh von 2011 gui phong TH-KTDN 15 2" xfId="26708"/>
    <cellStyle name="Dziesietny_Invoices2001Slovakia_Book1_1_Book1_bieu tong hop lai kh von 2011 gui phong TH-KTDN 16" xfId="7912"/>
    <cellStyle name="Dziesiętny_Invoices2001Slovakia_Book1_1_Book1_bieu tong hop lai kh von 2011 gui phong TH-KTDN 16" xfId="7913"/>
    <cellStyle name="Dziesietny_Invoices2001Slovakia_Book1_1_Book1_bieu tong hop lai kh von 2011 gui phong TH-KTDN 16 2" xfId="26709"/>
    <cellStyle name="Dziesiętny_Invoices2001Slovakia_Book1_1_Book1_bieu tong hop lai kh von 2011 gui phong TH-KTDN 16 2" xfId="26710"/>
    <cellStyle name="Dziesietny_Invoices2001Slovakia_Book1_1_Book1_bieu tong hop lai kh von 2011 gui phong TH-KTDN 17" xfId="7914"/>
    <cellStyle name="Dziesiętny_Invoices2001Slovakia_Book1_1_Book1_bieu tong hop lai kh von 2011 gui phong TH-KTDN 17" xfId="7915"/>
    <cellStyle name="Dziesietny_Invoices2001Slovakia_Book1_1_Book1_bieu tong hop lai kh von 2011 gui phong TH-KTDN 17 2" xfId="26711"/>
    <cellStyle name="Dziesiętny_Invoices2001Slovakia_Book1_1_Book1_bieu tong hop lai kh von 2011 gui phong TH-KTDN 17 2" xfId="26712"/>
    <cellStyle name="Dziesietny_Invoices2001Slovakia_Book1_1_Book1_bieu tong hop lai kh von 2011 gui phong TH-KTDN 18" xfId="7916"/>
    <cellStyle name="Dziesiętny_Invoices2001Slovakia_Book1_1_Book1_bieu tong hop lai kh von 2011 gui phong TH-KTDN 18" xfId="7917"/>
    <cellStyle name="Dziesietny_Invoices2001Slovakia_Book1_1_Book1_bieu tong hop lai kh von 2011 gui phong TH-KTDN 18 2" xfId="26713"/>
    <cellStyle name="Dziesiętny_Invoices2001Slovakia_Book1_1_Book1_bieu tong hop lai kh von 2011 gui phong TH-KTDN 18 2" xfId="26714"/>
    <cellStyle name="Dziesietny_Invoices2001Slovakia_Book1_1_Book1_bieu tong hop lai kh von 2011 gui phong TH-KTDN 19" xfId="7918"/>
    <cellStyle name="Dziesiętny_Invoices2001Slovakia_Book1_1_Book1_bieu tong hop lai kh von 2011 gui phong TH-KTDN 19" xfId="7919"/>
    <cellStyle name="Dziesietny_Invoices2001Slovakia_Book1_1_Book1_bieu tong hop lai kh von 2011 gui phong TH-KTDN 19 2" xfId="26715"/>
    <cellStyle name="Dziesiętny_Invoices2001Slovakia_Book1_1_Book1_bieu tong hop lai kh von 2011 gui phong TH-KTDN 19 2" xfId="26716"/>
    <cellStyle name="Dziesietny_Invoices2001Slovakia_Book1_1_Book1_bieu tong hop lai kh von 2011 gui phong TH-KTDN 2" xfId="7920"/>
    <cellStyle name="Dziesiętny_Invoices2001Slovakia_Book1_1_Book1_bieu tong hop lai kh von 2011 gui phong TH-KTDN 2" xfId="7921"/>
    <cellStyle name="Dziesietny_Invoices2001Slovakia_Book1_1_Book1_bieu tong hop lai kh von 2011 gui phong TH-KTDN 2 2" xfId="15882"/>
    <cellStyle name="Dziesiętny_Invoices2001Slovakia_Book1_1_Book1_bieu tong hop lai kh von 2011 gui phong TH-KTDN 2 2" xfId="15883"/>
    <cellStyle name="Dziesietny_Invoices2001Slovakia_Book1_1_Book1_bieu tong hop lai kh von 2011 gui phong TH-KTDN 2 3" xfId="15880"/>
    <cellStyle name="Dziesiętny_Invoices2001Slovakia_Book1_1_Book1_bieu tong hop lai kh von 2011 gui phong TH-KTDN 2 3" xfId="15881"/>
    <cellStyle name="Dziesietny_Invoices2001Slovakia_Book1_1_Book1_bieu tong hop lai kh von 2011 gui phong TH-KTDN 2 4" xfId="26717"/>
    <cellStyle name="Dziesiętny_Invoices2001Slovakia_Book1_1_Book1_bieu tong hop lai kh von 2011 gui phong TH-KTDN 2 4" xfId="26718"/>
    <cellStyle name="Dziesietny_Invoices2001Slovakia_Book1_1_Book1_bieu tong hop lai kh von 2011 gui phong TH-KTDN 20" xfId="7922"/>
    <cellStyle name="Dziesiętny_Invoices2001Slovakia_Book1_1_Book1_bieu tong hop lai kh von 2011 gui phong TH-KTDN 20" xfId="7923"/>
    <cellStyle name="Dziesietny_Invoices2001Slovakia_Book1_1_Book1_bieu tong hop lai kh von 2011 gui phong TH-KTDN 20 2" xfId="26719"/>
    <cellStyle name="Dziesiętny_Invoices2001Slovakia_Book1_1_Book1_bieu tong hop lai kh von 2011 gui phong TH-KTDN 20 2" xfId="26720"/>
    <cellStyle name="Dziesietny_Invoices2001Slovakia_Book1_1_Book1_bieu tong hop lai kh von 2011 gui phong TH-KTDN 21" xfId="7924"/>
    <cellStyle name="Dziesiętny_Invoices2001Slovakia_Book1_1_Book1_bieu tong hop lai kh von 2011 gui phong TH-KTDN 21" xfId="7925"/>
    <cellStyle name="Dziesietny_Invoices2001Slovakia_Book1_1_Book1_bieu tong hop lai kh von 2011 gui phong TH-KTDN 21 2" xfId="26721"/>
    <cellStyle name="Dziesiętny_Invoices2001Slovakia_Book1_1_Book1_bieu tong hop lai kh von 2011 gui phong TH-KTDN 21 2" xfId="26722"/>
    <cellStyle name="Dziesietny_Invoices2001Slovakia_Book1_1_Book1_bieu tong hop lai kh von 2011 gui phong TH-KTDN 22" xfId="7926"/>
    <cellStyle name="Dziesiętny_Invoices2001Slovakia_Book1_1_Book1_bieu tong hop lai kh von 2011 gui phong TH-KTDN 22" xfId="7927"/>
    <cellStyle name="Dziesietny_Invoices2001Slovakia_Book1_1_Book1_bieu tong hop lai kh von 2011 gui phong TH-KTDN 22 2" xfId="26723"/>
    <cellStyle name="Dziesiętny_Invoices2001Slovakia_Book1_1_Book1_bieu tong hop lai kh von 2011 gui phong TH-KTDN 22 2" xfId="26724"/>
    <cellStyle name="Dziesietny_Invoices2001Slovakia_Book1_1_Book1_bieu tong hop lai kh von 2011 gui phong TH-KTDN 23" xfId="7928"/>
    <cellStyle name="Dziesiętny_Invoices2001Slovakia_Book1_1_Book1_bieu tong hop lai kh von 2011 gui phong TH-KTDN 23" xfId="7929"/>
    <cellStyle name="Dziesietny_Invoices2001Slovakia_Book1_1_Book1_bieu tong hop lai kh von 2011 gui phong TH-KTDN 23 2" xfId="26725"/>
    <cellStyle name="Dziesiętny_Invoices2001Slovakia_Book1_1_Book1_bieu tong hop lai kh von 2011 gui phong TH-KTDN 23 2" xfId="26726"/>
    <cellStyle name="Dziesietny_Invoices2001Slovakia_Book1_1_Book1_bieu tong hop lai kh von 2011 gui phong TH-KTDN 24" xfId="7930"/>
    <cellStyle name="Dziesiętny_Invoices2001Slovakia_Book1_1_Book1_bieu tong hop lai kh von 2011 gui phong TH-KTDN 24" xfId="7931"/>
    <cellStyle name="Dziesietny_Invoices2001Slovakia_Book1_1_Book1_bieu tong hop lai kh von 2011 gui phong TH-KTDN 24 2" xfId="26727"/>
    <cellStyle name="Dziesiętny_Invoices2001Slovakia_Book1_1_Book1_bieu tong hop lai kh von 2011 gui phong TH-KTDN 24 2" xfId="26728"/>
    <cellStyle name="Dziesietny_Invoices2001Slovakia_Book1_1_Book1_bieu tong hop lai kh von 2011 gui phong TH-KTDN 25" xfId="7932"/>
    <cellStyle name="Dziesiętny_Invoices2001Slovakia_Book1_1_Book1_bieu tong hop lai kh von 2011 gui phong TH-KTDN 25" xfId="7933"/>
    <cellStyle name="Dziesietny_Invoices2001Slovakia_Book1_1_Book1_bieu tong hop lai kh von 2011 gui phong TH-KTDN 25 2" xfId="26729"/>
    <cellStyle name="Dziesiętny_Invoices2001Slovakia_Book1_1_Book1_bieu tong hop lai kh von 2011 gui phong TH-KTDN 25 2" xfId="26730"/>
    <cellStyle name="Dziesietny_Invoices2001Slovakia_Book1_1_Book1_bieu tong hop lai kh von 2011 gui phong TH-KTDN 26" xfId="7934"/>
    <cellStyle name="Dziesiętny_Invoices2001Slovakia_Book1_1_Book1_bieu tong hop lai kh von 2011 gui phong TH-KTDN 26" xfId="7935"/>
    <cellStyle name="Dziesietny_Invoices2001Slovakia_Book1_1_Book1_bieu tong hop lai kh von 2011 gui phong TH-KTDN 26 2" xfId="26731"/>
    <cellStyle name="Dziesiętny_Invoices2001Slovakia_Book1_1_Book1_bieu tong hop lai kh von 2011 gui phong TH-KTDN 26 2" xfId="26732"/>
    <cellStyle name="Dziesietny_Invoices2001Slovakia_Book1_1_Book1_bieu tong hop lai kh von 2011 gui phong TH-KTDN 27" xfId="15878"/>
    <cellStyle name="Dziesiętny_Invoices2001Slovakia_Book1_1_Book1_bieu tong hop lai kh von 2011 gui phong TH-KTDN 27" xfId="15879"/>
    <cellStyle name="Dziesietny_Invoices2001Slovakia_Book1_1_Book1_bieu tong hop lai kh von 2011 gui phong TH-KTDN 28" xfId="26695"/>
    <cellStyle name="Dziesiętny_Invoices2001Slovakia_Book1_1_Book1_bieu tong hop lai kh von 2011 gui phong TH-KTDN 28" xfId="26696"/>
    <cellStyle name="Dziesietny_Invoices2001Slovakia_Book1_1_Book1_bieu tong hop lai kh von 2011 gui phong TH-KTDN 3" xfId="7936"/>
    <cellStyle name="Dziesiętny_Invoices2001Slovakia_Book1_1_Book1_bieu tong hop lai kh von 2011 gui phong TH-KTDN 3" xfId="7937"/>
    <cellStyle name="Dziesietny_Invoices2001Slovakia_Book1_1_Book1_bieu tong hop lai kh von 2011 gui phong TH-KTDN 3 2" xfId="15886"/>
    <cellStyle name="Dziesiętny_Invoices2001Slovakia_Book1_1_Book1_bieu tong hop lai kh von 2011 gui phong TH-KTDN 3 2" xfId="15887"/>
    <cellStyle name="Dziesietny_Invoices2001Slovakia_Book1_1_Book1_bieu tong hop lai kh von 2011 gui phong TH-KTDN 3 3" xfId="15884"/>
    <cellStyle name="Dziesiętny_Invoices2001Slovakia_Book1_1_Book1_bieu tong hop lai kh von 2011 gui phong TH-KTDN 3 3" xfId="15885"/>
    <cellStyle name="Dziesietny_Invoices2001Slovakia_Book1_1_Book1_bieu tong hop lai kh von 2011 gui phong TH-KTDN 3 4" xfId="26733"/>
    <cellStyle name="Dziesiętny_Invoices2001Slovakia_Book1_1_Book1_bieu tong hop lai kh von 2011 gui phong TH-KTDN 3 4" xfId="26734"/>
    <cellStyle name="Dziesietny_Invoices2001Slovakia_Book1_1_Book1_bieu tong hop lai kh von 2011 gui phong TH-KTDN 4" xfId="7938"/>
    <cellStyle name="Dziesiętny_Invoices2001Slovakia_Book1_1_Book1_bieu tong hop lai kh von 2011 gui phong TH-KTDN 4" xfId="7939"/>
    <cellStyle name="Dziesietny_Invoices2001Slovakia_Book1_1_Book1_bieu tong hop lai kh von 2011 gui phong TH-KTDN 4 2" xfId="26735"/>
    <cellStyle name="Dziesiętny_Invoices2001Slovakia_Book1_1_Book1_bieu tong hop lai kh von 2011 gui phong TH-KTDN 4 2" xfId="26736"/>
    <cellStyle name="Dziesietny_Invoices2001Slovakia_Book1_1_Book1_bieu tong hop lai kh von 2011 gui phong TH-KTDN 5" xfId="7940"/>
    <cellStyle name="Dziesiętny_Invoices2001Slovakia_Book1_1_Book1_bieu tong hop lai kh von 2011 gui phong TH-KTDN 5" xfId="7941"/>
    <cellStyle name="Dziesietny_Invoices2001Slovakia_Book1_1_Book1_bieu tong hop lai kh von 2011 gui phong TH-KTDN 5 2" xfId="26737"/>
    <cellStyle name="Dziesiętny_Invoices2001Slovakia_Book1_1_Book1_bieu tong hop lai kh von 2011 gui phong TH-KTDN 5 2" xfId="26738"/>
    <cellStyle name="Dziesietny_Invoices2001Slovakia_Book1_1_Book1_bieu tong hop lai kh von 2011 gui phong TH-KTDN 6" xfId="7942"/>
    <cellStyle name="Dziesiętny_Invoices2001Slovakia_Book1_1_Book1_bieu tong hop lai kh von 2011 gui phong TH-KTDN 6" xfId="7943"/>
    <cellStyle name="Dziesietny_Invoices2001Slovakia_Book1_1_Book1_bieu tong hop lai kh von 2011 gui phong TH-KTDN 6 2" xfId="26739"/>
    <cellStyle name="Dziesiętny_Invoices2001Slovakia_Book1_1_Book1_bieu tong hop lai kh von 2011 gui phong TH-KTDN 6 2" xfId="26740"/>
    <cellStyle name="Dziesietny_Invoices2001Slovakia_Book1_1_Book1_bieu tong hop lai kh von 2011 gui phong TH-KTDN 7" xfId="7944"/>
    <cellStyle name="Dziesiętny_Invoices2001Slovakia_Book1_1_Book1_bieu tong hop lai kh von 2011 gui phong TH-KTDN 7" xfId="7945"/>
    <cellStyle name="Dziesietny_Invoices2001Slovakia_Book1_1_Book1_bieu tong hop lai kh von 2011 gui phong TH-KTDN 7 2" xfId="26741"/>
    <cellStyle name="Dziesiętny_Invoices2001Slovakia_Book1_1_Book1_bieu tong hop lai kh von 2011 gui phong TH-KTDN 7 2" xfId="26742"/>
    <cellStyle name="Dziesietny_Invoices2001Slovakia_Book1_1_Book1_bieu tong hop lai kh von 2011 gui phong TH-KTDN 8" xfId="7946"/>
    <cellStyle name="Dziesiętny_Invoices2001Slovakia_Book1_1_Book1_bieu tong hop lai kh von 2011 gui phong TH-KTDN 8" xfId="7947"/>
    <cellStyle name="Dziesietny_Invoices2001Slovakia_Book1_1_Book1_bieu tong hop lai kh von 2011 gui phong TH-KTDN 8 2" xfId="26743"/>
    <cellStyle name="Dziesiętny_Invoices2001Slovakia_Book1_1_Book1_bieu tong hop lai kh von 2011 gui phong TH-KTDN 8 2" xfId="26744"/>
    <cellStyle name="Dziesietny_Invoices2001Slovakia_Book1_1_Book1_bieu tong hop lai kh von 2011 gui phong TH-KTDN 9" xfId="7948"/>
    <cellStyle name="Dziesiętny_Invoices2001Slovakia_Book1_1_Book1_bieu tong hop lai kh von 2011 gui phong TH-KTDN 9" xfId="7949"/>
    <cellStyle name="Dziesietny_Invoices2001Slovakia_Book1_1_Book1_bieu tong hop lai kh von 2011 gui phong TH-KTDN 9 2" xfId="26745"/>
    <cellStyle name="Dziesiętny_Invoices2001Slovakia_Book1_1_Book1_bieu tong hop lai kh von 2011 gui phong TH-KTDN 9 2" xfId="26746"/>
    <cellStyle name="Dziesietny_Invoices2001Slovakia_Book1_1_Book1_bieu tong hop lai kh von 2011 gui phong TH-KTDN_BIEU KE HOACH  2015 (KTN 6.11 sua)" xfId="15888"/>
    <cellStyle name="Dziesiętny_Invoices2001Slovakia_Book1_1_Book1_bieu tong hop lai kh von 2011 gui phong TH-KTDN_BIEU KE HOACH  2015 (KTN 6.11 sua)" xfId="15889"/>
    <cellStyle name="Dziesietny_Invoices2001Slovakia_Book1_1_Book1_Book1" xfId="7950"/>
    <cellStyle name="Dziesiętny_Invoices2001Slovakia_Book1_1_Book1_Book1" xfId="7951"/>
    <cellStyle name="Dziesietny_Invoices2001Slovakia_Book1_1_Book1_Book1 10" xfId="7952"/>
    <cellStyle name="Dziesiętny_Invoices2001Slovakia_Book1_1_Book1_Book1 10" xfId="7953"/>
    <cellStyle name="Dziesietny_Invoices2001Slovakia_Book1_1_Book1_Book1 10 2" xfId="26749"/>
    <cellStyle name="Dziesiętny_Invoices2001Slovakia_Book1_1_Book1_Book1 10 2" xfId="26750"/>
    <cellStyle name="Dziesietny_Invoices2001Slovakia_Book1_1_Book1_Book1 11" xfId="7954"/>
    <cellStyle name="Dziesiętny_Invoices2001Slovakia_Book1_1_Book1_Book1 11" xfId="7955"/>
    <cellStyle name="Dziesietny_Invoices2001Slovakia_Book1_1_Book1_Book1 11 2" xfId="26751"/>
    <cellStyle name="Dziesiętny_Invoices2001Slovakia_Book1_1_Book1_Book1 11 2" xfId="26752"/>
    <cellStyle name="Dziesietny_Invoices2001Slovakia_Book1_1_Book1_Book1 12" xfId="7956"/>
    <cellStyle name="Dziesiętny_Invoices2001Slovakia_Book1_1_Book1_Book1 12" xfId="7957"/>
    <cellStyle name="Dziesietny_Invoices2001Slovakia_Book1_1_Book1_Book1 12 2" xfId="26753"/>
    <cellStyle name="Dziesiętny_Invoices2001Slovakia_Book1_1_Book1_Book1 12 2" xfId="26754"/>
    <cellStyle name="Dziesietny_Invoices2001Slovakia_Book1_1_Book1_Book1 13" xfId="7958"/>
    <cellStyle name="Dziesiętny_Invoices2001Slovakia_Book1_1_Book1_Book1 13" xfId="7959"/>
    <cellStyle name="Dziesietny_Invoices2001Slovakia_Book1_1_Book1_Book1 13 2" xfId="26755"/>
    <cellStyle name="Dziesiętny_Invoices2001Slovakia_Book1_1_Book1_Book1 13 2" xfId="26756"/>
    <cellStyle name="Dziesietny_Invoices2001Slovakia_Book1_1_Book1_Book1 14" xfId="7960"/>
    <cellStyle name="Dziesiętny_Invoices2001Slovakia_Book1_1_Book1_Book1 14" xfId="7961"/>
    <cellStyle name="Dziesietny_Invoices2001Slovakia_Book1_1_Book1_Book1 14 2" xfId="26757"/>
    <cellStyle name="Dziesiętny_Invoices2001Slovakia_Book1_1_Book1_Book1 14 2" xfId="26758"/>
    <cellStyle name="Dziesietny_Invoices2001Slovakia_Book1_1_Book1_Book1 15" xfId="7962"/>
    <cellStyle name="Dziesiętny_Invoices2001Slovakia_Book1_1_Book1_Book1 15" xfId="7963"/>
    <cellStyle name="Dziesietny_Invoices2001Slovakia_Book1_1_Book1_Book1 15 2" xfId="26759"/>
    <cellStyle name="Dziesiętny_Invoices2001Slovakia_Book1_1_Book1_Book1 15 2" xfId="26760"/>
    <cellStyle name="Dziesietny_Invoices2001Slovakia_Book1_1_Book1_Book1 16" xfId="7964"/>
    <cellStyle name="Dziesiętny_Invoices2001Slovakia_Book1_1_Book1_Book1 16" xfId="7965"/>
    <cellStyle name="Dziesietny_Invoices2001Slovakia_Book1_1_Book1_Book1 16 2" xfId="26761"/>
    <cellStyle name="Dziesiętny_Invoices2001Slovakia_Book1_1_Book1_Book1 16 2" xfId="26762"/>
    <cellStyle name="Dziesietny_Invoices2001Slovakia_Book1_1_Book1_Book1 17" xfId="7966"/>
    <cellStyle name="Dziesiętny_Invoices2001Slovakia_Book1_1_Book1_Book1 17" xfId="7967"/>
    <cellStyle name="Dziesietny_Invoices2001Slovakia_Book1_1_Book1_Book1 17 2" xfId="26763"/>
    <cellStyle name="Dziesiętny_Invoices2001Slovakia_Book1_1_Book1_Book1 17 2" xfId="26764"/>
    <cellStyle name="Dziesietny_Invoices2001Slovakia_Book1_1_Book1_Book1 18" xfId="7968"/>
    <cellStyle name="Dziesiętny_Invoices2001Slovakia_Book1_1_Book1_Book1 18" xfId="7969"/>
    <cellStyle name="Dziesietny_Invoices2001Slovakia_Book1_1_Book1_Book1 18 2" xfId="26765"/>
    <cellStyle name="Dziesiętny_Invoices2001Slovakia_Book1_1_Book1_Book1 18 2" xfId="26766"/>
    <cellStyle name="Dziesietny_Invoices2001Slovakia_Book1_1_Book1_Book1 19" xfId="7970"/>
    <cellStyle name="Dziesiętny_Invoices2001Slovakia_Book1_1_Book1_Book1 19" xfId="7971"/>
    <cellStyle name="Dziesietny_Invoices2001Slovakia_Book1_1_Book1_Book1 19 2" xfId="26767"/>
    <cellStyle name="Dziesiętny_Invoices2001Slovakia_Book1_1_Book1_Book1 19 2" xfId="26768"/>
    <cellStyle name="Dziesietny_Invoices2001Slovakia_Book1_1_Book1_Book1 2" xfId="7972"/>
    <cellStyle name="Dziesiętny_Invoices2001Slovakia_Book1_1_Book1_Book1 2" xfId="7973"/>
    <cellStyle name="Dziesietny_Invoices2001Slovakia_Book1_1_Book1_Book1 2 2" xfId="15894"/>
    <cellStyle name="Dziesiętny_Invoices2001Slovakia_Book1_1_Book1_Book1 2 2" xfId="15895"/>
    <cellStyle name="Dziesietny_Invoices2001Slovakia_Book1_1_Book1_Book1 2 3" xfId="15892"/>
    <cellStyle name="Dziesiętny_Invoices2001Slovakia_Book1_1_Book1_Book1 2 3" xfId="15893"/>
    <cellStyle name="Dziesietny_Invoices2001Slovakia_Book1_1_Book1_Book1 2 4" xfId="26769"/>
    <cellStyle name="Dziesiętny_Invoices2001Slovakia_Book1_1_Book1_Book1 2 4" xfId="26770"/>
    <cellStyle name="Dziesietny_Invoices2001Slovakia_Book1_1_Book1_Book1 20" xfId="7974"/>
    <cellStyle name="Dziesiętny_Invoices2001Slovakia_Book1_1_Book1_Book1 20" xfId="7975"/>
    <cellStyle name="Dziesietny_Invoices2001Slovakia_Book1_1_Book1_Book1 20 2" xfId="26771"/>
    <cellStyle name="Dziesiętny_Invoices2001Slovakia_Book1_1_Book1_Book1 20 2" xfId="26772"/>
    <cellStyle name="Dziesietny_Invoices2001Slovakia_Book1_1_Book1_Book1 21" xfId="7976"/>
    <cellStyle name="Dziesiętny_Invoices2001Slovakia_Book1_1_Book1_Book1 21" xfId="7977"/>
    <cellStyle name="Dziesietny_Invoices2001Slovakia_Book1_1_Book1_Book1 21 2" xfId="26773"/>
    <cellStyle name="Dziesiętny_Invoices2001Slovakia_Book1_1_Book1_Book1 21 2" xfId="26774"/>
    <cellStyle name="Dziesietny_Invoices2001Slovakia_Book1_1_Book1_Book1 22" xfId="7978"/>
    <cellStyle name="Dziesiętny_Invoices2001Slovakia_Book1_1_Book1_Book1 22" xfId="7979"/>
    <cellStyle name="Dziesietny_Invoices2001Slovakia_Book1_1_Book1_Book1 22 2" xfId="26775"/>
    <cellStyle name="Dziesiętny_Invoices2001Slovakia_Book1_1_Book1_Book1 22 2" xfId="26776"/>
    <cellStyle name="Dziesietny_Invoices2001Slovakia_Book1_1_Book1_Book1 23" xfId="7980"/>
    <cellStyle name="Dziesiętny_Invoices2001Slovakia_Book1_1_Book1_Book1 23" xfId="7981"/>
    <cellStyle name="Dziesietny_Invoices2001Slovakia_Book1_1_Book1_Book1 23 2" xfId="26777"/>
    <cellStyle name="Dziesiętny_Invoices2001Slovakia_Book1_1_Book1_Book1 23 2" xfId="26778"/>
    <cellStyle name="Dziesietny_Invoices2001Slovakia_Book1_1_Book1_Book1 24" xfId="7982"/>
    <cellStyle name="Dziesiętny_Invoices2001Slovakia_Book1_1_Book1_Book1 24" xfId="7983"/>
    <cellStyle name="Dziesietny_Invoices2001Slovakia_Book1_1_Book1_Book1 24 2" xfId="26779"/>
    <cellStyle name="Dziesiętny_Invoices2001Slovakia_Book1_1_Book1_Book1 24 2" xfId="26780"/>
    <cellStyle name="Dziesietny_Invoices2001Slovakia_Book1_1_Book1_Book1 25" xfId="7984"/>
    <cellStyle name="Dziesiętny_Invoices2001Slovakia_Book1_1_Book1_Book1 25" xfId="7985"/>
    <cellStyle name="Dziesietny_Invoices2001Slovakia_Book1_1_Book1_Book1 25 2" xfId="26781"/>
    <cellStyle name="Dziesiętny_Invoices2001Slovakia_Book1_1_Book1_Book1 25 2" xfId="26782"/>
    <cellStyle name="Dziesietny_Invoices2001Slovakia_Book1_1_Book1_Book1 26" xfId="7986"/>
    <cellStyle name="Dziesiętny_Invoices2001Slovakia_Book1_1_Book1_Book1 26" xfId="7987"/>
    <cellStyle name="Dziesietny_Invoices2001Slovakia_Book1_1_Book1_Book1 26 2" xfId="26783"/>
    <cellStyle name="Dziesiętny_Invoices2001Slovakia_Book1_1_Book1_Book1 26 2" xfId="26784"/>
    <cellStyle name="Dziesietny_Invoices2001Slovakia_Book1_1_Book1_Book1 27" xfId="15890"/>
    <cellStyle name="Dziesiętny_Invoices2001Slovakia_Book1_1_Book1_Book1 27" xfId="15891"/>
    <cellStyle name="Dziesietny_Invoices2001Slovakia_Book1_1_Book1_Book1 28" xfId="26747"/>
    <cellStyle name="Dziesiętny_Invoices2001Slovakia_Book1_1_Book1_Book1 28" xfId="26748"/>
    <cellStyle name="Dziesietny_Invoices2001Slovakia_Book1_1_Book1_Book1 3" xfId="7988"/>
    <cellStyle name="Dziesiętny_Invoices2001Slovakia_Book1_1_Book1_Book1 3" xfId="7989"/>
    <cellStyle name="Dziesietny_Invoices2001Slovakia_Book1_1_Book1_Book1 3 2" xfId="15898"/>
    <cellStyle name="Dziesiętny_Invoices2001Slovakia_Book1_1_Book1_Book1 3 2" xfId="15899"/>
    <cellStyle name="Dziesietny_Invoices2001Slovakia_Book1_1_Book1_Book1 3 3" xfId="15896"/>
    <cellStyle name="Dziesiętny_Invoices2001Slovakia_Book1_1_Book1_Book1 3 3" xfId="15897"/>
    <cellStyle name="Dziesietny_Invoices2001Slovakia_Book1_1_Book1_Book1 3 4" xfId="26785"/>
    <cellStyle name="Dziesiętny_Invoices2001Slovakia_Book1_1_Book1_Book1 3 4" xfId="26786"/>
    <cellStyle name="Dziesietny_Invoices2001Slovakia_Book1_1_Book1_Book1 4" xfId="7990"/>
    <cellStyle name="Dziesiętny_Invoices2001Slovakia_Book1_1_Book1_Book1 4" xfId="7991"/>
    <cellStyle name="Dziesietny_Invoices2001Slovakia_Book1_1_Book1_Book1 4 2" xfId="26787"/>
    <cellStyle name="Dziesiętny_Invoices2001Slovakia_Book1_1_Book1_Book1 4 2" xfId="26788"/>
    <cellStyle name="Dziesietny_Invoices2001Slovakia_Book1_1_Book1_Book1 5" xfId="7992"/>
    <cellStyle name="Dziesiętny_Invoices2001Slovakia_Book1_1_Book1_Book1 5" xfId="7993"/>
    <cellStyle name="Dziesietny_Invoices2001Slovakia_Book1_1_Book1_Book1 5 2" xfId="26789"/>
    <cellStyle name="Dziesiętny_Invoices2001Slovakia_Book1_1_Book1_Book1 5 2" xfId="26790"/>
    <cellStyle name="Dziesietny_Invoices2001Slovakia_Book1_1_Book1_Book1 6" xfId="7994"/>
    <cellStyle name="Dziesiętny_Invoices2001Slovakia_Book1_1_Book1_Book1 6" xfId="7995"/>
    <cellStyle name="Dziesietny_Invoices2001Slovakia_Book1_1_Book1_Book1 6 2" xfId="26791"/>
    <cellStyle name="Dziesiętny_Invoices2001Slovakia_Book1_1_Book1_Book1 6 2" xfId="26792"/>
    <cellStyle name="Dziesietny_Invoices2001Slovakia_Book1_1_Book1_Book1 7" xfId="7996"/>
    <cellStyle name="Dziesiętny_Invoices2001Slovakia_Book1_1_Book1_Book1 7" xfId="7997"/>
    <cellStyle name="Dziesietny_Invoices2001Slovakia_Book1_1_Book1_Book1 7 2" xfId="26793"/>
    <cellStyle name="Dziesiętny_Invoices2001Slovakia_Book1_1_Book1_Book1 7 2" xfId="26794"/>
    <cellStyle name="Dziesietny_Invoices2001Slovakia_Book1_1_Book1_Book1 8" xfId="7998"/>
    <cellStyle name="Dziesiętny_Invoices2001Slovakia_Book1_1_Book1_Book1 8" xfId="7999"/>
    <cellStyle name="Dziesietny_Invoices2001Slovakia_Book1_1_Book1_Book1 8 2" xfId="26795"/>
    <cellStyle name="Dziesiętny_Invoices2001Slovakia_Book1_1_Book1_Book1 8 2" xfId="26796"/>
    <cellStyle name="Dziesietny_Invoices2001Slovakia_Book1_1_Book1_Book1 9" xfId="8000"/>
    <cellStyle name="Dziesiętny_Invoices2001Slovakia_Book1_1_Book1_Book1 9" xfId="8001"/>
    <cellStyle name="Dziesietny_Invoices2001Slovakia_Book1_1_Book1_Book1 9 2" xfId="26797"/>
    <cellStyle name="Dziesiętny_Invoices2001Slovakia_Book1_1_Book1_Book1 9 2" xfId="26798"/>
    <cellStyle name="Dziesietny_Invoices2001Slovakia_Book1_1_Book1_Book1_1" xfId="8002"/>
    <cellStyle name="Dziesiętny_Invoices2001Slovakia_Book1_1_Book1_Book1_1" xfId="8003"/>
    <cellStyle name="Dziesietny_Invoices2001Slovakia_Book1_1_Book1_Book1_1 10" xfId="8004"/>
    <cellStyle name="Dziesiętny_Invoices2001Slovakia_Book1_1_Book1_Book1_1 10" xfId="8005"/>
    <cellStyle name="Dziesietny_Invoices2001Slovakia_Book1_1_Book1_Book1_1 10 2" xfId="26801"/>
    <cellStyle name="Dziesiętny_Invoices2001Slovakia_Book1_1_Book1_Book1_1 10 2" xfId="26802"/>
    <cellStyle name="Dziesietny_Invoices2001Slovakia_Book1_1_Book1_Book1_1 11" xfId="8006"/>
    <cellStyle name="Dziesiętny_Invoices2001Slovakia_Book1_1_Book1_Book1_1 11" xfId="8007"/>
    <cellStyle name="Dziesietny_Invoices2001Slovakia_Book1_1_Book1_Book1_1 11 2" xfId="26803"/>
    <cellStyle name="Dziesiętny_Invoices2001Slovakia_Book1_1_Book1_Book1_1 11 2" xfId="26804"/>
    <cellStyle name="Dziesietny_Invoices2001Slovakia_Book1_1_Book1_Book1_1 12" xfId="8008"/>
    <cellStyle name="Dziesiętny_Invoices2001Slovakia_Book1_1_Book1_Book1_1 12" xfId="8009"/>
    <cellStyle name="Dziesietny_Invoices2001Slovakia_Book1_1_Book1_Book1_1 12 2" xfId="26805"/>
    <cellStyle name="Dziesiętny_Invoices2001Slovakia_Book1_1_Book1_Book1_1 12 2" xfId="26806"/>
    <cellStyle name="Dziesietny_Invoices2001Slovakia_Book1_1_Book1_Book1_1 13" xfId="8010"/>
    <cellStyle name="Dziesiętny_Invoices2001Slovakia_Book1_1_Book1_Book1_1 13" xfId="8011"/>
    <cellStyle name="Dziesietny_Invoices2001Slovakia_Book1_1_Book1_Book1_1 13 2" xfId="26807"/>
    <cellStyle name="Dziesiętny_Invoices2001Slovakia_Book1_1_Book1_Book1_1 13 2" xfId="26808"/>
    <cellStyle name="Dziesietny_Invoices2001Slovakia_Book1_1_Book1_Book1_1 14" xfId="8012"/>
    <cellStyle name="Dziesiętny_Invoices2001Slovakia_Book1_1_Book1_Book1_1 14" xfId="8013"/>
    <cellStyle name="Dziesietny_Invoices2001Slovakia_Book1_1_Book1_Book1_1 14 2" xfId="26809"/>
    <cellStyle name="Dziesiętny_Invoices2001Slovakia_Book1_1_Book1_Book1_1 14 2" xfId="26810"/>
    <cellStyle name="Dziesietny_Invoices2001Slovakia_Book1_1_Book1_Book1_1 15" xfId="8014"/>
    <cellStyle name="Dziesiętny_Invoices2001Slovakia_Book1_1_Book1_Book1_1 15" xfId="8015"/>
    <cellStyle name="Dziesietny_Invoices2001Slovakia_Book1_1_Book1_Book1_1 15 2" xfId="26811"/>
    <cellStyle name="Dziesiętny_Invoices2001Slovakia_Book1_1_Book1_Book1_1 15 2" xfId="26812"/>
    <cellStyle name="Dziesietny_Invoices2001Slovakia_Book1_1_Book1_Book1_1 16" xfId="8016"/>
    <cellStyle name="Dziesiętny_Invoices2001Slovakia_Book1_1_Book1_Book1_1 16" xfId="8017"/>
    <cellStyle name="Dziesietny_Invoices2001Slovakia_Book1_1_Book1_Book1_1 16 2" xfId="26813"/>
    <cellStyle name="Dziesiętny_Invoices2001Slovakia_Book1_1_Book1_Book1_1 16 2" xfId="26814"/>
    <cellStyle name="Dziesietny_Invoices2001Slovakia_Book1_1_Book1_Book1_1 17" xfId="8018"/>
    <cellStyle name="Dziesiętny_Invoices2001Slovakia_Book1_1_Book1_Book1_1 17" xfId="8019"/>
    <cellStyle name="Dziesietny_Invoices2001Slovakia_Book1_1_Book1_Book1_1 17 2" xfId="26815"/>
    <cellStyle name="Dziesiętny_Invoices2001Slovakia_Book1_1_Book1_Book1_1 17 2" xfId="26816"/>
    <cellStyle name="Dziesietny_Invoices2001Slovakia_Book1_1_Book1_Book1_1 18" xfId="8020"/>
    <cellStyle name="Dziesiętny_Invoices2001Slovakia_Book1_1_Book1_Book1_1 18" xfId="8021"/>
    <cellStyle name="Dziesietny_Invoices2001Slovakia_Book1_1_Book1_Book1_1 18 2" xfId="26817"/>
    <cellStyle name="Dziesiętny_Invoices2001Slovakia_Book1_1_Book1_Book1_1 18 2" xfId="26818"/>
    <cellStyle name="Dziesietny_Invoices2001Slovakia_Book1_1_Book1_Book1_1 19" xfId="8022"/>
    <cellStyle name="Dziesiętny_Invoices2001Slovakia_Book1_1_Book1_Book1_1 19" xfId="8023"/>
    <cellStyle name="Dziesietny_Invoices2001Slovakia_Book1_1_Book1_Book1_1 19 2" xfId="26819"/>
    <cellStyle name="Dziesiętny_Invoices2001Slovakia_Book1_1_Book1_Book1_1 19 2" xfId="26820"/>
    <cellStyle name="Dziesietny_Invoices2001Slovakia_Book1_1_Book1_Book1_1 2" xfId="8024"/>
    <cellStyle name="Dziesiętny_Invoices2001Slovakia_Book1_1_Book1_Book1_1 2" xfId="8025"/>
    <cellStyle name="Dziesietny_Invoices2001Slovakia_Book1_1_Book1_Book1_1 2 2" xfId="15904"/>
    <cellStyle name="Dziesiętny_Invoices2001Slovakia_Book1_1_Book1_Book1_1 2 2" xfId="15905"/>
    <cellStyle name="Dziesietny_Invoices2001Slovakia_Book1_1_Book1_Book1_1 2 3" xfId="15902"/>
    <cellStyle name="Dziesiętny_Invoices2001Slovakia_Book1_1_Book1_Book1_1 2 3" xfId="15903"/>
    <cellStyle name="Dziesietny_Invoices2001Slovakia_Book1_1_Book1_Book1_1 2 4" xfId="26821"/>
    <cellStyle name="Dziesiętny_Invoices2001Slovakia_Book1_1_Book1_Book1_1 2 4" xfId="26822"/>
    <cellStyle name="Dziesietny_Invoices2001Slovakia_Book1_1_Book1_Book1_1 20" xfId="8026"/>
    <cellStyle name="Dziesiętny_Invoices2001Slovakia_Book1_1_Book1_Book1_1 20" xfId="8027"/>
    <cellStyle name="Dziesietny_Invoices2001Slovakia_Book1_1_Book1_Book1_1 20 2" xfId="26823"/>
    <cellStyle name="Dziesiętny_Invoices2001Slovakia_Book1_1_Book1_Book1_1 20 2" xfId="26824"/>
    <cellStyle name="Dziesietny_Invoices2001Slovakia_Book1_1_Book1_Book1_1 21" xfId="8028"/>
    <cellStyle name="Dziesiętny_Invoices2001Slovakia_Book1_1_Book1_Book1_1 21" xfId="8029"/>
    <cellStyle name="Dziesietny_Invoices2001Slovakia_Book1_1_Book1_Book1_1 21 2" xfId="26825"/>
    <cellStyle name="Dziesiętny_Invoices2001Slovakia_Book1_1_Book1_Book1_1 21 2" xfId="26826"/>
    <cellStyle name="Dziesietny_Invoices2001Slovakia_Book1_1_Book1_Book1_1 22" xfId="8030"/>
    <cellStyle name="Dziesiętny_Invoices2001Slovakia_Book1_1_Book1_Book1_1 22" xfId="8031"/>
    <cellStyle name="Dziesietny_Invoices2001Slovakia_Book1_1_Book1_Book1_1 22 2" xfId="26827"/>
    <cellStyle name="Dziesiętny_Invoices2001Slovakia_Book1_1_Book1_Book1_1 22 2" xfId="26828"/>
    <cellStyle name="Dziesietny_Invoices2001Slovakia_Book1_1_Book1_Book1_1 23" xfId="8032"/>
    <cellStyle name="Dziesiętny_Invoices2001Slovakia_Book1_1_Book1_Book1_1 23" xfId="8033"/>
    <cellStyle name="Dziesietny_Invoices2001Slovakia_Book1_1_Book1_Book1_1 23 2" xfId="26829"/>
    <cellStyle name="Dziesiętny_Invoices2001Slovakia_Book1_1_Book1_Book1_1 23 2" xfId="26830"/>
    <cellStyle name="Dziesietny_Invoices2001Slovakia_Book1_1_Book1_Book1_1 24" xfId="8034"/>
    <cellStyle name="Dziesiętny_Invoices2001Slovakia_Book1_1_Book1_Book1_1 24" xfId="8035"/>
    <cellStyle name="Dziesietny_Invoices2001Slovakia_Book1_1_Book1_Book1_1 24 2" xfId="26831"/>
    <cellStyle name="Dziesiętny_Invoices2001Slovakia_Book1_1_Book1_Book1_1 24 2" xfId="26832"/>
    <cellStyle name="Dziesietny_Invoices2001Slovakia_Book1_1_Book1_Book1_1 25" xfId="8036"/>
    <cellStyle name="Dziesiętny_Invoices2001Slovakia_Book1_1_Book1_Book1_1 25" xfId="8037"/>
    <cellStyle name="Dziesietny_Invoices2001Slovakia_Book1_1_Book1_Book1_1 25 2" xfId="26833"/>
    <cellStyle name="Dziesiętny_Invoices2001Slovakia_Book1_1_Book1_Book1_1 25 2" xfId="26834"/>
    <cellStyle name="Dziesietny_Invoices2001Slovakia_Book1_1_Book1_Book1_1 26" xfId="8038"/>
    <cellStyle name="Dziesiętny_Invoices2001Slovakia_Book1_1_Book1_Book1_1 26" xfId="8039"/>
    <cellStyle name="Dziesietny_Invoices2001Slovakia_Book1_1_Book1_Book1_1 26 2" xfId="26835"/>
    <cellStyle name="Dziesiętny_Invoices2001Slovakia_Book1_1_Book1_Book1_1 26 2" xfId="26836"/>
    <cellStyle name="Dziesietny_Invoices2001Slovakia_Book1_1_Book1_Book1_1 27" xfId="15900"/>
    <cellStyle name="Dziesiętny_Invoices2001Slovakia_Book1_1_Book1_Book1_1 27" xfId="15901"/>
    <cellStyle name="Dziesietny_Invoices2001Slovakia_Book1_1_Book1_Book1_1 28" xfId="26799"/>
    <cellStyle name="Dziesiętny_Invoices2001Slovakia_Book1_1_Book1_Book1_1 28" xfId="26800"/>
    <cellStyle name="Dziesietny_Invoices2001Slovakia_Book1_1_Book1_Book1_1 3" xfId="8040"/>
    <cellStyle name="Dziesiętny_Invoices2001Slovakia_Book1_1_Book1_Book1_1 3" xfId="8041"/>
    <cellStyle name="Dziesietny_Invoices2001Slovakia_Book1_1_Book1_Book1_1 3 2" xfId="15908"/>
    <cellStyle name="Dziesiętny_Invoices2001Slovakia_Book1_1_Book1_Book1_1 3 2" xfId="15909"/>
    <cellStyle name="Dziesietny_Invoices2001Slovakia_Book1_1_Book1_Book1_1 3 3" xfId="15906"/>
    <cellStyle name="Dziesiętny_Invoices2001Slovakia_Book1_1_Book1_Book1_1 3 3" xfId="15907"/>
    <cellStyle name="Dziesietny_Invoices2001Slovakia_Book1_1_Book1_Book1_1 3 4" xfId="26837"/>
    <cellStyle name="Dziesiętny_Invoices2001Slovakia_Book1_1_Book1_Book1_1 3 4" xfId="26838"/>
    <cellStyle name="Dziesietny_Invoices2001Slovakia_Book1_1_Book1_Book1_1 4" xfId="8042"/>
    <cellStyle name="Dziesiętny_Invoices2001Slovakia_Book1_1_Book1_Book1_1 4" xfId="8043"/>
    <cellStyle name="Dziesietny_Invoices2001Slovakia_Book1_1_Book1_Book1_1 4 2" xfId="26839"/>
    <cellStyle name="Dziesiętny_Invoices2001Slovakia_Book1_1_Book1_Book1_1 4 2" xfId="26840"/>
    <cellStyle name="Dziesietny_Invoices2001Slovakia_Book1_1_Book1_Book1_1 5" xfId="8044"/>
    <cellStyle name="Dziesiętny_Invoices2001Slovakia_Book1_1_Book1_Book1_1 5" xfId="8045"/>
    <cellStyle name="Dziesietny_Invoices2001Slovakia_Book1_1_Book1_Book1_1 5 2" xfId="26841"/>
    <cellStyle name="Dziesiętny_Invoices2001Slovakia_Book1_1_Book1_Book1_1 5 2" xfId="26842"/>
    <cellStyle name="Dziesietny_Invoices2001Slovakia_Book1_1_Book1_Book1_1 6" xfId="8046"/>
    <cellStyle name="Dziesiętny_Invoices2001Slovakia_Book1_1_Book1_Book1_1 6" xfId="8047"/>
    <cellStyle name="Dziesietny_Invoices2001Slovakia_Book1_1_Book1_Book1_1 6 2" xfId="26843"/>
    <cellStyle name="Dziesiętny_Invoices2001Slovakia_Book1_1_Book1_Book1_1 6 2" xfId="26844"/>
    <cellStyle name="Dziesietny_Invoices2001Slovakia_Book1_1_Book1_Book1_1 7" xfId="8048"/>
    <cellStyle name="Dziesiętny_Invoices2001Slovakia_Book1_1_Book1_Book1_1 7" xfId="8049"/>
    <cellStyle name="Dziesietny_Invoices2001Slovakia_Book1_1_Book1_Book1_1 7 2" xfId="26845"/>
    <cellStyle name="Dziesiętny_Invoices2001Slovakia_Book1_1_Book1_Book1_1 7 2" xfId="26846"/>
    <cellStyle name="Dziesietny_Invoices2001Slovakia_Book1_1_Book1_Book1_1 8" xfId="8050"/>
    <cellStyle name="Dziesiętny_Invoices2001Slovakia_Book1_1_Book1_Book1_1 8" xfId="8051"/>
    <cellStyle name="Dziesietny_Invoices2001Slovakia_Book1_1_Book1_Book1_1 8 2" xfId="26847"/>
    <cellStyle name="Dziesiętny_Invoices2001Slovakia_Book1_1_Book1_Book1_1 8 2" xfId="26848"/>
    <cellStyle name="Dziesietny_Invoices2001Slovakia_Book1_1_Book1_Book1_1 9" xfId="8052"/>
    <cellStyle name="Dziesiętny_Invoices2001Slovakia_Book1_1_Book1_Book1_1 9" xfId="8053"/>
    <cellStyle name="Dziesietny_Invoices2001Slovakia_Book1_1_Book1_Book1_1 9 2" xfId="26849"/>
    <cellStyle name="Dziesiętny_Invoices2001Slovakia_Book1_1_Book1_Book1_1 9 2" xfId="26850"/>
    <cellStyle name="Dziesietny_Invoices2001Slovakia_Book1_1_Book1_Book1_DTTD chieng chan Tham lai 29-9-2009" xfId="8054"/>
    <cellStyle name="Dziesiętny_Invoices2001Slovakia_Book1_1_Book1_Book1_DTTD chieng chan Tham lai 29-9-2009" xfId="8055"/>
    <cellStyle name="Dziesietny_Invoices2001Slovakia_Book1_1_Book1_Book1_DTTD chieng chan Tham lai 29-9-2009 10" xfId="8056"/>
    <cellStyle name="Dziesiętny_Invoices2001Slovakia_Book1_1_Book1_Book1_DTTD chieng chan Tham lai 29-9-2009 10" xfId="8057"/>
    <cellStyle name="Dziesietny_Invoices2001Slovakia_Book1_1_Book1_Book1_DTTD chieng chan Tham lai 29-9-2009 10 2" xfId="26853"/>
    <cellStyle name="Dziesiętny_Invoices2001Slovakia_Book1_1_Book1_Book1_DTTD chieng chan Tham lai 29-9-2009 10 2" xfId="26854"/>
    <cellStyle name="Dziesietny_Invoices2001Slovakia_Book1_1_Book1_Book1_DTTD chieng chan Tham lai 29-9-2009 11" xfId="8058"/>
    <cellStyle name="Dziesiętny_Invoices2001Slovakia_Book1_1_Book1_Book1_DTTD chieng chan Tham lai 29-9-2009 11" xfId="8059"/>
    <cellStyle name="Dziesietny_Invoices2001Slovakia_Book1_1_Book1_Book1_DTTD chieng chan Tham lai 29-9-2009 11 2" xfId="26855"/>
    <cellStyle name="Dziesiętny_Invoices2001Slovakia_Book1_1_Book1_Book1_DTTD chieng chan Tham lai 29-9-2009 11 2" xfId="26856"/>
    <cellStyle name="Dziesietny_Invoices2001Slovakia_Book1_1_Book1_Book1_DTTD chieng chan Tham lai 29-9-2009 12" xfId="8060"/>
    <cellStyle name="Dziesiętny_Invoices2001Slovakia_Book1_1_Book1_Book1_DTTD chieng chan Tham lai 29-9-2009 12" xfId="8061"/>
    <cellStyle name="Dziesietny_Invoices2001Slovakia_Book1_1_Book1_Book1_DTTD chieng chan Tham lai 29-9-2009 12 2" xfId="26857"/>
    <cellStyle name="Dziesiętny_Invoices2001Slovakia_Book1_1_Book1_Book1_DTTD chieng chan Tham lai 29-9-2009 12 2" xfId="26858"/>
    <cellStyle name="Dziesietny_Invoices2001Slovakia_Book1_1_Book1_Book1_DTTD chieng chan Tham lai 29-9-2009 13" xfId="8062"/>
    <cellStyle name="Dziesiętny_Invoices2001Slovakia_Book1_1_Book1_Book1_DTTD chieng chan Tham lai 29-9-2009 13" xfId="8063"/>
    <cellStyle name="Dziesietny_Invoices2001Slovakia_Book1_1_Book1_Book1_DTTD chieng chan Tham lai 29-9-2009 13 2" xfId="26859"/>
    <cellStyle name="Dziesiętny_Invoices2001Slovakia_Book1_1_Book1_Book1_DTTD chieng chan Tham lai 29-9-2009 13 2" xfId="26860"/>
    <cellStyle name="Dziesietny_Invoices2001Slovakia_Book1_1_Book1_Book1_DTTD chieng chan Tham lai 29-9-2009 14" xfId="8064"/>
    <cellStyle name="Dziesiętny_Invoices2001Slovakia_Book1_1_Book1_Book1_DTTD chieng chan Tham lai 29-9-2009 14" xfId="8065"/>
    <cellStyle name="Dziesietny_Invoices2001Slovakia_Book1_1_Book1_Book1_DTTD chieng chan Tham lai 29-9-2009 14 2" xfId="26861"/>
    <cellStyle name="Dziesiętny_Invoices2001Slovakia_Book1_1_Book1_Book1_DTTD chieng chan Tham lai 29-9-2009 14 2" xfId="26862"/>
    <cellStyle name="Dziesietny_Invoices2001Slovakia_Book1_1_Book1_Book1_DTTD chieng chan Tham lai 29-9-2009 15" xfId="8066"/>
    <cellStyle name="Dziesiętny_Invoices2001Slovakia_Book1_1_Book1_Book1_DTTD chieng chan Tham lai 29-9-2009 15" xfId="8067"/>
    <cellStyle name="Dziesietny_Invoices2001Slovakia_Book1_1_Book1_Book1_DTTD chieng chan Tham lai 29-9-2009 15 2" xfId="26863"/>
    <cellStyle name="Dziesiętny_Invoices2001Slovakia_Book1_1_Book1_Book1_DTTD chieng chan Tham lai 29-9-2009 15 2" xfId="26864"/>
    <cellStyle name="Dziesietny_Invoices2001Slovakia_Book1_1_Book1_Book1_DTTD chieng chan Tham lai 29-9-2009 16" xfId="8068"/>
    <cellStyle name="Dziesiętny_Invoices2001Slovakia_Book1_1_Book1_Book1_DTTD chieng chan Tham lai 29-9-2009 16" xfId="8069"/>
    <cellStyle name="Dziesietny_Invoices2001Slovakia_Book1_1_Book1_Book1_DTTD chieng chan Tham lai 29-9-2009 16 2" xfId="26865"/>
    <cellStyle name="Dziesiętny_Invoices2001Slovakia_Book1_1_Book1_Book1_DTTD chieng chan Tham lai 29-9-2009 16 2" xfId="26866"/>
    <cellStyle name="Dziesietny_Invoices2001Slovakia_Book1_1_Book1_Book1_DTTD chieng chan Tham lai 29-9-2009 17" xfId="8070"/>
    <cellStyle name="Dziesiętny_Invoices2001Slovakia_Book1_1_Book1_Book1_DTTD chieng chan Tham lai 29-9-2009 17" xfId="8071"/>
    <cellStyle name="Dziesietny_Invoices2001Slovakia_Book1_1_Book1_Book1_DTTD chieng chan Tham lai 29-9-2009 17 2" xfId="26867"/>
    <cellStyle name="Dziesiętny_Invoices2001Slovakia_Book1_1_Book1_Book1_DTTD chieng chan Tham lai 29-9-2009 17 2" xfId="26868"/>
    <cellStyle name="Dziesietny_Invoices2001Slovakia_Book1_1_Book1_Book1_DTTD chieng chan Tham lai 29-9-2009 18" xfId="8072"/>
    <cellStyle name="Dziesiętny_Invoices2001Slovakia_Book1_1_Book1_Book1_DTTD chieng chan Tham lai 29-9-2009 18" xfId="8073"/>
    <cellStyle name="Dziesietny_Invoices2001Slovakia_Book1_1_Book1_Book1_DTTD chieng chan Tham lai 29-9-2009 18 2" xfId="26869"/>
    <cellStyle name="Dziesiętny_Invoices2001Slovakia_Book1_1_Book1_Book1_DTTD chieng chan Tham lai 29-9-2009 18 2" xfId="26870"/>
    <cellStyle name="Dziesietny_Invoices2001Slovakia_Book1_1_Book1_Book1_DTTD chieng chan Tham lai 29-9-2009 19" xfId="8074"/>
    <cellStyle name="Dziesiętny_Invoices2001Slovakia_Book1_1_Book1_Book1_DTTD chieng chan Tham lai 29-9-2009 19" xfId="8075"/>
    <cellStyle name="Dziesietny_Invoices2001Slovakia_Book1_1_Book1_Book1_DTTD chieng chan Tham lai 29-9-2009 19 2" xfId="26871"/>
    <cellStyle name="Dziesiętny_Invoices2001Slovakia_Book1_1_Book1_Book1_DTTD chieng chan Tham lai 29-9-2009 19 2" xfId="26872"/>
    <cellStyle name="Dziesietny_Invoices2001Slovakia_Book1_1_Book1_Book1_DTTD chieng chan Tham lai 29-9-2009 2" xfId="8076"/>
    <cellStyle name="Dziesiętny_Invoices2001Slovakia_Book1_1_Book1_Book1_DTTD chieng chan Tham lai 29-9-2009 2" xfId="8077"/>
    <cellStyle name="Dziesietny_Invoices2001Slovakia_Book1_1_Book1_Book1_DTTD chieng chan Tham lai 29-9-2009 2 2" xfId="15914"/>
    <cellStyle name="Dziesiętny_Invoices2001Slovakia_Book1_1_Book1_Book1_DTTD chieng chan Tham lai 29-9-2009 2 2" xfId="15915"/>
    <cellStyle name="Dziesietny_Invoices2001Slovakia_Book1_1_Book1_Book1_DTTD chieng chan Tham lai 29-9-2009 2 3" xfId="15912"/>
    <cellStyle name="Dziesiętny_Invoices2001Slovakia_Book1_1_Book1_Book1_DTTD chieng chan Tham lai 29-9-2009 2 3" xfId="15913"/>
    <cellStyle name="Dziesietny_Invoices2001Slovakia_Book1_1_Book1_Book1_DTTD chieng chan Tham lai 29-9-2009 2 4" xfId="26873"/>
    <cellStyle name="Dziesiętny_Invoices2001Slovakia_Book1_1_Book1_Book1_DTTD chieng chan Tham lai 29-9-2009 2 4" xfId="26874"/>
    <cellStyle name="Dziesietny_Invoices2001Slovakia_Book1_1_Book1_Book1_DTTD chieng chan Tham lai 29-9-2009 20" xfId="8078"/>
    <cellStyle name="Dziesiętny_Invoices2001Slovakia_Book1_1_Book1_Book1_DTTD chieng chan Tham lai 29-9-2009 20" xfId="8079"/>
    <cellStyle name="Dziesietny_Invoices2001Slovakia_Book1_1_Book1_Book1_DTTD chieng chan Tham lai 29-9-2009 20 2" xfId="26875"/>
    <cellStyle name="Dziesiętny_Invoices2001Slovakia_Book1_1_Book1_Book1_DTTD chieng chan Tham lai 29-9-2009 20 2" xfId="26876"/>
    <cellStyle name="Dziesietny_Invoices2001Slovakia_Book1_1_Book1_Book1_DTTD chieng chan Tham lai 29-9-2009 21" xfId="8080"/>
    <cellStyle name="Dziesiętny_Invoices2001Slovakia_Book1_1_Book1_Book1_DTTD chieng chan Tham lai 29-9-2009 21" xfId="8081"/>
    <cellStyle name="Dziesietny_Invoices2001Slovakia_Book1_1_Book1_Book1_DTTD chieng chan Tham lai 29-9-2009 21 2" xfId="26877"/>
    <cellStyle name="Dziesiętny_Invoices2001Slovakia_Book1_1_Book1_Book1_DTTD chieng chan Tham lai 29-9-2009 21 2" xfId="26878"/>
    <cellStyle name="Dziesietny_Invoices2001Slovakia_Book1_1_Book1_Book1_DTTD chieng chan Tham lai 29-9-2009 22" xfId="8082"/>
    <cellStyle name="Dziesiętny_Invoices2001Slovakia_Book1_1_Book1_Book1_DTTD chieng chan Tham lai 29-9-2009 22" xfId="8083"/>
    <cellStyle name="Dziesietny_Invoices2001Slovakia_Book1_1_Book1_Book1_DTTD chieng chan Tham lai 29-9-2009 22 2" xfId="26879"/>
    <cellStyle name="Dziesiętny_Invoices2001Slovakia_Book1_1_Book1_Book1_DTTD chieng chan Tham lai 29-9-2009 22 2" xfId="26880"/>
    <cellStyle name="Dziesietny_Invoices2001Slovakia_Book1_1_Book1_Book1_DTTD chieng chan Tham lai 29-9-2009 23" xfId="8084"/>
    <cellStyle name="Dziesiętny_Invoices2001Slovakia_Book1_1_Book1_Book1_DTTD chieng chan Tham lai 29-9-2009 23" xfId="8085"/>
    <cellStyle name="Dziesietny_Invoices2001Slovakia_Book1_1_Book1_Book1_DTTD chieng chan Tham lai 29-9-2009 23 2" xfId="26881"/>
    <cellStyle name="Dziesiętny_Invoices2001Slovakia_Book1_1_Book1_Book1_DTTD chieng chan Tham lai 29-9-2009 23 2" xfId="26882"/>
    <cellStyle name="Dziesietny_Invoices2001Slovakia_Book1_1_Book1_Book1_DTTD chieng chan Tham lai 29-9-2009 24" xfId="8086"/>
    <cellStyle name="Dziesiętny_Invoices2001Slovakia_Book1_1_Book1_Book1_DTTD chieng chan Tham lai 29-9-2009 24" xfId="8087"/>
    <cellStyle name="Dziesietny_Invoices2001Slovakia_Book1_1_Book1_Book1_DTTD chieng chan Tham lai 29-9-2009 24 2" xfId="26883"/>
    <cellStyle name="Dziesiętny_Invoices2001Slovakia_Book1_1_Book1_Book1_DTTD chieng chan Tham lai 29-9-2009 24 2" xfId="26884"/>
    <cellStyle name="Dziesietny_Invoices2001Slovakia_Book1_1_Book1_Book1_DTTD chieng chan Tham lai 29-9-2009 25" xfId="8088"/>
    <cellStyle name="Dziesiętny_Invoices2001Slovakia_Book1_1_Book1_Book1_DTTD chieng chan Tham lai 29-9-2009 25" xfId="8089"/>
    <cellStyle name="Dziesietny_Invoices2001Slovakia_Book1_1_Book1_Book1_DTTD chieng chan Tham lai 29-9-2009 25 2" xfId="26885"/>
    <cellStyle name="Dziesiętny_Invoices2001Slovakia_Book1_1_Book1_Book1_DTTD chieng chan Tham lai 29-9-2009 25 2" xfId="26886"/>
    <cellStyle name="Dziesietny_Invoices2001Slovakia_Book1_1_Book1_Book1_DTTD chieng chan Tham lai 29-9-2009 26" xfId="8090"/>
    <cellStyle name="Dziesiętny_Invoices2001Slovakia_Book1_1_Book1_Book1_DTTD chieng chan Tham lai 29-9-2009 26" xfId="8091"/>
    <cellStyle name="Dziesietny_Invoices2001Slovakia_Book1_1_Book1_Book1_DTTD chieng chan Tham lai 29-9-2009 26 2" xfId="26887"/>
    <cellStyle name="Dziesiętny_Invoices2001Slovakia_Book1_1_Book1_Book1_DTTD chieng chan Tham lai 29-9-2009 26 2" xfId="26888"/>
    <cellStyle name="Dziesietny_Invoices2001Slovakia_Book1_1_Book1_Book1_DTTD chieng chan Tham lai 29-9-2009 27" xfId="15910"/>
    <cellStyle name="Dziesiętny_Invoices2001Slovakia_Book1_1_Book1_Book1_DTTD chieng chan Tham lai 29-9-2009 27" xfId="15911"/>
    <cellStyle name="Dziesietny_Invoices2001Slovakia_Book1_1_Book1_Book1_DTTD chieng chan Tham lai 29-9-2009 28" xfId="26851"/>
    <cellStyle name="Dziesiętny_Invoices2001Slovakia_Book1_1_Book1_Book1_DTTD chieng chan Tham lai 29-9-2009 28" xfId="26852"/>
    <cellStyle name="Dziesietny_Invoices2001Slovakia_Book1_1_Book1_Book1_DTTD chieng chan Tham lai 29-9-2009 3" xfId="8092"/>
    <cellStyle name="Dziesiętny_Invoices2001Slovakia_Book1_1_Book1_Book1_DTTD chieng chan Tham lai 29-9-2009 3" xfId="8093"/>
    <cellStyle name="Dziesietny_Invoices2001Slovakia_Book1_1_Book1_Book1_DTTD chieng chan Tham lai 29-9-2009 3 2" xfId="15918"/>
    <cellStyle name="Dziesiętny_Invoices2001Slovakia_Book1_1_Book1_Book1_DTTD chieng chan Tham lai 29-9-2009 3 2" xfId="15919"/>
    <cellStyle name="Dziesietny_Invoices2001Slovakia_Book1_1_Book1_Book1_DTTD chieng chan Tham lai 29-9-2009 3 3" xfId="15916"/>
    <cellStyle name="Dziesiętny_Invoices2001Slovakia_Book1_1_Book1_Book1_DTTD chieng chan Tham lai 29-9-2009 3 3" xfId="15917"/>
    <cellStyle name="Dziesietny_Invoices2001Slovakia_Book1_1_Book1_Book1_DTTD chieng chan Tham lai 29-9-2009 3 4" xfId="26889"/>
    <cellStyle name="Dziesiętny_Invoices2001Slovakia_Book1_1_Book1_Book1_DTTD chieng chan Tham lai 29-9-2009 3 4" xfId="26890"/>
    <cellStyle name="Dziesietny_Invoices2001Slovakia_Book1_1_Book1_Book1_DTTD chieng chan Tham lai 29-9-2009 4" xfId="8094"/>
    <cellStyle name="Dziesiętny_Invoices2001Slovakia_Book1_1_Book1_Book1_DTTD chieng chan Tham lai 29-9-2009 4" xfId="8095"/>
    <cellStyle name="Dziesietny_Invoices2001Slovakia_Book1_1_Book1_Book1_DTTD chieng chan Tham lai 29-9-2009 4 2" xfId="26891"/>
    <cellStyle name="Dziesiętny_Invoices2001Slovakia_Book1_1_Book1_Book1_DTTD chieng chan Tham lai 29-9-2009 4 2" xfId="26892"/>
    <cellStyle name="Dziesietny_Invoices2001Slovakia_Book1_1_Book1_Book1_DTTD chieng chan Tham lai 29-9-2009 5" xfId="8096"/>
    <cellStyle name="Dziesiętny_Invoices2001Slovakia_Book1_1_Book1_Book1_DTTD chieng chan Tham lai 29-9-2009 5" xfId="8097"/>
    <cellStyle name="Dziesietny_Invoices2001Slovakia_Book1_1_Book1_Book1_DTTD chieng chan Tham lai 29-9-2009 5 2" xfId="26893"/>
    <cellStyle name="Dziesiętny_Invoices2001Slovakia_Book1_1_Book1_Book1_DTTD chieng chan Tham lai 29-9-2009 5 2" xfId="26894"/>
    <cellStyle name="Dziesietny_Invoices2001Slovakia_Book1_1_Book1_Book1_DTTD chieng chan Tham lai 29-9-2009 6" xfId="8098"/>
    <cellStyle name="Dziesiętny_Invoices2001Slovakia_Book1_1_Book1_Book1_DTTD chieng chan Tham lai 29-9-2009 6" xfId="8099"/>
    <cellStyle name="Dziesietny_Invoices2001Slovakia_Book1_1_Book1_Book1_DTTD chieng chan Tham lai 29-9-2009 6 2" xfId="26895"/>
    <cellStyle name="Dziesiętny_Invoices2001Slovakia_Book1_1_Book1_Book1_DTTD chieng chan Tham lai 29-9-2009 6 2" xfId="26896"/>
    <cellStyle name="Dziesietny_Invoices2001Slovakia_Book1_1_Book1_Book1_DTTD chieng chan Tham lai 29-9-2009 7" xfId="8100"/>
    <cellStyle name="Dziesiętny_Invoices2001Slovakia_Book1_1_Book1_Book1_DTTD chieng chan Tham lai 29-9-2009 7" xfId="8101"/>
    <cellStyle name="Dziesietny_Invoices2001Slovakia_Book1_1_Book1_Book1_DTTD chieng chan Tham lai 29-9-2009 7 2" xfId="26897"/>
    <cellStyle name="Dziesiętny_Invoices2001Slovakia_Book1_1_Book1_Book1_DTTD chieng chan Tham lai 29-9-2009 7 2" xfId="26898"/>
    <cellStyle name="Dziesietny_Invoices2001Slovakia_Book1_1_Book1_Book1_DTTD chieng chan Tham lai 29-9-2009 8" xfId="8102"/>
    <cellStyle name="Dziesiętny_Invoices2001Slovakia_Book1_1_Book1_Book1_DTTD chieng chan Tham lai 29-9-2009 8" xfId="8103"/>
    <cellStyle name="Dziesietny_Invoices2001Slovakia_Book1_1_Book1_Book1_DTTD chieng chan Tham lai 29-9-2009 8 2" xfId="26899"/>
    <cellStyle name="Dziesiętny_Invoices2001Slovakia_Book1_1_Book1_Book1_DTTD chieng chan Tham lai 29-9-2009 8 2" xfId="26900"/>
    <cellStyle name="Dziesietny_Invoices2001Slovakia_Book1_1_Book1_Book1_DTTD chieng chan Tham lai 29-9-2009 9" xfId="8104"/>
    <cellStyle name="Dziesiętny_Invoices2001Slovakia_Book1_1_Book1_Book1_DTTD chieng chan Tham lai 29-9-2009 9" xfId="8105"/>
    <cellStyle name="Dziesietny_Invoices2001Slovakia_Book1_1_Book1_Book1_DTTD chieng chan Tham lai 29-9-2009 9 2" xfId="26901"/>
    <cellStyle name="Dziesiętny_Invoices2001Slovakia_Book1_1_Book1_Book1_DTTD chieng chan Tham lai 29-9-2009 9 2" xfId="26902"/>
    <cellStyle name="Dziesietny_Invoices2001Slovakia_Book1_1_Book1_Book1_Ke hoach 2010 (theo doi 11-8-2010)" xfId="8106"/>
    <cellStyle name="Dziesiętny_Invoices2001Slovakia_Book1_1_Book1_Book1_Ke hoach 2010 (theo doi 11-8-2010)" xfId="8107"/>
    <cellStyle name="Dziesietny_Invoices2001Slovakia_Book1_1_Book1_Book1_Ke hoach 2010 (theo doi 11-8-2010) 10" xfId="8108"/>
    <cellStyle name="Dziesiętny_Invoices2001Slovakia_Book1_1_Book1_Book1_Ke hoach 2010 (theo doi 11-8-2010) 10" xfId="8109"/>
    <cellStyle name="Dziesietny_Invoices2001Slovakia_Book1_1_Book1_Book1_Ke hoach 2010 (theo doi 11-8-2010) 10 2" xfId="26905"/>
    <cellStyle name="Dziesiętny_Invoices2001Slovakia_Book1_1_Book1_Book1_Ke hoach 2010 (theo doi 11-8-2010) 10 2" xfId="26906"/>
    <cellStyle name="Dziesietny_Invoices2001Slovakia_Book1_1_Book1_Book1_Ke hoach 2010 (theo doi 11-8-2010) 11" xfId="8110"/>
    <cellStyle name="Dziesiętny_Invoices2001Slovakia_Book1_1_Book1_Book1_Ke hoach 2010 (theo doi 11-8-2010) 11" xfId="8111"/>
    <cellStyle name="Dziesietny_Invoices2001Slovakia_Book1_1_Book1_Book1_Ke hoach 2010 (theo doi 11-8-2010) 11 2" xfId="26907"/>
    <cellStyle name="Dziesiętny_Invoices2001Slovakia_Book1_1_Book1_Book1_Ke hoach 2010 (theo doi 11-8-2010) 11 2" xfId="26908"/>
    <cellStyle name="Dziesietny_Invoices2001Slovakia_Book1_1_Book1_Book1_Ke hoach 2010 (theo doi 11-8-2010) 12" xfId="8112"/>
    <cellStyle name="Dziesiętny_Invoices2001Slovakia_Book1_1_Book1_Book1_Ke hoach 2010 (theo doi 11-8-2010) 12" xfId="8113"/>
    <cellStyle name="Dziesietny_Invoices2001Slovakia_Book1_1_Book1_Book1_Ke hoach 2010 (theo doi 11-8-2010) 12 2" xfId="26909"/>
    <cellStyle name="Dziesiętny_Invoices2001Slovakia_Book1_1_Book1_Book1_Ke hoach 2010 (theo doi 11-8-2010) 12 2" xfId="26910"/>
    <cellStyle name="Dziesietny_Invoices2001Slovakia_Book1_1_Book1_Book1_Ke hoach 2010 (theo doi 11-8-2010) 13" xfId="8114"/>
    <cellStyle name="Dziesiętny_Invoices2001Slovakia_Book1_1_Book1_Book1_Ke hoach 2010 (theo doi 11-8-2010) 13" xfId="8115"/>
    <cellStyle name="Dziesietny_Invoices2001Slovakia_Book1_1_Book1_Book1_Ke hoach 2010 (theo doi 11-8-2010) 13 2" xfId="26911"/>
    <cellStyle name="Dziesiętny_Invoices2001Slovakia_Book1_1_Book1_Book1_Ke hoach 2010 (theo doi 11-8-2010) 13 2" xfId="26912"/>
    <cellStyle name="Dziesietny_Invoices2001Slovakia_Book1_1_Book1_Book1_Ke hoach 2010 (theo doi 11-8-2010) 14" xfId="8116"/>
    <cellStyle name="Dziesiętny_Invoices2001Slovakia_Book1_1_Book1_Book1_Ke hoach 2010 (theo doi 11-8-2010) 14" xfId="8117"/>
    <cellStyle name="Dziesietny_Invoices2001Slovakia_Book1_1_Book1_Book1_Ke hoach 2010 (theo doi 11-8-2010) 14 2" xfId="26913"/>
    <cellStyle name="Dziesiętny_Invoices2001Slovakia_Book1_1_Book1_Book1_Ke hoach 2010 (theo doi 11-8-2010) 14 2" xfId="26914"/>
    <cellStyle name="Dziesietny_Invoices2001Slovakia_Book1_1_Book1_Book1_Ke hoach 2010 (theo doi 11-8-2010) 15" xfId="8118"/>
    <cellStyle name="Dziesiętny_Invoices2001Slovakia_Book1_1_Book1_Book1_Ke hoach 2010 (theo doi 11-8-2010) 15" xfId="8119"/>
    <cellStyle name="Dziesietny_Invoices2001Slovakia_Book1_1_Book1_Book1_Ke hoach 2010 (theo doi 11-8-2010) 15 2" xfId="26915"/>
    <cellStyle name="Dziesiętny_Invoices2001Slovakia_Book1_1_Book1_Book1_Ke hoach 2010 (theo doi 11-8-2010) 15 2" xfId="26916"/>
    <cellStyle name="Dziesietny_Invoices2001Slovakia_Book1_1_Book1_Book1_Ke hoach 2010 (theo doi 11-8-2010) 16" xfId="8120"/>
    <cellStyle name="Dziesiętny_Invoices2001Slovakia_Book1_1_Book1_Book1_Ke hoach 2010 (theo doi 11-8-2010) 16" xfId="8121"/>
    <cellStyle name="Dziesietny_Invoices2001Slovakia_Book1_1_Book1_Book1_Ke hoach 2010 (theo doi 11-8-2010) 16 2" xfId="26917"/>
    <cellStyle name="Dziesiętny_Invoices2001Slovakia_Book1_1_Book1_Book1_Ke hoach 2010 (theo doi 11-8-2010) 16 2" xfId="26918"/>
    <cellStyle name="Dziesietny_Invoices2001Slovakia_Book1_1_Book1_Book1_Ke hoach 2010 (theo doi 11-8-2010) 17" xfId="8122"/>
    <cellStyle name="Dziesiętny_Invoices2001Slovakia_Book1_1_Book1_Book1_Ke hoach 2010 (theo doi 11-8-2010) 17" xfId="8123"/>
    <cellStyle name="Dziesietny_Invoices2001Slovakia_Book1_1_Book1_Book1_Ke hoach 2010 (theo doi 11-8-2010) 17 2" xfId="26919"/>
    <cellStyle name="Dziesiętny_Invoices2001Slovakia_Book1_1_Book1_Book1_Ke hoach 2010 (theo doi 11-8-2010) 17 2" xfId="26920"/>
    <cellStyle name="Dziesietny_Invoices2001Slovakia_Book1_1_Book1_Book1_Ke hoach 2010 (theo doi 11-8-2010) 18" xfId="8124"/>
    <cellStyle name="Dziesiętny_Invoices2001Slovakia_Book1_1_Book1_Book1_Ke hoach 2010 (theo doi 11-8-2010) 18" xfId="8125"/>
    <cellStyle name="Dziesietny_Invoices2001Slovakia_Book1_1_Book1_Book1_Ke hoach 2010 (theo doi 11-8-2010) 18 2" xfId="26921"/>
    <cellStyle name="Dziesiętny_Invoices2001Slovakia_Book1_1_Book1_Book1_Ke hoach 2010 (theo doi 11-8-2010) 18 2" xfId="26922"/>
    <cellStyle name="Dziesietny_Invoices2001Slovakia_Book1_1_Book1_Book1_Ke hoach 2010 (theo doi 11-8-2010) 19" xfId="8126"/>
    <cellStyle name="Dziesiętny_Invoices2001Slovakia_Book1_1_Book1_Book1_Ke hoach 2010 (theo doi 11-8-2010) 19" xfId="8127"/>
    <cellStyle name="Dziesietny_Invoices2001Slovakia_Book1_1_Book1_Book1_Ke hoach 2010 (theo doi 11-8-2010) 19 2" xfId="26923"/>
    <cellStyle name="Dziesiętny_Invoices2001Slovakia_Book1_1_Book1_Book1_Ke hoach 2010 (theo doi 11-8-2010) 19 2" xfId="26924"/>
    <cellStyle name="Dziesietny_Invoices2001Slovakia_Book1_1_Book1_Book1_Ke hoach 2010 (theo doi 11-8-2010) 2" xfId="8128"/>
    <cellStyle name="Dziesiętny_Invoices2001Slovakia_Book1_1_Book1_Book1_Ke hoach 2010 (theo doi 11-8-2010) 2" xfId="8129"/>
    <cellStyle name="Dziesietny_Invoices2001Slovakia_Book1_1_Book1_Book1_Ke hoach 2010 (theo doi 11-8-2010) 2 2" xfId="15924"/>
    <cellStyle name="Dziesiętny_Invoices2001Slovakia_Book1_1_Book1_Book1_Ke hoach 2010 (theo doi 11-8-2010) 2 2" xfId="15925"/>
    <cellStyle name="Dziesietny_Invoices2001Slovakia_Book1_1_Book1_Book1_Ke hoach 2010 (theo doi 11-8-2010) 2 3" xfId="15922"/>
    <cellStyle name="Dziesiętny_Invoices2001Slovakia_Book1_1_Book1_Book1_Ke hoach 2010 (theo doi 11-8-2010) 2 3" xfId="15923"/>
    <cellStyle name="Dziesietny_Invoices2001Slovakia_Book1_1_Book1_Book1_Ke hoach 2010 (theo doi 11-8-2010) 2 4" xfId="26925"/>
    <cellStyle name="Dziesiętny_Invoices2001Slovakia_Book1_1_Book1_Book1_Ke hoach 2010 (theo doi 11-8-2010) 2 4" xfId="26926"/>
    <cellStyle name="Dziesietny_Invoices2001Slovakia_Book1_1_Book1_Book1_Ke hoach 2010 (theo doi 11-8-2010) 20" xfId="8130"/>
    <cellStyle name="Dziesiętny_Invoices2001Slovakia_Book1_1_Book1_Book1_Ke hoach 2010 (theo doi 11-8-2010) 20" xfId="8131"/>
    <cellStyle name="Dziesietny_Invoices2001Slovakia_Book1_1_Book1_Book1_Ke hoach 2010 (theo doi 11-8-2010) 20 2" xfId="26927"/>
    <cellStyle name="Dziesiętny_Invoices2001Slovakia_Book1_1_Book1_Book1_Ke hoach 2010 (theo doi 11-8-2010) 20 2" xfId="26928"/>
    <cellStyle name="Dziesietny_Invoices2001Slovakia_Book1_1_Book1_Book1_Ke hoach 2010 (theo doi 11-8-2010) 21" xfId="8132"/>
    <cellStyle name="Dziesiętny_Invoices2001Slovakia_Book1_1_Book1_Book1_Ke hoach 2010 (theo doi 11-8-2010) 21" xfId="8133"/>
    <cellStyle name="Dziesietny_Invoices2001Slovakia_Book1_1_Book1_Book1_Ke hoach 2010 (theo doi 11-8-2010) 21 2" xfId="26929"/>
    <cellStyle name="Dziesiętny_Invoices2001Slovakia_Book1_1_Book1_Book1_Ke hoach 2010 (theo doi 11-8-2010) 21 2" xfId="26930"/>
    <cellStyle name="Dziesietny_Invoices2001Slovakia_Book1_1_Book1_Book1_Ke hoach 2010 (theo doi 11-8-2010) 22" xfId="8134"/>
    <cellStyle name="Dziesiętny_Invoices2001Slovakia_Book1_1_Book1_Book1_Ke hoach 2010 (theo doi 11-8-2010) 22" xfId="8135"/>
    <cellStyle name="Dziesietny_Invoices2001Slovakia_Book1_1_Book1_Book1_Ke hoach 2010 (theo doi 11-8-2010) 22 2" xfId="26931"/>
    <cellStyle name="Dziesiętny_Invoices2001Slovakia_Book1_1_Book1_Book1_Ke hoach 2010 (theo doi 11-8-2010) 22 2" xfId="26932"/>
    <cellStyle name="Dziesietny_Invoices2001Slovakia_Book1_1_Book1_Book1_Ke hoach 2010 (theo doi 11-8-2010) 23" xfId="8136"/>
    <cellStyle name="Dziesiętny_Invoices2001Slovakia_Book1_1_Book1_Book1_Ke hoach 2010 (theo doi 11-8-2010) 23" xfId="8137"/>
    <cellStyle name="Dziesietny_Invoices2001Slovakia_Book1_1_Book1_Book1_Ke hoach 2010 (theo doi 11-8-2010) 23 2" xfId="26933"/>
    <cellStyle name="Dziesiętny_Invoices2001Slovakia_Book1_1_Book1_Book1_Ke hoach 2010 (theo doi 11-8-2010) 23 2" xfId="26934"/>
    <cellStyle name="Dziesietny_Invoices2001Slovakia_Book1_1_Book1_Book1_Ke hoach 2010 (theo doi 11-8-2010) 24" xfId="8138"/>
    <cellStyle name="Dziesiętny_Invoices2001Slovakia_Book1_1_Book1_Book1_Ke hoach 2010 (theo doi 11-8-2010) 24" xfId="8139"/>
    <cellStyle name="Dziesietny_Invoices2001Slovakia_Book1_1_Book1_Book1_Ke hoach 2010 (theo doi 11-8-2010) 24 2" xfId="26935"/>
    <cellStyle name="Dziesiętny_Invoices2001Slovakia_Book1_1_Book1_Book1_Ke hoach 2010 (theo doi 11-8-2010) 24 2" xfId="26936"/>
    <cellStyle name="Dziesietny_Invoices2001Slovakia_Book1_1_Book1_Book1_Ke hoach 2010 (theo doi 11-8-2010) 25" xfId="8140"/>
    <cellStyle name="Dziesiętny_Invoices2001Slovakia_Book1_1_Book1_Book1_Ke hoach 2010 (theo doi 11-8-2010) 25" xfId="8141"/>
    <cellStyle name="Dziesietny_Invoices2001Slovakia_Book1_1_Book1_Book1_Ke hoach 2010 (theo doi 11-8-2010) 25 2" xfId="26937"/>
    <cellStyle name="Dziesiętny_Invoices2001Slovakia_Book1_1_Book1_Book1_Ke hoach 2010 (theo doi 11-8-2010) 25 2" xfId="26938"/>
    <cellStyle name="Dziesietny_Invoices2001Slovakia_Book1_1_Book1_Book1_Ke hoach 2010 (theo doi 11-8-2010) 26" xfId="8142"/>
    <cellStyle name="Dziesiętny_Invoices2001Slovakia_Book1_1_Book1_Book1_Ke hoach 2010 (theo doi 11-8-2010) 26" xfId="8143"/>
    <cellStyle name="Dziesietny_Invoices2001Slovakia_Book1_1_Book1_Book1_Ke hoach 2010 (theo doi 11-8-2010) 26 2" xfId="26939"/>
    <cellStyle name="Dziesiętny_Invoices2001Slovakia_Book1_1_Book1_Book1_Ke hoach 2010 (theo doi 11-8-2010) 26 2" xfId="26940"/>
    <cellStyle name="Dziesietny_Invoices2001Slovakia_Book1_1_Book1_Book1_Ke hoach 2010 (theo doi 11-8-2010) 27" xfId="15920"/>
    <cellStyle name="Dziesiętny_Invoices2001Slovakia_Book1_1_Book1_Book1_Ke hoach 2010 (theo doi 11-8-2010) 27" xfId="15921"/>
    <cellStyle name="Dziesietny_Invoices2001Slovakia_Book1_1_Book1_Book1_Ke hoach 2010 (theo doi 11-8-2010) 28" xfId="26903"/>
    <cellStyle name="Dziesiętny_Invoices2001Slovakia_Book1_1_Book1_Book1_Ke hoach 2010 (theo doi 11-8-2010) 28" xfId="26904"/>
    <cellStyle name="Dziesietny_Invoices2001Slovakia_Book1_1_Book1_Book1_Ke hoach 2010 (theo doi 11-8-2010) 3" xfId="8144"/>
    <cellStyle name="Dziesiętny_Invoices2001Slovakia_Book1_1_Book1_Book1_Ke hoach 2010 (theo doi 11-8-2010) 3" xfId="8145"/>
    <cellStyle name="Dziesietny_Invoices2001Slovakia_Book1_1_Book1_Book1_Ke hoach 2010 (theo doi 11-8-2010) 3 2" xfId="15928"/>
    <cellStyle name="Dziesiętny_Invoices2001Slovakia_Book1_1_Book1_Book1_Ke hoach 2010 (theo doi 11-8-2010) 3 2" xfId="15929"/>
    <cellStyle name="Dziesietny_Invoices2001Slovakia_Book1_1_Book1_Book1_Ke hoach 2010 (theo doi 11-8-2010) 3 3" xfId="15926"/>
    <cellStyle name="Dziesiętny_Invoices2001Slovakia_Book1_1_Book1_Book1_Ke hoach 2010 (theo doi 11-8-2010) 3 3" xfId="15927"/>
    <cellStyle name="Dziesietny_Invoices2001Slovakia_Book1_1_Book1_Book1_Ke hoach 2010 (theo doi 11-8-2010) 3 4" xfId="26941"/>
    <cellStyle name="Dziesiętny_Invoices2001Slovakia_Book1_1_Book1_Book1_Ke hoach 2010 (theo doi 11-8-2010) 3 4" xfId="26942"/>
    <cellStyle name="Dziesietny_Invoices2001Slovakia_Book1_1_Book1_Book1_Ke hoach 2010 (theo doi 11-8-2010) 4" xfId="8146"/>
    <cellStyle name="Dziesiętny_Invoices2001Slovakia_Book1_1_Book1_Book1_Ke hoach 2010 (theo doi 11-8-2010) 4" xfId="8147"/>
    <cellStyle name="Dziesietny_Invoices2001Slovakia_Book1_1_Book1_Book1_Ke hoach 2010 (theo doi 11-8-2010) 4 2" xfId="26943"/>
    <cellStyle name="Dziesiętny_Invoices2001Slovakia_Book1_1_Book1_Book1_Ke hoach 2010 (theo doi 11-8-2010) 4 2" xfId="26944"/>
    <cellStyle name="Dziesietny_Invoices2001Slovakia_Book1_1_Book1_Book1_Ke hoach 2010 (theo doi 11-8-2010) 5" xfId="8148"/>
    <cellStyle name="Dziesiętny_Invoices2001Slovakia_Book1_1_Book1_Book1_Ke hoach 2010 (theo doi 11-8-2010) 5" xfId="8149"/>
    <cellStyle name="Dziesietny_Invoices2001Slovakia_Book1_1_Book1_Book1_Ke hoach 2010 (theo doi 11-8-2010) 5 2" xfId="26945"/>
    <cellStyle name="Dziesiętny_Invoices2001Slovakia_Book1_1_Book1_Book1_Ke hoach 2010 (theo doi 11-8-2010) 5 2" xfId="26946"/>
    <cellStyle name="Dziesietny_Invoices2001Slovakia_Book1_1_Book1_Book1_Ke hoach 2010 (theo doi 11-8-2010) 6" xfId="8150"/>
    <cellStyle name="Dziesiętny_Invoices2001Slovakia_Book1_1_Book1_Book1_Ke hoach 2010 (theo doi 11-8-2010) 6" xfId="8151"/>
    <cellStyle name="Dziesietny_Invoices2001Slovakia_Book1_1_Book1_Book1_Ke hoach 2010 (theo doi 11-8-2010) 6 2" xfId="26947"/>
    <cellStyle name="Dziesiętny_Invoices2001Slovakia_Book1_1_Book1_Book1_Ke hoach 2010 (theo doi 11-8-2010) 6 2" xfId="26948"/>
    <cellStyle name="Dziesietny_Invoices2001Slovakia_Book1_1_Book1_Book1_Ke hoach 2010 (theo doi 11-8-2010) 7" xfId="8152"/>
    <cellStyle name="Dziesiętny_Invoices2001Slovakia_Book1_1_Book1_Book1_Ke hoach 2010 (theo doi 11-8-2010) 7" xfId="8153"/>
    <cellStyle name="Dziesietny_Invoices2001Slovakia_Book1_1_Book1_Book1_Ke hoach 2010 (theo doi 11-8-2010) 7 2" xfId="26949"/>
    <cellStyle name="Dziesiętny_Invoices2001Slovakia_Book1_1_Book1_Book1_Ke hoach 2010 (theo doi 11-8-2010) 7 2" xfId="26950"/>
    <cellStyle name="Dziesietny_Invoices2001Slovakia_Book1_1_Book1_Book1_Ke hoach 2010 (theo doi 11-8-2010) 8" xfId="8154"/>
    <cellStyle name="Dziesiętny_Invoices2001Slovakia_Book1_1_Book1_Book1_Ke hoach 2010 (theo doi 11-8-2010) 8" xfId="8155"/>
    <cellStyle name="Dziesietny_Invoices2001Slovakia_Book1_1_Book1_Book1_Ke hoach 2010 (theo doi 11-8-2010) 8 2" xfId="26951"/>
    <cellStyle name="Dziesiętny_Invoices2001Slovakia_Book1_1_Book1_Book1_Ke hoach 2010 (theo doi 11-8-2010) 8 2" xfId="26952"/>
    <cellStyle name="Dziesietny_Invoices2001Slovakia_Book1_1_Book1_Book1_Ke hoach 2010 (theo doi 11-8-2010) 9" xfId="8156"/>
    <cellStyle name="Dziesiętny_Invoices2001Slovakia_Book1_1_Book1_Book1_Ke hoach 2010 (theo doi 11-8-2010) 9" xfId="8157"/>
    <cellStyle name="Dziesietny_Invoices2001Slovakia_Book1_1_Book1_Book1_Ke hoach 2010 (theo doi 11-8-2010) 9 2" xfId="26953"/>
    <cellStyle name="Dziesiętny_Invoices2001Slovakia_Book1_1_Book1_Book1_Ke hoach 2010 (theo doi 11-8-2010) 9 2" xfId="26954"/>
    <cellStyle name="Dziesietny_Invoices2001Slovakia_Book1_1_Book1_Book1_Ke hoach 2010 (theo doi 11-8-2010)_BIEU KE HOACH  2015 (KTN 6.11 sua)" xfId="15930"/>
    <cellStyle name="Dziesiętny_Invoices2001Slovakia_Book1_1_Book1_Book1_Ke hoach 2010 (theo doi 11-8-2010)_BIEU KE HOACH  2015 (KTN 6.11 sua)" xfId="15931"/>
    <cellStyle name="Dziesietny_Invoices2001Slovakia_Book1_1_Book1_Book1_ke hoach dau thau 30-6-2010" xfId="8158"/>
    <cellStyle name="Dziesiętny_Invoices2001Slovakia_Book1_1_Book1_Book1_ke hoach dau thau 30-6-2010" xfId="8159"/>
    <cellStyle name="Dziesietny_Invoices2001Slovakia_Book1_1_Book1_Book1_ke hoach dau thau 30-6-2010 10" xfId="8160"/>
    <cellStyle name="Dziesiętny_Invoices2001Slovakia_Book1_1_Book1_Book1_ke hoach dau thau 30-6-2010 10" xfId="8161"/>
    <cellStyle name="Dziesietny_Invoices2001Slovakia_Book1_1_Book1_Book1_ke hoach dau thau 30-6-2010 10 2" xfId="26957"/>
    <cellStyle name="Dziesiętny_Invoices2001Slovakia_Book1_1_Book1_Book1_ke hoach dau thau 30-6-2010 10 2" xfId="26958"/>
    <cellStyle name="Dziesietny_Invoices2001Slovakia_Book1_1_Book1_Book1_ke hoach dau thau 30-6-2010 11" xfId="8162"/>
    <cellStyle name="Dziesiętny_Invoices2001Slovakia_Book1_1_Book1_Book1_ke hoach dau thau 30-6-2010 11" xfId="8163"/>
    <cellStyle name="Dziesietny_Invoices2001Slovakia_Book1_1_Book1_Book1_ke hoach dau thau 30-6-2010 11 2" xfId="26959"/>
    <cellStyle name="Dziesiętny_Invoices2001Slovakia_Book1_1_Book1_Book1_ke hoach dau thau 30-6-2010 11 2" xfId="26960"/>
    <cellStyle name="Dziesietny_Invoices2001Slovakia_Book1_1_Book1_Book1_ke hoach dau thau 30-6-2010 12" xfId="8164"/>
    <cellStyle name="Dziesiętny_Invoices2001Slovakia_Book1_1_Book1_Book1_ke hoach dau thau 30-6-2010 12" xfId="8165"/>
    <cellStyle name="Dziesietny_Invoices2001Slovakia_Book1_1_Book1_Book1_ke hoach dau thau 30-6-2010 12 2" xfId="26961"/>
    <cellStyle name="Dziesiętny_Invoices2001Slovakia_Book1_1_Book1_Book1_ke hoach dau thau 30-6-2010 12 2" xfId="26962"/>
    <cellStyle name="Dziesietny_Invoices2001Slovakia_Book1_1_Book1_Book1_ke hoach dau thau 30-6-2010 13" xfId="8166"/>
    <cellStyle name="Dziesiętny_Invoices2001Slovakia_Book1_1_Book1_Book1_ke hoach dau thau 30-6-2010 13" xfId="8167"/>
    <cellStyle name="Dziesietny_Invoices2001Slovakia_Book1_1_Book1_Book1_ke hoach dau thau 30-6-2010 13 2" xfId="26963"/>
    <cellStyle name="Dziesiętny_Invoices2001Slovakia_Book1_1_Book1_Book1_ke hoach dau thau 30-6-2010 13 2" xfId="26964"/>
    <cellStyle name="Dziesietny_Invoices2001Slovakia_Book1_1_Book1_Book1_ke hoach dau thau 30-6-2010 14" xfId="8168"/>
    <cellStyle name="Dziesiętny_Invoices2001Slovakia_Book1_1_Book1_Book1_ke hoach dau thau 30-6-2010 14" xfId="8169"/>
    <cellStyle name="Dziesietny_Invoices2001Slovakia_Book1_1_Book1_Book1_ke hoach dau thau 30-6-2010 14 2" xfId="26965"/>
    <cellStyle name="Dziesiętny_Invoices2001Slovakia_Book1_1_Book1_Book1_ke hoach dau thau 30-6-2010 14 2" xfId="26966"/>
    <cellStyle name="Dziesietny_Invoices2001Slovakia_Book1_1_Book1_Book1_ke hoach dau thau 30-6-2010 15" xfId="8170"/>
    <cellStyle name="Dziesiętny_Invoices2001Slovakia_Book1_1_Book1_Book1_ke hoach dau thau 30-6-2010 15" xfId="8171"/>
    <cellStyle name="Dziesietny_Invoices2001Slovakia_Book1_1_Book1_Book1_ke hoach dau thau 30-6-2010 15 2" xfId="26967"/>
    <cellStyle name="Dziesiętny_Invoices2001Slovakia_Book1_1_Book1_Book1_ke hoach dau thau 30-6-2010 15 2" xfId="26968"/>
    <cellStyle name="Dziesietny_Invoices2001Slovakia_Book1_1_Book1_Book1_ke hoach dau thau 30-6-2010 16" xfId="8172"/>
    <cellStyle name="Dziesiętny_Invoices2001Slovakia_Book1_1_Book1_Book1_ke hoach dau thau 30-6-2010 16" xfId="8173"/>
    <cellStyle name="Dziesietny_Invoices2001Slovakia_Book1_1_Book1_Book1_ke hoach dau thau 30-6-2010 16 2" xfId="26969"/>
    <cellStyle name="Dziesiętny_Invoices2001Slovakia_Book1_1_Book1_Book1_ke hoach dau thau 30-6-2010 16 2" xfId="26970"/>
    <cellStyle name="Dziesietny_Invoices2001Slovakia_Book1_1_Book1_Book1_ke hoach dau thau 30-6-2010 17" xfId="8174"/>
    <cellStyle name="Dziesiętny_Invoices2001Slovakia_Book1_1_Book1_Book1_ke hoach dau thau 30-6-2010 17" xfId="8175"/>
    <cellStyle name="Dziesietny_Invoices2001Slovakia_Book1_1_Book1_Book1_ke hoach dau thau 30-6-2010 17 2" xfId="26971"/>
    <cellStyle name="Dziesiętny_Invoices2001Slovakia_Book1_1_Book1_Book1_ke hoach dau thau 30-6-2010 17 2" xfId="26972"/>
    <cellStyle name="Dziesietny_Invoices2001Slovakia_Book1_1_Book1_Book1_ke hoach dau thau 30-6-2010 18" xfId="8176"/>
    <cellStyle name="Dziesiętny_Invoices2001Slovakia_Book1_1_Book1_Book1_ke hoach dau thau 30-6-2010 18" xfId="8177"/>
    <cellStyle name="Dziesietny_Invoices2001Slovakia_Book1_1_Book1_Book1_ke hoach dau thau 30-6-2010 18 2" xfId="26973"/>
    <cellStyle name="Dziesiętny_Invoices2001Slovakia_Book1_1_Book1_Book1_ke hoach dau thau 30-6-2010 18 2" xfId="26974"/>
    <cellStyle name="Dziesietny_Invoices2001Slovakia_Book1_1_Book1_Book1_ke hoach dau thau 30-6-2010 19" xfId="8178"/>
    <cellStyle name="Dziesiętny_Invoices2001Slovakia_Book1_1_Book1_Book1_ke hoach dau thau 30-6-2010 19" xfId="8179"/>
    <cellStyle name="Dziesietny_Invoices2001Slovakia_Book1_1_Book1_Book1_ke hoach dau thau 30-6-2010 19 2" xfId="26975"/>
    <cellStyle name="Dziesiętny_Invoices2001Slovakia_Book1_1_Book1_Book1_ke hoach dau thau 30-6-2010 19 2" xfId="26976"/>
    <cellStyle name="Dziesietny_Invoices2001Slovakia_Book1_1_Book1_Book1_ke hoach dau thau 30-6-2010 2" xfId="8180"/>
    <cellStyle name="Dziesiętny_Invoices2001Slovakia_Book1_1_Book1_Book1_ke hoach dau thau 30-6-2010 2" xfId="8181"/>
    <cellStyle name="Dziesietny_Invoices2001Slovakia_Book1_1_Book1_Book1_ke hoach dau thau 30-6-2010 2 2" xfId="15936"/>
    <cellStyle name="Dziesiętny_Invoices2001Slovakia_Book1_1_Book1_Book1_ke hoach dau thau 30-6-2010 2 2" xfId="15937"/>
    <cellStyle name="Dziesietny_Invoices2001Slovakia_Book1_1_Book1_Book1_ke hoach dau thau 30-6-2010 2 3" xfId="15934"/>
    <cellStyle name="Dziesiętny_Invoices2001Slovakia_Book1_1_Book1_Book1_ke hoach dau thau 30-6-2010 2 3" xfId="15935"/>
    <cellStyle name="Dziesietny_Invoices2001Slovakia_Book1_1_Book1_Book1_ke hoach dau thau 30-6-2010 2 4" xfId="26977"/>
    <cellStyle name="Dziesiętny_Invoices2001Slovakia_Book1_1_Book1_Book1_ke hoach dau thau 30-6-2010 2 4" xfId="26978"/>
    <cellStyle name="Dziesietny_Invoices2001Slovakia_Book1_1_Book1_Book1_ke hoach dau thau 30-6-2010 20" xfId="8182"/>
    <cellStyle name="Dziesiętny_Invoices2001Slovakia_Book1_1_Book1_Book1_ke hoach dau thau 30-6-2010 20" xfId="8183"/>
    <cellStyle name="Dziesietny_Invoices2001Slovakia_Book1_1_Book1_Book1_ke hoach dau thau 30-6-2010 20 2" xfId="26979"/>
    <cellStyle name="Dziesiętny_Invoices2001Slovakia_Book1_1_Book1_Book1_ke hoach dau thau 30-6-2010 20 2" xfId="26980"/>
    <cellStyle name="Dziesietny_Invoices2001Slovakia_Book1_1_Book1_Book1_ke hoach dau thau 30-6-2010 21" xfId="8184"/>
    <cellStyle name="Dziesiętny_Invoices2001Slovakia_Book1_1_Book1_Book1_ke hoach dau thau 30-6-2010 21" xfId="8185"/>
    <cellStyle name="Dziesietny_Invoices2001Slovakia_Book1_1_Book1_Book1_ke hoach dau thau 30-6-2010 21 2" xfId="26981"/>
    <cellStyle name="Dziesiętny_Invoices2001Slovakia_Book1_1_Book1_Book1_ke hoach dau thau 30-6-2010 21 2" xfId="26982"/>
    <cellStyle name="Dziesietny_Invoices2001Slovakia_Book1_1_Book1_Book1_ke hoach dau thau 30-6-2010 22" xfId="8186"/>
    <cellStyle name="Dziesiętny_Invoices2001Slovakia_Book1_1_Book1_Book1_ke hoach dau thau 30-6-2010 22" xfId="8187"/>
    <cellStyle name="Dziesietny_Invoices2001Slovakia_Book1_1_Book1_Book1_ke hoach dau thau 30-6-2010 22 2" xfId="26983"/>
    <cellStyle name="Dziesiętny_Invoices2001Slovakia_Book1_1_Book1_Book1_ke hoach dau thau 30-6-2010 22 2" xfId="26984"/>
    <cellStyle name="Dziesietny_Invoices2001Slovakia_Book1_1_Book1_Book1_ke hoach dau thau 30-6-2010 23" xfId="8188"/>
    <cellStyle name="Dziesiętny_Invoices2001Slovakia_Book1_1_Book1_Book1_ke hoach dau thau 30-6-2010 23" xfId="8189"/>
    <cellStyle name="Dziesietny_Invoices2001Slovakia_Book1_1_Book1_Book1_ke hoach dau thau 30-6-2010 23 2" xfId="26985"/>
    <cellStyle name="Dziesiętny_Invoices2001Slovakia_Book1_1_Book1_Book1_ke hoach dau thau 30-6-2010 23 2" xfId="26986"/>
    <cellStyle name="Dziesietny_Invoices2001Slovakia_Book1_1_Book1_Book1_ke hoach dau thau 30-6-2010 24" xfId="8190"/>
    <cellStyle name="Dziesiętny_Invoices2001Slovakia_Book1_1_Book1_Book1_ke hoach dau thau 30-6-2010 24" xfId="8191"/>
    <cellStyle name="Dziesietny_Invoices2001Slovakia_Book1_1_Book1_Book1_ke hoach dau thau 30-6-2010 24 2" xfId="26987"/>
    <cellStyle name="Dziesiętny_Invoices2001Slovakia_Book1_1_Book1_Book1_ke hoach dau thau 30-6-2010 24 2" xfId="26988"/>
    <cellStyle name="Dziesietny_Invoices2001Slovakia_Book1_1_Book1_Book1_ke hoach dau thau 30-6-2010 25" xfId="8192"/>
    <cellStyle name="Dziesiętny_Invoices2001Slovakia_Book1_1_Book1_Book1_ke hoach dau thau 30-6-2010 25" xfId="8193"/>
    <cellStyle name="Dziesietny_Invoices2001Slovakia_Book1_1_Book1_Book1_ke hoach dau thau 30-6-2010 25 2" xfId="26989"/>
    <cellStyle name="Dziesiętny_Invoices2001Slovakia_Book1_1_Book1_Book1_ke hoach dau thau 30-6-2010 25 2" xfId="26990"/>
    <cellStyle name="Dziesietny_Invoices2001Slovakia_Book1_1_Book1_Book1_ke hoach dau thau 30-6-2010 26" xfId="8194"/>
    <cellStyle name="Dziesiętny_Invoices2001Slovakia_Book1_1_Book1_Book1_ke hoach dau thau 30-6-2010 26" xfId="8195"/>
    <cellStyle name="Dziesietny_Invoices2001Slovakia_Book1_1_Book1_Book1_ke hoach dau thau 30-6-2010 26 2" xfId="26991"/>
    <cellStyle name="Dziesiętny_Invoices2001Slovakia_Book1_1_Book1_Book1_ke hoach dau thau 30-6-2010 26 2" xfId="26992"/>
    <cellStyle name="Dziesietny_Invoices2001Slovakia_Book1_1_Book1_Book1_ke hoach dau thau 30-6-2010 27" xfId="15932"/>
    <cellStyle name="Dziesiętny_Invoices2001Slovakia_Book1_1_Book1_Book1_ke hoach dau thau 30-6-2010 27" xfId="15933"/>
    <cellStyle name="Dziesietny_Invoices2001Slovakia_Book1_1_Book1_Book1_ke hoach dau thau 30-6-2010 28" xfId="26955"/>
    <cellStyle name="Dziesiętny_Invoices2001Slovakia_Book1_1_Book1_Book1_ke hoach dau thau 30-6-2010 28" xfId="26956"/>
    <cellStyle name="Dziesietny_Invoices2001Slovakia_Book1_1_Book1_Book1_ke hoach dau thau 30-6-2010 3" xfId="8196"/>
    <cellStyle name="Dziesiętny_Invoices2001Slovakia_Book1_1_Book1_Book1_ke hoach dau thau 30-6-2010 3" xfId="8197"/>
    <cellStyle name="Dziesietny_Invoices2001Slovakia_Book1_1_Book1_Book1_ke hoach dau thau 30-6-2010 3 2" xfId="15940"/>
    <cellStyle name="Dziesiętny_Invoices2001Slovakia_Book1_1_Book1_Book1_ke hoach dau thau 30-6-2010 3 2" xfId="15941"/>
    <cellStyle name="Dziesietny_Invoices2001Slovakia_Book1_1_Book1_Book1_ke hoach dau thau 30-6-2010 3 3" xfId="15938"/>
    <cellStyle name="Dziesiętny_Invoices2001Slovakia_Book1_1_Book1_Book1_ke hoach dau thau 30-6-2010 3 3" xfId="15939"/>
    <cellStyle name="Dziesietny_Invoices2001Slovakia_Book1_1_Book1_Book1_ke hoach dau thau 30-6-2010 3 4" xfId="26993"/>
    <cellStyle name="Dziesiętny_Invoices2001Slovakia_Book1_1_Book1_Book1_ke hoach dau thau 30-6-2010 3 4" xfId="26994"/>
    <cellStyle name="Dziesietny_Invoices2001Slovakia_Book1_1_Book1_Book1_ke hoach dau thau 30-6-2010 4" xfId="8198"/>
    <cellStyle name="Dziesiętny_Invoices2001Slovakia_Book1_1_Book1_Book1_ke hoach dau thau 30-6-2010 4" xfId="8199"/>
    <cellStyle name="Dziesietny_Invoices2001Slovakia_Book1_1_Book1_Book1_ke hoach dau thau 30-6-2010 4 2" xfId="26995"/>
    <cellStyle name="Dziesiętny_Invoices2001Slovakia_Book1_1_Book1_Book1_ke hoach dau thau 30-6-2010 4 2" xfId="26996"/>
    <cellStyle name="Dziesietny_Invoices2001Slovakia_Book1_1_Book1_Book1_ke hoach dau thau 30-6-2010 5" xfId="8200"/>
    <cellStyle name="Dziesiętny_Invoices2001Slovakia_Book1_1_Book1_Book1_ke hoach dau thau 30-6-2010 5" xfId="8201"/>
    <cellStyle name="Dziesietny_Invoices2001Slovakia_Book1_1_Book1_Book1_ke hoach dau thau 30-6-2010 5 2" xfId="26997"/>
    <cellStyle name="Dziesiętny_Invoices2001Slovakia_Book1_1_Book1_Book1_ke hoach dau thau 30-6-2010 5 2" xfId="26998"/>
    <cellStyle name="Dziesietny_Invoices2001Slovakia_Book1_1_Book1_Book1_ke hoach dau thau 30-6-2010 6" xfId="8202"/>
    <cellStyle name="Dziesiętny_Invoices2001Slovakia_Book1_1_Book1_Book1_ke hoach dau thau 30-6-2010 6" xfId="8203"/>
    <cellStyle name="Dziesietny_Invoices2001Slovakia_Book1_1_Book1_Book1_ke hoach dau thau 30-6-2010 6 2" xfId="26999"/>
    <cellStyle name="Dziesiętny_Invoices2001Slovakia_Book1_1_Book1_Book1_ke hoach dau thau 30-6-2010 6 2" xfId="27000"/>
    <cellStyle name="Dziesietny_Invoices2001Slovakia_Book1_1_Book1_Book1_ke hoach dau thau 30-6-2010 7" xfId="8204"/>
    <cellStyle name="Dziesiętny_Invoices2001Slovakia_Book1_1_Book1_Book1_ke hoach dau thau 30-6-2010 7" xfId="8205"/>
    <cellStyle name="Dziesietny_Invoices2001Slovakia_Book1_1_Book1_Book1_ke hoach dau thau 30-6-2010 7 2" xfId="27001"/>
    <cellStyle name="Dziesiętny_Invoices2001Slovakia_Book1_1_Book1_Book1_ke hoach dau thau 30-6-2010 7 2" xfId="27002"/>
    <cellStyle name="Dziesietny_Invoices2001Slovakia_Book1_1_Book1_Book1_ke hoach dau thau 30-6-2010 8" xfId="8206"/>
    <cellStyle name="Dziesiętny_Invoices2001Slovakia_Book1_1_Book1_Book1_ke hoach dau thau 30-6-2010 8" xfId="8207"/>
    <cellStyle name="Dziesietny_Invoices2001Slovakia_Book1_1_Book1_Book1_ke hoach dau thau 30-6-2010 8 2" xfId="27003"/>
    <cellStyle name="Dziesiętny_Invoices2001Slovakia_Book1_1_Book1_Book1_ke hoach dau thau 30-6-2010 8 2" xfId="27004"/>
    <cellStyle name="Dziesietny_Invoices2001Slovakia_Book1_1_Book1_Book1_ke hoach dau thau 30-6-2010 9" xfId="8208"/>
    <cellStyle name="Dziesiętny_Invoices2001Slovakia_Book1_1_Book1_Book1_ke hoach dau thau 30-6-2010 9" xfId="8209"/>
    <cellStyle name="Dziesietny_Invoices2001Slovakia_Book1_1_Book1_Book1_ke hoach dau thau 30-6-2010 9 2" xfId="27005"/>
    <cellStyle name="Dziesiętny_Invoices2001Slovakia_Book1_1_Book1_Book1_ke hoach dau thau 30-6-2010 9 2" xfId="27006"/>
    <cellStyle name="Dziesietny_Invoices2001Slovakia_Book1_1_Book1_Book1_ke hoach dau thau 30-6-2010_BIEU KE HOACH  2015 (KTN 6.11 sua)" xfId="15942"/>
    <cellStyle name="Dziesiętny_Invoices2001Slovakia_Book1_1_Book1_Book1_ke hoach dau thau 30-6-2010_BIEU KE HOACH  2015 (KTN 6.11 sua)" xfId="15943"/>
    <cellStyle name="Dziesietny_Invoices2001Slovakia_Book1_1_Book1_Copy of KH PHAN BO VON ĐỐI ỨNG NAM 2011 (30 TY phuong án gop WB)" xfId="8210"/>
    <cellStyle name="Dziesiętny_Invoices2001Slovakia_Book1_1_Book1_Copy of KH PHAN BO VON ĐỐI ỨNG NAM 2011 (30 TY phuong án gop WB)" xfId="8211"/>
    <cellStyle name="Dziesietny_Invoices2001Slovakia_Book1_1_Book1_Copy of KH PHAN BO VON ĐỐI ỨNG NAM 2011 (30 TY phuong án gop WB) 10" xfId="8212"/>
    <cellStyle name="Dziesiętny_Invoices2001Slovakia_Book1_1_Book1_Copy of KH PHAN BO VON ĐỐI ỨNG NAM 2011 (30 TY phuong án gop WB) 10" xfId="8213"/>
    <cellStyle name="Dziesietny_Invoices2001Slovakia_Book1_1_Book1_Copy of KH PHAN BO VON ĐỐI ỨNG NAM 2011 (30 TY phuong án gop WB) 10 2" xfId="27009"/>
    <cellStyle name="Dziesiętny_Invoices2001Slovakia_Book1_1_Book1_Copy of KH PHAN BO VON ĐỐI ỨNG NAM 2011 (30 TY phuong án gop WB) 10 2" xfId="27010"/>
    <cellStyle name="Dziesietny_Invoices2001Slovakia_Book1_1_Book1_Copy of KH PHAN BO VON ĐỐI ỨNG NAM 2011 (30 TY phuong án gop WB) 11" xfId="8214"/>
    <cellStyle name="Dziesiętny_Invoices2001Slovakia_Book1_1_Book1_Copy of KH PHAN BO VON ĐỐI ỨNG NAM 2011 (30 TY phuong án gop WB) 11" xfId="8215"/>
    <cellStyle name="Dziesietny_Invoices2001Slovakia_Book1_1_Book1_Copy of KH PHAN BO VON ĐỐI ỨNG NAM 2011 (30 TY phuong án gop WB) 11 2" xfId="27011"/>
    <cellStyle name="Dziesiętny_Invoices2001Slovakia_Book1_1_Book1_Copy of KH PHAN BO VON ĐỐI ỨNG NAM 2011 (30 TY phuong án gop WB) 11 2" xfId="27012"/>
    <cellStyle name="Dziesietny_Invoices2001Slovakia_Book1_1_Book1_Copy of KH PHAN BO VON ĐỐI ỨNG NAM 2011 (30 TY phuong án gop WB) 12" xfId="8216"/>
    <cellStyle name="Dziesiętny_Invoices2001Slovakia_Book1_1_Book1_Copy of KH PHAN BO VON ĐỐI ỨNG NAM 2011 (30 TY phuong án gop WB) 12" xfId="8217"/>
    <cellStyle name="Dziesietny_Invoices2001Slovakia_Book1_1_Book1_Copy of KH PHAN BO VON ĐỐI ỨNG NAM 2011 (30 TY phuong án gop WB) 12 2" xfId="27013"/>
    <cellStyle name="Dziesiętny_Invoices2001Slovakia_Book1_1_Book1_Copy of KH PHAN BO VON ĐỐI ỨNG NAM 2011 (30 TY phuong án gop WB) 12 2" xfId="27014"/>
    <cellStyle name="Dziesietny_Invoices2001Slovakia_Book1_1_Book1_Copy of KH PHAN BO VON ĐỐI ỨNG NAM 2011 (30 TY phuong án gop WB) 13" xfId="8218"/>
    <cellStyle name="Dziesiętny_Invoices2001Slovakia_Book1_1_Book1_Copy of KH PHAN BO VON ĐỐI ỨNG NAM 2011 (30 TY phuong án gop WB) 13" xfId="8219"/>
    <cellStyle name="Dziesietny_Invoices2001Slovakia_Book1_1_Book1_Copy of KH PHAN BO VON ĐỐI ỨNG NAM 2011 (30 TY phuong án gop WB) 13 2" xfId="27015"/>
    <cellStyle name="Dziesiętny_Invoices2001Slovakia_Book1_1_Book1_Copy of KH PHAN BO VON ĐỐI ỨNG NAM 2011 (30 TY phuong án gop WB) 13 2" xfId="27016"/>
    <cellStyle name="Dziesietny_Invoices2001Slovakia_Book1_1_Book1_Copy of KH PHAN BO VON ĐỐI ỨNG NAM 2011 (30 TY phuong án gop WB) 14" xfId="8220"/>
    <cellStyle name="Dziesiętny_Invoices2001Slovakia_Book1_1_Book1_Copy of KH PHAN BO VON ĐỐI ỨNG NAM 2011 (30 TY phuong án gop WB) 14" xfId="8221"/>
    <cellStyle name="Dziesietny_Invoices2001Slovakia_Book1_1_Book1_Copy of KH PHAN BO VON ĐỐI ỨNG NAM 2011 (30 TY phuong án gop WB) 14 2" xfId="27017"/>
    <cellStyle name="Dziesiętny_Invoices2001Slovakia_Book1_1_Book1_Copy of KH PHAN BO VON ĐỐI ỨNG NAM 2011 (30 TY phuong án gop WB) 14 2" xfId="27018"/>
    <cellStyle name="Dziesietny_Invoices2001Slovakia_Book1_1_Book1_Copy of KH PHAN BO VON ĐỐI ỨNG NAM 2011 (30 TY phuong án gop WB) 15" xfId="8222"/>
    <cellStyle name="Dziesiętny_Invoices2001Slovakia_Book1_1_Book1_Copy of KH PHAN BO VON ĐỐI ỨNG NAM 2011 (30 TY phuong án gop WB) 15" xfId="8223"/>
    <cellStyle name="Dziesietny_Invoices2001Slovakia_Book1_1_Book1_Copy of KH PHAN BO VON ĐỐI ỨNG NAM 2011 (30 TY phuong án gop WB) 15 2" xfId="27019"/>
    <cellStyle name="Dziesiętny_Invoices2001Slovakia_Book1_1_Book1_Copy of KH PHAN BO VON ĐỐI ỨNG NAM 2011 (30 TY phuong án gop WB) 15 2" xfId="27020"/>
    <cellStyle name="Dziesietny_Invoices2001Slovakia_Book1_1_Book1_Copy of KH PHAN BO VON ĐỐI ỨNG NAM 2011 (30 TY phuong án gop WB) 16" xfId="8224"/>
    <cellStyle name="Dziesiętny_Invoices2001Slovakia_Book1_1_Book1_Copy of KH PHAN BO VON ĐỐI ỨNG NAM 2011 (30 TY phuong án gop WB) 16" xfId="8225"/>
    <cellStyle name="Dziesietny_Invoices2001Slovakia_Book1_1_Book1_Copy of KH PHAN BO VON ĐỐI ỨNG NAM 2011 (30 TY phuong án gop WB) 16 2" xfId="27021"/>
    <cellStyle name="Dziesiętny_Invoices2001Slovakia_Book1_1_Book1_Copy of KH PHAN BO VON ĐỐI ỨNG NAM 2011 (30 TY phuong án gop WB) 16 2" xfId="27022"/>
    <cellStyle name="Dziesietny_Invoices2001Slovakia_Book1_1_Book1_Copy of KH PHAN BO VON ĐỐI ỨNG NAM 2011 (30 TY phuong án gop WB) 17" xfId="8226"/>
    <cellStyle name="Dziesiętny_Invoices2001Slovakia_Book1_1_Book1_Copy of KH PHAN BO VON ĐỐI ỨNG NAM 2011 (30 TY phuong án gop WB) 17" xfId="8227"/>
    <cellStyle name="Dziesietny_Invoices2001Slovakia_Book1_1_Book1_Copy of KH PHAN BO VON ĐỐI ỨNG NAM 2011 (30 TY phuong án gop WB) 17 2" xfId="27023"/>
    <cellStyle name="Dziesiętny_Invoices2001Slovakia_Book1_1_Book1_Copy of KH PHAN BO VON ĐỐI ỨNG NAM 2011 (30 TY phuong án gop WB) 17 2" xfId="27024"/>
    <cellStyle name="Dziesietny_Invoices2001Slovakia_Book1_1_Book1_Copy of KH PHAN BO VON ĐỐI ỨNG NAM 2011 (30 TY phuong án gop WB) 18" xfId="8228"/>
    <cellStyle name="Dziesiętny_Invoices2001Slovakia_Book1_1_Book1_Copy of KH PHAN BO VON ĐỐI ỨNG NAM 2011 (30 TY phuong án gop WB) 18" xfId="8229"/>
    <cellStyle name="Dziesietny_Invoices2001Slovakia_Book1_1_Book1_Copy of KH PHAN BO VON ĐỐI ỨNG NAM 2011 (30 TY phuong án gop WB) 18 2" xfId="27025"/>
    <cellStyle name="Dziesiętny_Invoices2001Slovakia_Book1_1_Book1_Copy of KH PHAN BO VON ĐỐI ỨNG NAM 2011 (30 TY phuong án gop WB) 18 2" xfId="27026"/>
    <cellStyle name="Dziesietny_Invoices2001Slovakia_Book1_1_Book1_Copy of KH PHAN BO VON ĐỐI ỨNG NAM 2011 (30 TY phuong án gop WB) 19" xfId="8230"/>
    <cellStyle name="Dziesiętny_Invoices2001Slovakia_Book1_1_Book1_Copy of KH PHAN BO VON ĐỐI ỨNG NAM 2011 (30 TY phuong án gop WB) 19" xfId="8231"/>
    <cellStyle name="Dziesietny_Invoices2001Slovakia_Book1_1_Book1_Copy of KH PHAN BO VON ĐỐI ỨNG NAM 2011 (30 TY phuong án gop WB) 19 2" xfId="27027"/>
    <cellStyle name="Dziesiętny_Invoices2001Slovakia_Book1_1_Book1_Copy of KH PHAN BO VON ĐỐI ỨNG NAM 2011 (30 TY phuong án gop WB) 19 2" xfId="27028"/>
    <cellStyle name="Dziesietny_Invoices2001Slovakia_Book1_1_Book1_Copy of KH PHAN BO VON ĐỐI ỨNG NAM 2011 (30 TY phuong án gop WB) 2" xfId="8232"/>
    <cellStyle name="Dziesiętny_Invoices2001Slovakia_Book1_1_Book1_Copy of KH PHAN BO VON ĐỐI ỨNG NAM 2011 (30 TY phuong án gop WB) 2" xfId="8233"/>
    <cellStyle name="Dziesietny_Invoices2001Slovakia_Book1_1_Book1_Copy of KH PHAN BO VON ĐỐI ỨNG NAM 2011 (30 TY phuong án gop WB) 2 2" xfId="15948"/>
    <cellStyle name="Dziesiętny_Invoices2001Slovakia_Book1_1_Book1_Copy of KH PHAN BO VON ĐỐI ỨNG NAM 2011 (30 TY phuong án gop WB) 2 2" xfId="15949"/>
    <cellStyle name="Dziesietny_Invoices2001Slovakia_Book1_1_Book1_Copy of KH PHAN BO VON ĐỐI ỨNG NAM 2011 (30 TY phuong án gop WB) 2 3" xfId="15946"/>
    <cellStyle name="Dziesiętny_Invoices2001Slovakia_Book1_1_Book1_Copy of KH PHAN BO VON ĐỐI ỨNG NAM 2011 (30 TY phuong án gop WB) 2 3" xfId="15947"/>
    <cellStyle name="Dziesietny_Invoices2001Slovakia_Book1_1_Book1_Copy of KH PHAN BO VON ĐỐI ỨNG NAM 2011 (30 TY phuong án gop WB) 2 4" xfId="27029"/>
    <cellStyle name="Dziesiętny_Invoices2001Slovakia_Book1_1_Book1_Copy of KH PHAN BO VON ĐỐI ỨNG NAM 2011 (30 TY phuong án gop WB) 2 4" xfId="27030"/>
    <cellStyle name="Dziesietny_Invoices2001Slovakia_Book1_1_Book1_Copy of KH PHAN BO VON ĐỐI ỨNG NAM 2011 (30 TY phuong án gop WB) 20" xfId="8234"/>
    <cellStyle name="Dziesiętny_Invoices2001Slovakia_Book1_1_Book1_Copy of KH PHAN BO VON ĐỐI ỨNG NAM 2011 (30 TY phuong án gop WB) 20" xfId="8235"/>
    <cellStyle name="Dziesietny_Invoices2001Slovakia_Book1_1_Book1_Copy of KH PHAN BO VON ĐỐI ỨNG NAM 2011 (30 TY phuong án gop WB) 20 2" xfId="27031"/>
    <cellStyle name="Dziesiętny_Invoices2001Slovakia_Book1_1_Book1_Copy of KH PHAN BO VON ĐỐI ỨNG NAM 2011 (30 TY phuong án gop WB) 20 2" xfId="27032"/>
    <cellStyle name="Dziesietny_Invoices2001Slovakia_Book1_1_Book1_Copy of KH PHAN BO VON ĐỐI ỨNG NAM 2011 (30 TY phuong án gop WB) 21" xfId="8236"/>
    <cellStyle name="Dziesiętny_Invoices2001Slovakia_Book1_1_Book1_Copy of KH PHAN BO VON ĐỐI ỨNG NAM 2011 (30 TY phuong án gop WB) 21" xfId="8237"/>
    <cellStyle name="Dziesietny_Invoices2001Slovakia_Book1_1_Book1_Copy of KH PHAN BO VON ĐỐI ỨNG NAM 2011 (30 TY phuong án gop WB) 21 2" xfId="27033"/>
    <cellStyle name="Dziesiętny_Invoices2001Slovakia_Book1_1_Book1_Copy of KH PHAN BO VON ĐỐI ỨNG NAM 2011 (30 TY phuong án gop WB) 21 2" xfId="27034"/>
    <cellStyle name="Dziesietny_Invoices2001Slovakia_Book1_1_Book1_Copy of KH PHAN BO VON ĐỐI ỨNG NAM 2011 (30 TY phuong án gop WB) 22" xfId="8238"/>
    <cellStyle name="Dziesiętny_Invoices2001Slovakia_Book1_1_Book1_Copy of KH PHAN BO VON ĐỐI ỨNG NAM 2011 (30 TY phuong án gop WB) 22" xfId="8239"/>
    <cellStyle name="Dziesietny_Invoices2001Slovakia_Book1_1_Book1_Copy of KH PHAN BO VON ĐỐI ỨNG NAM 2011 (30 TY phuong án gop WB) 22 2" xfId="27035"/>
    <cellStyle name="Dziesiętny_Invoices2001Slovakia_Book1_1_Book1_Copy of KH PHAN BO VON ĐỐI ỨNG NAM 2011 (30 TY phuong án gop WB) 22 2" xfId="27036"/>
    <cellStyle name="Dziesietny_Invoices2001Slovakia_Book1_1_Book1_Copy of KH PHAN BO VON ĐỐI ỨNG NAM 2011 (30 TY phuong án gop WB) 23" xfId="8240"/>
    <cellStyle name="Dziesiętny_Invoices2001Slovakia_Book1_1_Book1_Copy of KH PHAN BO VON ĐỐI ỨNG NAM 2011 (30 TY phuong án gop WB) 23" xfId="8241"/>
    <cellStyle name="Dziesietny_Invoices2001Slovakia_Book1_1_Book1_Copy of KH PHAN BO VON ĐỐI ỨNG NAM 2011 (30 TY phuong án gop WB) 23 2" xfId="27037"/>
    <cellStyle name="Dziesiętny_Invoices2001Slovakia_Book1_1_Book1_Copy of KH PHAN BO VON ĐỐI ỨNG NAM 2011 (30 TY phuong án gop WB) 23 2" xfId="27038"/>
    <cellStyle name="Dziesietny_Invoices2001Slovakia_Book1_1_Book1_Copy of KH PHAN BO VON ĐỐI ỨNG NAM 2011 (30 TY phuong án gop WB) 24" xfId="8242"/>
    <cellStyle name="Dziesiętny_Invoices2001Slovakia_Book1_1_Book1_Copy of KH PHAN BO VON ĐỐI ỨNG NAM 2011 (30 TY phuong án gop WB) 24" xfId="8243"/>
    <cellStyle name="Dziesietny_Invoices2001Slovakia_Book1_1_Book1_Copy of KH PHAN BO VON ĐỐI ỨNG NAM 2011 (30 TY phuong án gop WB) 24 2" xfId="27039"/>
    <cellStyle name="Dziesiętny_Invoices2001Slovakia_Book1_1_Book1_Copy of KH PHAN BO VON ĐỐI ỨNG NAM 2011 (30 TY phuong án gop WB) 24 2" xfId="27040"/>
    <cellStyle name="Dziesietny_Invoices2001Slovakia_Book1_1_Book1_Copy of KH PHAN BO VON ĐỐI ỨNG NAM 2011 (30 TY phuong án gop WB) 25" xfId="8244"/>
    <cellStyle name="Dziesiętny_Invoices2001Slovakia_Book1_1_Book1_Copy of KH PHAN BO VON ĐỐI ỨNG NAM 2011 (30 TY phuong án gop WB) 25" xfId="8245"/>
    <cellStyle name="Dziesietny_Invoices2001Slovakia_Book1_1_Book1_Copy of KH PHAN BO VON ĐỐI ỨNG NAM 2011 (30 TY phuong án gop WB) 25 2" xfId="27041"/>
    <cellStyle name="Dziesiętny_Invoices2001Slovakia_Book1_1_Book1_Copy of KH PHAN BO VON ĐỐI ỨNG NAM 2011 (30 TY phuong án gop WB) 25 2" xfId="27042"/>
    <cellStyle name="Dziesietny_Invoices2001Slovakia_Book1_1_Book1_Copy of KH PHAN BO VON ĐỐI ỨNG NAM 2011 (30 TY phuong án gop WB) 26" xfId="8246"/>
    <cellStyle name="Dziesiętny_Invoices2001Slovakia_Book1_1_Book1_Copy of KH PHAN BO VON ĐỐI ỨNG NAM 2011 (30 TY phuong án gop WB) 26" xfId="8247"/>
    <cellStyle name="Dziesietny_Invoices2001Slovakia_Book1_1_Book1_Copy of KH PHAN BO VON ĐỐI ỨNG NAM 2011 (30 TY phuong án gop WB) 26 2" xfId="27043"/>
    <cellStyle name="Dziesiętny_Invoices2001Slovakia_Book1_1_Book1_Copy of KH PHAN BO VON ĐỐI ỨNG NAM 2011 (30 TY phuong án gop WB) 26 2" xfId="27044"/>
    <cellStyle name="Dziesietny_Invoices2001Slovakia_Book1_1_Book1_Copy of KH PHAN BO VON ĐỐI ỨNG NAM 2011 (30 TY phuong án gop WB) 27" xfId="15944"/>
    <cellStyle name="Dziesiętny_Invoices2001Slovakia_Book1_1_Book1_Copy of KH PHAN BO VON ĐỐI ỨNG NAM 2011 (30 TY phuong án gop WB) 27" xfId="15945"/>
    <cellStyle name="Dziesietny_Invoices2001Slovakia_Book1_1_Book1_Copy of KH PHAN BO VON ĐỐI ỨNG NAM 2011 (30 TY phuong án gop WB) 28" xfId="27007"/>
    <cellStyle name="Dziesiętny_Invoices2001Slovakia_Book1_1_Book1_Copy of KH PHAN BO VON ĐỐI ỨNG NAM 2011 (30 TY phuong án gop WB) 28" xfId="27008"/>
    <cellStyle name="Dziesietny_Invoices2001Slovakia_Book1_1_Book1_Copy of KH PHAN BO VON ĐỐI ỨNG NAM 2011 (30 TY phuong án gop WB) 3" xfId="8248"/>
    <cellStyle name="Dziesiętny_Invoices2001Slovakia_Book1_1_Book1_Copy of KH PHAN BO VON ĐỐI ỨNG NAM 2011 (30 TY phuong án gop WB) 3" xfId="8249"/>
    <cellStyle name="Dziesietny_Invoices2001Slovakia_Book1_1_Book1_Copy of KH PHAN BO VON ĐỐI ỨNG NAM 2011 (30 TY phuong án gop WB) 3 2" xfId="15952"/>
    <cellStyle name="Dziesiętny_Invoices2001Slovakia_Book1_1_Book1_Copy of KH PHAN BO VON ĐỐI ỨNG NAM 2011 (30 TY phuong án gop WB) 3 2" xfId="15953"/>
    <cellStyle name="Dziesietny_Invoices2001Slovakia_Book1_1_Book1_Copy of KH PHAN BO VON ĐỐI ỨNG NAM 2011 (30 TY phuong án gop WB) 3 3" xfId="15950"/>
    <cellStyle name="Dziesiętny_Invoices2001Slovakia_Book1_1_Book1_Copy of KH PHAN BO VON ĐỐI ỨNG NAM 2011 (30 TY phuong án gop WB) 3 3" xfId="15951"/>
    <cellStyle name="Dziesietny_Invoices2001Slovakia_Book1_1_Book1_Copy of KH PHAN BO VON ĐỐI ỨNG NAM 2011 (30 TY phuong án gop WB) 3 4" xfId="27045"/>
    <cellStyle name="Dziesiętny_Invoices2001Slovakia_Book1_1_Book1_Copy of KH PHAN BO VON ĐỐI ỨNG NAM 2011 (30 TY phuong án gop WB) 3 4" xfId="27046"/>
    <cellStyle name="Dziesietny_Invoices2001Slovakia_Book1_1_Book1_Copy of KH PHAN BO VON ĐỐI ỨNG NAM 2011 (30 TY phuong án gop WB) 4" xfId="8250"/>
    <cellStyle name="Dziesiętny_Invoices2001Slovakia_Book1_1_Book1_Copy of KH PHAN BO VON ĐỐI ỨNG NAM 2011 (30 TY phuong án gop WB) 4" xfId="8251"/>
    <cellStyle name="Dziesietny_Invoices2001Slovakia_Book1_1_Book1_Copy of KH PHAN BO VON ĐỐI ỨNG NAM 2011 (30 TY phuong án gop WB) 4 2" xfId="27047"/>
    <cellStyle name="Dziesiętny_Invoices2001Slovakia_Book1_1_Book1_Copy of KH PHAN BO VON ĐỐI ỨNG NAM 2011 (30 TY phuong án gop WB) 4 2" xfId="27048"/>
    <cellStyle name="Dziesietny_Invoices2001Slovakia_Book1_1_Book1_Copy of KH PHAN BO VON ĐỐI ỨNG NAM 2011 (30 TY phuong án gop WB) 5" xfId="8252"/>
    <cellStyle name="Dziesiętny_Invoices2001Slovakia_Book1_1_Book1_Copy of KH PHAN BO VON ĐỐI ỨNG NAM 2011 (30 TY phuong án gop WB) 5" xfId="8253"/>
    <cellStyle name="Dziesietny_Invoices2001Slovakia_Book1_1_Book1_Copy of KH PHAN BO VON ĐỐI ỨNG NAM 2011 (30 TY phuong án gop WB) 5 2" xfId="27049"/>
    <cellStyle name="Dziesiętny_Invoices2001Slovakia_Book1_1_Book1_Copy of KH PHAN BO VON ĐỐI ỨNG NAM 2011 (30 TY phuong án gop WB) 5 2" xfId="27050"/>
    <cellStyle name="Dziesietny_Invoices2001Slovakia_Book1_1_Book1_Copy of KH PHAN BO VON ĐỐI ỨNG NAM 2011 (30 TY phuong án gop WB) 6" xfId="8254"/>
    <cellStyle name="Dziesiętny_Invoices2001Slovakia_Book1_1_Book1_Copy of KH PHAN BO VON ĐỐI ỨNG NAM 2011 (30 TY phuong án gop WB) 6" xfId="8255"/>
    <cellStyle name="Dziesietny_Invoices2001Slovakia_Book1_1_Book1_Copy of KH PHAN BO VON ĐỐI ỨNG NAM 2011 (30 TY phuong án gop WB) 6 2" xfId="27051"/>
    <cellStyle name="Dziesiętny_Invoices2001Slovakia_Book1_1_Book1_Copy of KH PHAN BO VON ĐỐI ỨNG NAM 2011 (30 TY phuong án gop WB) 6 2" xfId="27052"/>
    <cellStyle name="Dziesietny_Invoices2001Slovakia_Book1_1_Book1_Copy of KH PHAN BO VON ĐỐI ỨNG NAM 2011 (30 TY phuong án gop WB) 7" xfId="8256"/>
    <cellStyle name="Dziesiętny_Invoices2001Slovakia_Book1_1_Book1_Copy of KH PHAN BO VON ĐỐI ỨNG NAM 2011 (30 TY phuong án gop WB) 7" xfId="8257"/>
    <cellStyle name="Dziesietny_Invoices2001Slovakia_Book1_1_Book1_Copy of KH PHAN BO VON ĐỐI ỨNG NAM 2011 (30 TY phuong án gop WB) 7 2" xfId="27053"/>
    <cellStyle name="Dziesiętny_Invoices2001Slovakia_Book1_1_Book1_Copy of KH PHAN BO VON ĐỐI ỨNG NAM 2011 (30 TY phuong án gop WB) 7 2" xfId="27054"/>
    <cellStyle name="Dziesietny_Invoices2001Slovakia_Book1_1_Book1_Copy of KH PHAN BO VON ĐỐI ỨNG NAM 2011 (30 TY phuong án gop WB) 8" xfId="8258"/>
    <cellStyle name="Dziesiętny_Invoices2001Slovakia_Book1_1_Book1_Copy of KH PHAN BO VON ĐỐI ỨNG NAM 2011 (30 TY phuong án gop WB) 8" xfId="8259"/>
    <cellStyle name="Dziesietny_Invoices2001Slovakia_Book1_1_Book1_Copy of KH PHAN BO VON ĐỐI ỨNG NAM 2011 (30 TY phuong án gop WB) 8 2" xfId="27055"/>
    <cellStyle name="Dziesiętny_Invoices2001Slovakia_Book1_1_Book1_Copy of KH PHAN BO VON ĐỐI ỨNG NAM 2011 (30 TY phuong án gop WB) 8 2" xfId="27056"/>
    <cellStyle name="Dziesietny_Invoices2001Slovakia_Book1_1_Book1_Copy of KH PHAN BO VON ĐỐI ỨNG NAM 2011 (30 TY phuong án gop WB) 9" xfId="8260"/>
    <cellStyle name="Dziesiętny_Invoices2001Slovakia_Book1_1_Book1_Copy of KH PHAN BO VON ĐỐI ỨNG NAM 2011 (30 TY phuong án gop WB) 9" xfId="8261"/>
    <cellStyle name="Dziesietny_Invoices2001Slovakia_Book1_1_Book1_Copy of KH PHAN BO VON ĐỐI ỨNG NAM 2011 (30 TY phuong án gop WB) 9 2" xfId="27057"/>
    <cellStyle name="Dziesiętny_Invoices2001Slovakia_Book1_1_Book1_Copy of KH PHAN BO VON ĐỐI ỨNG NAM 2011 (30 TY phuong án gop WB) 9 2" xfId="27058"/>
    <cellStyle name="Dziesietny_Invoices2001Slovakia_Book1_1_Book1_Copy of KH PHAN BO VON ĐỐI ỨNG NAM 2011 (30 TY phuong án gop WB)_BIEU KE HOACH  2015 (KTN 6.11 sua)" xfId="15954"/>
    <cellStyle name="Dziesiętny_Invoices2001Slovakia_Book1_1_Book1_Copy of KH PHAN BO VON ĐỐI ỨNG NAM 2011 (30 TY phuong án gop WB)_BIEU KE HOACH  2015 (KTN 6.11 sua)" xfId="15955"/>
    <cellStyle name="Dziesietny_Invoices2001Slovakia_Book1_1_Book1_DTTD chieng chan Tham lai 29-9-2009" xfId="8262"/>
    <cellStyle name="Dziesiętny_Invoices2001Slovakia_Book1_1_Book1_DTTD chieng chan Tham lai 29-9-2009" xfId="8263"/>
    <cellStyle name="Dziesietny_Invoices2001Slovakia_Book1_1_Book1_DTTD chieng chan Tham lai 29-9-2009 10" xfId="8264"/>
    <cellStyle name="Dziesiętny_Invoices2001Slovakia_Book1_1_Book1_DTTD chieng chan Tham lai 29-9-2009 10" xfId="8265"/>
    <cellStyle name="Dziesietny_Invoices2001Slovakia_Book1_1_Book1_DTTD chieng chan Tham lai 29-9-2009 10 2" xfId="27061"/>
    <cellStyle name="Dziesiętny_Invoices2001Slovakia_Book1_1_Book1_DTTD chieng chan Tham lai 29-9-2009 10 2" xfId="27062"/>
    <cellStyle name="Dziesietny_Invoices2001Slovakia_Book1_1_Book1_DTTD chieng chan Tham lai 29-9-2009 11" xfId="8266"/>
    <cellStyle name="Dziesiętny_Invoices2001Slovakia_Book1_1_Book1_DTTD chieng chan Tham lai 29-9-2009 11" xfId="8267"/>
    <cellStyle name="Dziesietny_Invoices2001Slovakia_Book1_1_Book1_DTTD chieng chan Tham lai 29-9-2009 11 2" xfId="27063"/>
    <cellStyle name="Dziesiętny_Invoices2001Slovakia_Book1_1_Book1_DTTD chieng chan Tham lai 29-9-2009 11 2" xfId="27064"/>
    <cellStyle name="Dziesietny_Invoices2001Slovakia_Book1_1_Book1_DTTD chieng chan Tham lai 29-9-2009 12" xfId="8268"/>
    <cellStyle name="Dziesiętny_Invoices2001Slovakia_Book1_1_Book1_DTTD chieng chan Tham lai 29-9-2009 12" xfId="8269"/>
    <cellStyle name="Dziesietny_Invoices2001Slovakia_Book1_1_Book1_DTTD chieng chan Tham lai 29-9-2009 12 2" xfId="27065"/>
    <cellStyle name="Dziesiętny_Invoices2001Slovakia_Book1_1_Book1_DTTD chieng chan Tham lai 29-9-2009 12 2" xfId="27066"/>
    <cellStyle name="Dziesietny_Invoices2001Slovakia_Book1_1_Book1_DTTD chieng chan Tham lai 29-9-2009 13" xfId="8270"/>
    <cellStyle name="Dziesiętny_Invoices2001Slovakia_Book1_1_Book1_DTTD chieng chan Tham lai 29-9-2009 13" xfId="8271"/>
    <cellStyle name="Dziesietny_Invoices2001Slovakia_Book1_1_Book1_DTTD chieng chan Tham lai 29-9-2009 13 2" xfId="27067"/>
    <cellStyle name="Dziesiętny_Invoices2001Slovakia_Book1_1_Book1_DTTD chieng chan Tham lai 29-9-2009 13 2" xfId="27068"/>
    <cellStyle name="Dziesietny_Invoices2001Slovakia_Book1_1_Book1_DTTD chieng chan Tham lai 29-9-2009 14" xfId="8272"/>
    <cellStyle name="Dziesiętny_Invoices2001Slovakia_Book1_1_Book1_DTTD chieng chan Tham lai 29-9-2009 14" xfId="8273"/>
    <cellStyle name="Dziesietny_Invoices2001Slovakia_Book1_1_Book1_DTTD chieng chan Tham lai 29-9-2009 14 2" xfId="27069"/>
    <cellStyle name="Dziesiętny_Invoices2001Slovakia_Book1_1_Book1_DTTD chieng chan Tham lai 29-9-2009 14 2" xfId="27070"/>
    <cellStyle name="Dziesietny_Invoices2001Slovakia_Book1_1_Book1_DTTD chieng chan Tham lai 29-9-2009 15" xfId="8274"/>
    <cellStyle name="Dziesiętny_Invoices2001Slovakia_Book1_1_Book1_DTTD chieng chan Tham lai 29-9-2009 15" xfId="8275"/>
    <cellStyle name="Dziesietny_Invoices2001Slovakia_Book1_1_Book1_DTTD chieng chan Tham lai 29-9-2009 15 2" xfId="27071"/>
    <cellStyle name="Dziesiętny_Invoices2001Slovakia_Book1_1_Book1_DTTD chieng chan Tham lai 29-9-2009 15 2" xfId="27072"/>
    <cellStyle name="Dziesietny_Invoices2001Slovakia_Book1_1_Book1_DTTD chieng chan Tham lai 29-9-2009 16" xfId="8276"/>
    <cellStyle name="Dziesiętny_Invoices2001Slovakia_Book1_1_Book1_DTTD chieng chan Tham lai 29-9-2009 16" xfId="8277"/>
    <cellStyle name="Dziesietny_Invoices2001Slovakia_Book1_1_Book1_DTTD chieng chan Tham lai 29-9-2009 16 2" xfId="27073"/>
    <cellStyle name="Dziesiętny_Invoices2001Slovakia_Book1_1_Book1_DTTD chieng chan Tham lai 29-9-2009 16 2" xfId="27074"/>
    <cellStyle name="Dziesietny_Invoices2001Slovakia_Book1_1_Book1_DTTD chieng chan Tham lai 29-9-2009 17" xfId="8278"/>
    <cellStyle name="Dziesiętny_Invoices2001Slovakia_Book1_1_Book1_DTTD chieng chan Tham lai 29-9-2009 17" xfId="8279"/>
    <cellStyle name="Dziesietny_Invoices2001Slovakia_Book1_1_Book1_DTTD chieng chan Tham lai 29-9-2009 17 2" xfId="27075"/>
    <cellStyle name="Dziesiętny_Invoices2001Slovakia_Book1_1_Book1_DTTD chieng chan Tham lai 29-9-2009 17 2" xfId="27076"/>
    <cellStyle name="Dziesietny_Invoices2001Slovakia_Book1_1_Book1_DTTD chieng chan Tham lai 29-9-2009 18" xfId="8280"/>
    <cellStyle name="Dziesiętny_Invoices2001Slovakia_Book1_1_Book1_DTTD chieng chan Tham lai 29-9-2009 18" xfId="8281"/>
    <cellStyle name="Dziesietny_Invoices2001Slovakia_Book1_1_Book1_DTTD chieng chan Tham lai 29-9-2009 18 2" xfId="27077"/>
    <cellStyle name="Dziesiętny_Invoices2001Slovakia_Book1_1_Book1_DTTD chieng chan Tham lai 29-9-2009 18 2" xfId="27078"/>
    <cellStyle name="Dziesietny_Invoices2001Slovakia_Book1_1_Book1_DTTD chieng chan Tham lai 29-9-2009 19" xfId="8282"/>
    <cellStyle name="Dziesiętny_Invoices2001Slovakia_Book1_1_Book1_DTTD chieng chan Tham lai 29-9-2009 19" xfId="8283"/>
    <cellStyle name="Dziesietny_Invoices2001Slovakia_Book1_1_Book1_DTTD chieng chan Tham lai 29-9-2009 19 2" xfId="27079"/>
    <cellStyle name="Dziesiętny_Invoices2001Slovakia_Book1_1_Book1_DTTD chieng chan Tham lai 29-9-2009 19 2" xfId="27080"/>
    <cellStyle name="Dziesietny_Invoices2001Slovakia_Book1_1_Book1_DTTD chieng chan Tham lai 29-9-2009 2" xfId="8284"/>
    <cellStyle name="Dziesiętny_Invoices2001Slovakia_Book1_1_Book1_DTTD chieng chan Tham lai 29-9-2009 2" xfId="8285"/>
    <cellStyle name="Dziesietny_Invoices2001Slovakia_Book1_1_Book1_DTTD chieng chan Tham lai 29-9-2009 2 2" xfId="15960"/>
    <cellStyle name="Dziesiętny_Invoices2001Slovakia_Book1_1_Book1_DTTD chieng chan Tham lai 29-9-2009 2 2" xfId="15961"/>
    <cellStyle name="Dziesietny_Invoices2001Slovakia_Book1_1_Book1_DTTD chieng chan Tham lai 29-9-2009 2 3" xfId="15958"/>
    <cellStyle name="Dziesiętny_Invoices2001Slovakia_Book1_1_Book1_DTTD chieng chan Tham lai 29-9-2009 2 3" xfId="15959"/>
    <cellStyle name="Dziesietny_Invoices2001Slovakia_Book1_1_Book1_DTTD chieng chan Tham lai 29-9-2009 2 4" xfId="27081"/>
    <cellStyle name="Dziesiętny_Invoices2001Slovakia_Book1_1_Book1_DTTD chieng chan Tham lai 29-9-2009 2 4" xfId="27082"/>
    <cellStyle name="Dziesietny_Invoices2001Slovakia_Book1_1_Book1_DTTD chieng chan Tham lai 29-9-2009 20" xfId="8286"/>
    <cellStyle name="Dziesiętny_Invoices2001Slovakia_Book1_1_Book1_DTTD chieng chan Tham lai 29-9-2009 20" xfId="8287"/>
    <cellStyle name="Dziesietny_Invoices2001Slovakia_Book1_1_Book1_DTTD chieng chan Tham lai 29-9-2009 20 2" xfId="27083"/>
    <cellStyle name="Dziesiętny_Invoices2001Slovakia_Book1_1_Book1_DTTD chieng chan Tham lai 29-9-2009 20 2" xfId="27084"/>
    <cellStyle name="Dziesietny_Invoices2001Slovakia_Book1_1_Book1_DTTD chieng chan Tham lai 29-9-2009 21" xfId="8288"/>
    <cellStyle name="Dziesiętny_Invoices2001Slovakia_Book1_1_Book1_DTTD chieng chan Tham lai 29-9-2009 21" xfId="8289"/>
    <cellStyle name="Dziesietny_Invoices2001Slovakia_Book1_1_Book1_DTTD chieng chan Tham lai 29-9-2009 21 2" xfId="27085"/>
    <cellStyle name="Dziesiętny_Invoices2001Slovakia_Book1_1_Book1_DTTD chieng chan Tham lai 29-9-2009 21 2" xfId="27086"/>
    <cellStyle name="Dziesietny_Invoices2001Slovakia_Book1_1_Book1_DTTD chieng chan Tham lai 29-9-2009 22" xfId="8290"/>
    <cellStyle name="Dziesiętny_Invoices2001Slovakia_Book1_1_Book1_DTTD chieng chan Tham lai 29-9-2009 22" xfId="8291"/>
    <cellStyle name="Dziesietny_Invoices2001Slovakia_Book1_1_Book1_DTTD chieng chan Tham lai 29-9-2009 22 2" xfId="27087"/>
    <cellStyle name="Dziesiętny_Invoices2001Slovakia_Book1_1_Book1_DTTD chieng chan Tham lai 29-9-2009 22 2" xfId="27088"/>
    <cellStyle name="Dziesietny_Invoices2001Slovakia_Book1_1_Book1_DTTD chieng chan Tham lai 29-9-2009 23" xfId="8292"/>
    <cellStyle name="Dziesiętny_Invoices2001Slovakia_Book1_1_Book1_DTTD chieng chan Tham lai 29-9-2009 23" xfId="8293"/>
    <cellStyle name="Dziesietny_Invoices2001Slovakia_Book1_1_Book1_DTTD chieng chan Tham lai 29-9-2009 23 2" xfId="27089"/>
    <cellStyle name="Dziesiętny_Invoices2001Slovakia_Book1_1_Book1_DTTD chieng chan Tham lai 29-9-2009 23 2" xfId="27090"/>
    <cellStyle name="Dziesietny_Invoices2001Slovakia_Book1_1_Book1_DTTD chieng chan Tham lai 29-9-2009 24" xfId="8294"/>
    <cellStyle name="Dziesiętny_Invoices2001Slovakia_Book1_1_Book1_DTTD chieng chan Tham lai 29-9-2009 24" xfId="8295"/>
    <cellStyle name="Dziesietny_Invoices2001Slovakia_Book1_1_Book1_DTTD chieng chan Tham lai 29-9-2009 24 2" xfId="27091"/>
    <cellStyle name="Dziesiętny_Invoices2001Slovakia_Book1_1_Book1_DTTD chieng chan Tham lai 29-9-2009 24 2" xfId="27092"/>
    <cellStyle name="Dziesietny_Invoices2001Slovakia_Book1_1_Book1_DTTD chieng chan Tham lai 29-9-2009 25" xfId="8296"/>
    <cellStyle name="Dziesiętny_Invoices2001Slovakia_Book1_1_Book1_DTTD chieng chan Tham lai 29-9-2009 25" xfId="8297"/>
    <cellStyle name="Dziesietny_Invoices2001Slovakia_Book1_1_Book1_DTTD chieng chan Tham lai 29-9-2009 25 2" xfId="27093"/>
    <cellStyle name="Dziesiętny_Invoices2001Slovakia_Book1_1_Book1_DTTD chieng chan Tham lai 29-9-2009 25 2" xfId="27094"/>
    <cellStyle name="Dziesietny_Invoices2001Slovakia_Book1_1_Book1_DTTD chieng chan Tham lai 29-9-2009 26" xfId="8298"/>
    <cellStyle name="Dziesiętny_Invoices2001Slovakia_Book1_1_Book1_DTTD chieng chan Tham lai 29-9-2009 26" xfId="8299"/>
    <cellStyle name="Dziesietny_Invoices2001Slovakia_Book1_1_Book1_DTTD chieng chan Tham lai 29-9-2009 26 2" xfId="27095"/>
    <cellStyle name="Dziesiętny_Invoices2001Slovakia_Book1_1_Book1_DTTD chieng chan Tham lai 29-9-2009 26 2" xfId="27096"/>
    <cellStyle name="Dziesietny_Invoices2001Slovakia_Book1_1_Book1_DTTD chieng chan Tham lai 29-9-2009 27" xfId="15956"/>
    <cellStyle name="Dziesiętny_Invoices2001Slovakia_Book1_1_Book1_DTTD chieng chan Tham lai 29-9-2009 27" xfId="15957"/>
    <cellStyle name="Dziesietny_Invoices2001Slovakia_Book1_1_Book1_DTTD chieng chan Tham lai 29-9-2009 28" xfId="27059"/>
    <cellStyle name="Dziesiętny_Invoices2001Slovakia_Book1_1_Book1_DTTD chieng chan Tham lai 29-9-2009 28" xfId="27060"/>
    <cellStyle name="Dziesietny_Invoices2001Slovakia_Book1_1_Book1_DTTD chieng chan Tham lai 29-9-2009 3" xfId="8300"/>
    <cellStyle name="Dziesiętny_Invoices2001Slovakia_Book1_1_Book1_DTTD chieng chan Tham lai 29-9-2009 3" xfId="8301"/>
    <cellStyle name="Dziesietny_Invoices2001Slovakia_Book1_1_Book1_DTTD chieng chan Tham lai 29-9-2009 3 2" xfId="15964"/>
    <cellStyle name="Dziesiętny_Invoices2001Slovakia_Book1_1_Book1_DTTD chieng chan Tham lai 29-9-2009 3 2" xfId="15965"/>
    <cellStyle name="Dziesietny_Invoices2001Slovakia_Book1_1_Book1_DTTD chieng chan Tham lai 29-9-2009 3 3" xfId="15962"/>
    <cellStyle name="Dziesiętny_Invoices2001Slovakia_Book1_1_Book1_DTTD chieng chan Tham lai 29-9-2009 3 3" xfId="15963"/>
    <cellStyle name="Dziesietny_Invoices2001Slovakia_Book1_1_Book1_DTTD chieng chan Tham lai 29-9-2009 3 4" xfId="27097"/>
    <cellStyle name="Dziesiętny_Invoices2001Slovakia_Book1_1_Book1_DTTD chieng chan Tham lai 29-9-2009 3 4" xfId="27098"/>
    <cellStyle name="Dziesietny_Invoices2001Slovakia_Book1_1_Book1_DTTD chieng chan Tham lai 29-9-2009 4" xfId="8302"/>
    <cellStyle name="Dziesiętny_Invoices2001Slovakia_Book1_1_Book1_DTTD chieng chan Tham lai 29-9-2009 4" xfId="8303"/>
    <cellStyle name="Dziesietny_Invoices2001Slovakia_Book1_1_Book1_DTTD chieng chan Tham lai 29-9-2009 4 2" xfId="27099"/>
    <cellStyle name="Dziesiętny_Invoices2001Slovakia_Book1_1_Book1_DTTD chieng chan Tham lai 29-9-2009 4 2" xfId="27100"/>
    <cellStyle name="Dziesietny_Invoices2001Slovakia_Book1_1_Book1_DTTD chieng chan Tham lai 29-9-2009 5" xfId="8304"/>
    <cellStyle name="Dziesiętny_Invoices2001Slovakia_Book1_1_Book1_DTTD chieng chan Tham lai 29-9-2009 5" xfId="8305"/>
    <cellStyle name="Dziesietny_Invoices2001Slovakia_Book1_1_Book1_DTTD chieng chan Tham lai 29-9-2009 5 2" xfId="27101"/>
    <cellStyle name="Dziesiętny_Invoices2001Slovakia_Book1_1_Book1_DTTD chieng chan Tham lai 29-9-2009 5 2" xfId="27102"/>
    <cellStyle name="Dziesietny_Invoices2001Slovakia_Book1_1_Book1_DTTD chieng chan Tham lai 29-9-2009 6" xfId="8306"/>
    <cellStyle name="Dziesiętny_Invoices2001Slovakia_Book1_1_Book1_DTTD chieng chan Tham lai 29-9-2009 6" xfId="8307"/>
    <cellStyle name="Dziesietny_Invoices2001Slovakia_Book1_1_Book1_DTTD chieng chan Tham lai 29-9-2009 6 2" xfId="27103"/>
    <cellStyle name="Dziesiętny_Invoices2001Slovakia_Book1_1_Book1_DTTD chieng chan Tham lai 29-9-2009 6 2" xfId="27104"/>
    <cellStyle name="Dziesietny_Invoices2001Slovakia_Book1_1_Book1_DTTD chieng chan Tham lai 29-9-2009 7" xfId="8308"/>
    <cellStyle name="Dziesiętny_Invoices2001Slovakia_Book1_1_Book1_DTTD chieng chan Tham lai 29-9-2009 7" xfId="8309"/>
    <cellStyle name="Dziesietny_Invoices2001Slovakia_Book1_1_Book1_DTTD chieng chan Tham lai 29-9-2009 7 2" xfId="27105"/>
    <cellStyle name="Dziesiętny_Invoices2001Slovakia_Book1_1_Book1_DTTD chieng chan Tham lai 29-9-2009 7 2" xfId="27106"/>
    <cellStyle name="Dziesietny_Invoices2001Slovakia_Book1_1_Book1_DTTD chieng chan Tham lai 29-9-2009 8" xfId="8310"/>
    <cellStyle name="Dziesiętny_Invoices2001Slovakia_Book1_1_Book1_DTTD chieng chan Tham lai 29-9-2009 8" xfId="8311"/>
    <cellStyle name="Dziesietny_Invoices2001Slovakia_Book1_1_Book1_DTTD chieng chan Tham lai 29-9-2009 8 2" xfId="27107"/>
    <cellStyle name="Dziesiętny_Invoices2001Slovakia_Book1_1_Book1_DTTD chieng chan Tham lai 29-9-2009 8 2" xfId="27108"/>
    <cellStyle name="Dziesietny_Invoices2001Slovakia_Book1_1_Book1_DTTD chieng chan Tham lai 29-9-2009 9" xfId="8312"/>
    <cellStyle name="Dziesiętny_Invoices2001Slovakia_Book1_1_Book1_DTTD chieng chan Tham lai 29-9-2009 9" xfId="8313"/>
    <cellStyle name="Dziesietny_Invoices2001Slovakia_Book1_1_Book1_DTTD chieng chan Tham lai 29-9-2009 9 2" xfId="27109"/>
    <cellStyle name="Dziesiętny_Invoices2001Slovakia_Book1_1_Book1_DTTD chieng chan Tham lai 29-9-2009 9 2" xfId="27110"/>
    <cellStyle name="Dziesietny_Invoices2001Slovakia_Book1_1_Book1_DTTD chieng chan Tham lai 29-9-2009_BIEU KE HOACH  2015 (KTN 6.11 sua)" xfId="15966"/>
    <cellStyle name="Dziesiętny_Invoices2001Slovakia_Book1_1_Book1_DTTD chieng chan Tham lai 29-9-2009_BIEU KE HOACH  2015 (KTN 6.11 sua)" xfId="15967"/>
    <cellStyle name="Dziesietny_Invoices2001Slovakia_Book1_1_Book1_Du toan nuoc San Thang (GD2)" xfId="8314"/>
    <cellStyle name="Dziesiętny_Invoices2001Slovakia_Book1_1_Book1_Du toan nuoc San Thang (GD2)" xfId="8315"/>
    <cellStyle name="Dziesietny_Invoices2001Slovakia_Book1_1_Book1_Du toan nuoc San Thang (GD2) 10" xfId="8316"/>
    <cellStyle name="Dziesiętny_Invoices2001Slovakia_Book1_1_Book1_Du toan nuoc San Thang (GD2) 10" xfId="8317"/>
    <cellStyle name="Dziesietny_Invoices2001Slovakia_Book1_1_Book1_Du toan nuoc San Thang (GD2) 10 2" xfId="27113"/>
    <cellStyle name="Dziesiętny_Invoices2001Slovakia_Book1_1_Book1_Du toan nuoc San Thang (GD2) 10 2" xfId="27114"/>
    <cellStyle name="Dziesietny_Invoices2001Slovakia_Book1_1_Book1_Du toan nuoc San Thang (GD2) 11" xfId="8318"/>
    <cellStyle name="Dziesiętny_Invoices2001Slovakia_Book1_1_Book1_Du toan nuoc San Thang (GD2) 11" xfId="8319"/>
    <cellStyle name="Dziesietny_Invoices2001Slovakia_Book1_1_Book1_Du toan nuoc San Thang (GD2) 11 2" xfId="27115"/>
    <cellStyle name="Dziesiętny_Invoices2001Slovakia_Book1_1_Book1_Du toan nuoc San Thang (GD2) 11 2" xfId="27116"/>
    <cellStyle name="Dziesietny_Invoices2001Slovakia_Book1_1_Book1_Du toan nuoc San Thang (GD2) 12" xfId="8320"/>
    <cellStyle name="Dziesiętny_Invoices2001Slovakia_Book1_1_Book1_Du toan nuoc San Thang (GD2) 12" xfId="8321"/>
    <cellStyle name="Dziesietny_Invoices2001Slovakia_Book1_1_Book1_Du toan nuoc San Thang (GD2) 12 2" xfId="27117"/>
    <cellStyle name="Dziesiętny_Invoices2001Slovakia_Book1_1_Book1_Du toan nuoc San Thang (GD2) 12 2" xfId="27118"/>
    <cellStyle name="Dziesietny_Invoices2001Slovakia_Book1_1_Book1_Du toan nuoc San Thang (GD2) 13" xfId="8322"/>
    <cellStyle name="Dziesiętny_Invoices2001Slovakia_Book1_1_Book1_Du toan nuoc San Thang (GD2) 13" xfId="8323"/>
    <cellStyle name="Dziesietny_Invoices2001Slovakia_Book1_1_Book1_Du toan nuoc San Thang (GD2) 13 2" xfId="27119"/>
    <cellStyle name="Dziesiętny_Invoices2001Slovakia_Book1_1_Book1_Du toan nuoc San Thang (GD2) 13 2" xfId="27120"/>
    <cellStyle name="Dziesietny_Invoices2001Slovakia_Book1_1_Book1_Du toan nuoc San Thang (GD2) 14" xfId="8324"/>
    <cellStyle name="Dziesiętny_Invoices2001Slovakia_Book1_1_Book1_Du toan nuoc San Thang (GD2) 14" xfId="8325"/>
    <cellStyle name="Dziesietny_Invoices2001Slovakia_Book1_1_Book1_Du toan nuoc San Thang (GD2) 14 2" xfId="27121"/>
    <cellStyle name="Dziesiętny_Invoices2001Slovakia_Book1_1_Book1_Du toan nuoc San Thang (GD2) 14 2" xfId="27122"/>
    <cellStyle name="Dziesietny_Invoices2001Slovakia_Book1_1_Book1_Du toan nuoc San Thang (GD2) 15" xfId="8326"/>
    <cellStyle name="Dziesiętny_Invoices2001Slovakia_Book1_1_Book1_Du toan nuoc San Thang (GD2) 15" xfId="8327"/>
    <cellStyle name="Dziesietny_Invoices2001Slovakia_Book1_1_Book1_Du toan nuoc San Thang (GD2) 15 2" xfId="27123"/>
    <cellStyle name="Dziesiętny_Invoices2001Slovakia_Book1_1_Book1_Du toan nuoc San Thang (GD2) 15 2" xfId="27124"/>
    <cellStyle name="Dziesietny_Invoices2001Slovakia_Book1_1_Book1_Du toan nuoc San Thang (GD2) 16" xfId="8328"/>
    <cellStyle name="Dziesiętny_Invoices2001Slovakia_Book1_1_Book1_Du toan nuoc San Thang (GD2) 16" xfId="8329"/>
    <cellStyle name="Dziesietny_Invoices2001Slovakia_Book1_1_Book1_Du toan nuoc San Thang (GD2) 16 2" xfId="27125"/>
    <cellStyle name="Dziesiętny_Invoices2001Slovakia_Book1_1_Book1_Du toan nuoc San Thang (GD2) 16 2" xfId="27126"/>
    <cellStyle name="Dziesietny_Invoices2001Slovakia_Book1_1_Book1_Du toan nuoc San Thang (GD2) 17" xfId="8330"/>
    <cellStyle name="Dziesiętny_Invoices2001Slovakia_Book1_1_Book1_Du toan nuoc San Thang (GD2) 17" xfId="8331"/>
    <cellStyle name="Dziesietny_Invoices2001Slovakia_Book1_1_Book1_Du toan nuoc San Thang (GD2) 17 2" xfId="27127"/>
    <cellStyle name="Dziesiętny_Invoices2001Slovakia_Book1_1_Book1_Du toan nuoc San Thang (GD2) 17 2" xfId="27128"/>
    <cellStyle name="Dziesietny_Invoices2001Slovakia_Book1_1_Book1_Du toan nuoc San Thang (GD2) 18" xfId="8332"/>
    <cellStyle name="Dziesiętny_Invoices2001Slovakia_Book1_1_Book1_Du toan nuoc San Thang (GD2) 18" xfId="8333"/>
    <cellStyle name="Dziesietny_Invoices2001Slovakia_Book1_1_Book1_Du toan nuoc San Thang (GD2) 18 2" xfId="27129"/>
    <cellStyle name="Dziesiętny_Invoices2001Slovakia_Book1_1_Book1_Du toan nuoc San Thang (GD2) 18 2" xfId="27130"/>
    <cellStyle name="Dziesietny_Invoices2001Slovakia_Book1_1_Book1_Du toan nuoc San Thang (GD2) 19" xfId="8334"/>
    <cellStyle name="Dziesiętny_Invoices2001Slovakia_Book1_1_Book1_Du toan nuoc San Thang (GD2) 19" xfId="8335"/>
    <cellStyle name="Dziesietny_Invoices2001Slovakia_Book1_1_Book1_Du toan nuoc San Thang (GD2) 19 2" xfId="27131"/>
    <cellStyle name="Dziesiętny_Invoices2001Slovakia_Book1_1_Book1_Du toan nuoc San Thang (GD2) 19 2" xfId="27132"/>
    <cellStyle name="Dziesietny_Invoices2001Slovakia_Book1_1_Book1_Du toan nuoc San Thang (GD2) 2" xfId="8336"/>
    <cellStyle name="Dziesiętny_Invoices2001Slovakia_Book1_1_Book1_Du toan nuoc San Thang (GD2) 2" xfId="8337"/>
    <cellStyle name="Dziesietny_Invoices2001Slovakia_Book1_1_Book1_Du toan nuoc San Thang (GD2) 2 2" xfId="15972"/>
    <cellStyle name="Dziesiętny_Invoices2001Slovakia_Book1_1_Book1_Du toan nuoc San Thang (GD2) 2 2" xfId="15973"/>
    <cellStyle name="Dziesietny_Invoices2001Slovakia_Book1_1_Book1_Du toan nuoc San Thang (GD2) 2 3" xfId="15970"/>
    <cellStyle name="Dziesiętny_Invoices2001Slovakia_Book1_1_Book1_Du toan nuoc San Thang (GD2) 2 3" xfId="15971"/>
    <cellStyle name="Dziesietny_Invoices2001Slovakia_Book1_1_Book1_Du toan nuoc San Thang (GD2) 2 4" xfId="27133"/>
    <cellStyle name="Dziesiętny_Invoices2001Slovakia_Book1_1_Book1_Du toan nuoc San Thang (GD2) 2 4" xfId="27134"/>
    <cellStyle name="Dziesietny_Invoices2001Slovakia_Book1_1_Book1_Du toan nuoc San Thang (GD2) 20" xfId="8338"/>
    <cellStyle name="Dziesiętny_Invoices2001Slovakia_Book1_1_Book1_Du toan nuoc San Thang (GD2) 20" xfId="8339"/>
    <cellStyle name="Dziesietny_Invoices2001Slovakia_Book1_1_Book1_Du toan nuoc San Thang (GD2) 20 2" xfId="27135"/>
    <cellStyle name="Dziesiętny_Invoices2001Slovakia_Book1_1_Book1_Du toan nuoc San Thang (GD2) 20 2" xfId="27136"/>
    <cellStyle name="Dziesietny_Invoices2001Slovakia_Book1_1_Book1_Du toan nuoc San Thang (GD2) 21" xfId="8340"/>
    <cellStyle name="Dziesiętny_Invoices2001Slovakia_Book1_1_Book1_Du toan nuoc San Thang (GD2) 21" xfId="8341"/>
    <cellStyle name="Dziesietny_Invoices2001Slovakia_Book1_1_Book1_Du toan nuoc San Thang (GD2) 21 2" xfId="27137"/>
    <cellStyle name="Dziesiętny_Invoices2001Slovakia_Book1_1_Book1_Du toan nuoc San Thang (GD2) 21 2" xfId="27138"/>
    <cellStyle name="Dziesietny_Invoices2001Slovakia_Book1_1_Book1_Du toan nuoc San Thang (GD2) 22" xfId="8342"/>
    <cellStyle name="Dziesiętny_Invoices2001Slovakia_Book1_1_Book1_Du toan nuoc San Thang (GD2) 22" xfId="8343"/>
    <cellStyle name="Dziesietny_Invoices2001Slovakia_Book1_1_Book1_Du toan nuoc San Thang (GD2) 22 2" xfId="27139"/>
    <cellStyle name="Dziesiętny_Invoices2001Slovakia_Book1_1_Book1_Du toan nuoc San Thang (GD2) 22 2" xfId="27140"/>
    <cellStyle name="Dziesietny_Invoices2001Slovakia_Book1_1_Book1_Du toan nuoc San Thang (GD2) 23" xfId="8344"/>
    <cellStyle name="Dziesiętny_Invoices2001Slovakia_Book1_1_Book1_Du toan nuoc San Thang (GD2) 23" xfId="8345"/>
    <cellStyle name="Dziesietny_Invoices2001Slovakia_Book1_1_Book1_Du toan nuoc San Thang (GD2) 23 2" xfId="27141"/>
    <cellStyle name="Dziesiętny_Invoices2001Slovakia_Book1_1_Book1_Du toan nuoc San Thang (GD2) 23 2" xfId="27142"/>
    <cellStyle name="Dziesietny_Invoices2001Slovakia_Book1_1_Book1_Du toan nuoc San Thang (GD2) 24" xfId="8346"/>
    <cellStyle name="Dziesiętny_Invoices2001Slovakia_Book1_1_Book1_Du toan nuoc San Thang (GD2) 24" xfId="8347"/>
    <cellStyle name="Dziesietny_Invoices2001Slovakia_Book1_1_Book1_Du toan nuoc San Thang (GD2) 24 2" xfId="27143"/>
    <cellStyle name="Dziesiętny_Invoices2001Slovakia_Book1_1_Book1_Du toan nuoc San Thang (GD2) 24 2" xfId="27144"/>
    <cellStyle name="Dziesietny_Invoices2001Slovakia_Book1_1_Book1_Du toan nuoc San Thang (GD2) 25" xfId="8348"/>
    <cellStyle name="Dziesiętny_Invoices2001Slovakia_Book1_1_Book1_Du toan nuoc San Thang (GD2) 25" xfId="8349"/>
    <cellStyle name="Dziesietny_Invoices2001Slovakia_Book1_1_Book1_Du toan nuoc San Thang (GD2) 25 2" xfId="27145"/>
    <cellStyle name="Dziesiętny_Invoices2001Slovakia_Book1_1_Book1_Du toan nuoc San Thang (GD2) 25 2" xfId="27146"/>
    <cellStyle name="Dziesietny_Invoices2001Slovakia_Book1_1_Book1_Du toan nuoc San Thang (GD2) 26" xfId="8350"/>
    <cellStyle name="Dziesiętny_Invoices2001Slovakia_Book1_1_Book1_Du toan nuoc San Thang (GD2) 26" xfId="8351"/>
    <cellStyle name="Dziesietny_Invoices2001Slovakia_Book1_1_Book1_Du toan nuoc San Thang (GD2) 26 2" xfId="27147"/>
    <cellStyle name="Dziesiętny_Invoices2001Slovakia_Book1_1_Book1_Du toan nuoc San Thang (GD2) 26 2" xfId="27148"/>
    <cellStyle name="Dziesietny_Invoices2001Slovakia_Book1_1_Book1_Du toan nuoc San Thang (GD2) 27" xfId="15968"/>
    <cellStyle name="Dziesiętny_Invoices2001Slovakia_Book1_1_Book1_Du toan nuoc San Thang (GD2) 27" xfId="15969"/>
    <cellStyle name="Dziesietny_Invoices2001Slovakia_Book1_1_Book1_Du toan nuoc San Thang (GD2) 28" xfId="27111"/>
    <cellStyle name="Dziesiętny_Invoices2001Slovakia_Book1_1_Book1_Du toan nuoc San Thang (GD2) 28" xfId="27112"/>
    <cellStyle name="Dziesietny_Invoices2001Slovakia_Book1_1_Book1_Du toan nuoc San Thang (GD2) 3" xfId="8352"/>
    <cellStyle name="Dziesiętny_Invoices2001Slovakia_Book1_1_Book1_Du toan nuoc San Thang (GD2) 3" xfId="8353"/>
    <cellStyle name="Dziesietny_Invoices2001Slovakia_Book1_1_Book1_Du toan nuoc San Thang (GD2) 3 2" xfId="15976"/>
    <cellStyle name="Dziesiętny_Invoices2001Slovakia_Book1_1_Book1_Du toan nuoc San Thang (GD2) 3 2" xfId="15977"/>
    <cellStyle name="Dziesietny_Invoices2001Slovakia_Book1_1_Book1_Du toan nuoc San Thang (GD2) 3 3" xfId="15974"/>
    <cellStyle name="Dziesiętny_Invoices2001Slovakia_Book1_1_Book1_Du toan nuoc San Thang (GD2) 3 3" xfId="15975"/>
    <cellStyle name="Dziesietny_Invoices2001Slovakia_Book1_1_Book1_Du toan nuoc San Thang (GD2) 3 4" xfId="27149"/>
    <cellStyle name="Dziesiętny_Invoices2001Slovakia_Book1_1_Book1_Du toan nuoc San Thang (GD2) 3 4" xfId="27150"/>
    <cellStyle name="Dziesietny_Invoices2001Slovakia_Book1_1_Book1_Du toan nuoc San Thang (GD2) 4" xfId="8354"/>
    <cellStyle name="Dziesiętny_Invoices2001Slovakia_Book1_1_Book1_Du toan nuoc San Thang (GD2) 4" xfId="8355"/>
    <cellStyle name="Dziesietny_Invoices2001Slovakia_Book1_1_Book1_Du toan nuoc San Thang (GD2) 4 2" xfId="27151"/>
    <cellStyle name="Dziesiętny_Invoices2001Slovakia_Book1_1_Book1_Du toan nuoc San Thang (GD2) 4 2" xfId="27152"/>
    <cellStyle name="Dziesietny_Invoices2001Slovakia_Book1_1_Book1_Du toan nuoc San Thang (GD2) 5" xfId="8356"/>
    <cellStyle name="Dziesiętny_Invoices2001Slovakia_Book1_1_Book1_Du toan nuoc San Thang (GD2) 5" xfId="8357"/>
    <cellStyle name="Dziesietny_Invoices2001Slovakia_Book1_1_Book1_Du toan nuoc San Thang (GD2) 5 2" xfId="27153"/>
    <cellStyle name="Dziesiętny_Invoices2001Slovakia_Book1_1_Book1_Du toan nuoc San Thang (GD2) 5 2" xfId="27154"/>
    <cellStyle name="Dziesietny_Invoices2001Slovakia_Book1_1_Book1_Du toan nuoc San Thang (GD2) 6" xfId="8358"/>
    <cellStyle name="Dziesiętny_Invoices2001Slovakia_Book1_1_Book1_Du toan nuoc San Thang (GD2) 6" xfId="8359"/>
    <cellStyle name="Dziesietny_Invoices2001Slovakia_Book1_1_Book1_Du toan nuoc San Thang (GD2) 6 2" xfId="27155"/>
    <cellStyle name="Dziesiętny_Invoices2001Slovakia_Book1_1_Book1_Du toan nuoc San Thang (GD2) 6 2" xfId="27156"/>
    <cellStyle name="Dziesietny_Invoices2001Slovakia_Book1_1_Book1_Du toan nuoc San Thang (GD2) 7" xfId="8360"/>
    <cellStyle name="Dziesiętny_Invoices2001Slovakia_Book1_1_Book1_Du toan nuoc San Thang (GD2) 7" xfId="8361"/>
    <cellStyle name="Dziesietny_Invoices2001Slovakia_Book1_1_Book1_Du toan nuoc San Thang (GD2) 7 2" xfId="27157"/>
    <cellStyle name="Dziesiętny_Invoices2001Slovakia_Book1_1_Book1_Du toan nuoc San Thang (GD2) 7 2" xfId="27158"/>
    <cellStyle name="Dziesietny_Invoices2001Slovakia_Book1_1_Book1_Du toan nuoc San Thang (GD2) 8" xfId="8362"/>
    <cellStyle name="Dziesiętny_Invoices2001Slovakia_Book1_1_Book1_Du toan nuoc San Thang (GD2) 8" xfId="8363"/>
    <cellStyle name="Dziesietny_Invoices2001Slovakia_Book1_1_Book1_Du toan nuoc San Thang (GD2) 8 2" xfId="27159"/>
    <cellStyle name="Dziesiętny_Invoices2001Slovakia_Book1_1_Book1_Du toan nuoc San Thang (GD2) 8 2" xfId="27160"/>
    <cellStyle name="Dziesietny_Invoices2001Slovakia_Book1_1_Book1_Du toan nuoc San Thang (GD2) 9" xfId="8364"/>
    <cellStyle name="Dziesiętny_Invoices2001Slovakia_Book1_1_Book1_Du toan nuoc San Thang (GD2) 9" xfId="8365"/>
    <cellStyle name="Dziesietny_Invoices2001Slovakia_Book1_1_Book1_Du toan nuoc San Thang (GD2) 9 2" xfId="27161"/>
    <cellStyle name="Dziesiętny_Invoices2001Slovakia_Book1_1_Book1_Du toan nuoc San Thang (GD2) 9 2" xfId="27162"/>
    <cellStyle name="Dziesietny_Invoices2001Slovakia_Book1_1_Book1_Ke hoach 2010 (theo doi 11-8-2010)" xfId="8366"/>
    <cellStyle name="Dziesiętny_Invoices2001Slovakia_Book1_1_Book1_Ke hoach 2010 (theo doi 11-8-2010)" xfId="8367"/>
    <cellStyle name="Dziesietny_Invoices2001Slovakia_Book1_1_Book1_Ke hoach 2010 (theo doi 11-8-2010) 10" xfId="8368"/>
    <cellStyle name="Dziesiętny_Invoices2001Slovakia_Book1_1_Book1_Ke hoach 2010 (theo doi 11-8-2010) 10" xfId="8369"/>
    <cellStyle name="Dziesietny_Invoices2001Slovakia_Book1_1_Book1_Ke hoach 2010 (theo doi 11-8-2010) 10 2" xfId="27165"/>
    <cellStyle name="Dziesiętny_Invoices2001Slovakia_Book1_1_Book1_Ke hoach 2010 (theo doi 11-8-2010) 10 2" xfId="27166"/>
    <cellStyle name="Dziesietny_Invoices2001Slovakia_Book1_1_Book1_Ke hoach 2010 (theo doi 11-8-2010) 11" xfId="8370"/>
    <cellStyle name="Dziesiętny_Invoices2001Slovakia_Book1_1_Book1_Ke hoach 2010 (theo doi 11-8-2010) 11" xfId="8371"/>
    <cellStyle name="Dziesietny_Invoices2001Slovakia_Book1_1_Book1_Ke hoach 2010 (theo doi 11-8-2010) 11 2" xfId="27167"/>
    <cellStyle name="Dziesiętny_Invoices2001Slovakia_Book1_1_Book1_Ke hoach 2010 (theo doi 11-8-2010) 11 2" xfId="27168"/>
    <cellStyle name="Dziesietny_Invoices2001Slovakia_Book1_1_Book1_Ke hoach 2010 (theo doi 11-8-2010) 12" xfId="8372"/>
    <cellStyle name="Dziesiętny_Invoices2001Slovakia_Book1_1_Book1_Ke hoach 2010 (theo doi 11-8-2010) 12" xfId="8373"/>
    <cellStyle name="Dziesietny_Invoices2001Slovakia_Book1_1_Book1_Ke hoach 2010 (theo doi 11-8-2010) 12 2" xfId="27169"/>
    <cellStyle name="Dziesiętny_Invoices2001Slovakia_Book1_1_Book1_Ke hoach 2010 (theo doi 11-8-2010) 12 2" xfId="27170"/>
    <cellStyle name="Dziesietny_Invoices2001Slovakia_Book1_1_Book1_Ke hoach 2010 (theo doi 11-8-2010) 13" xfId="8374"/>
    <cellStyle name="Dziesiętny_Invoices2001Slovakia_Book1_1_Book1_Ke hoach 2010 (theo doi 11-8-2010) 13" xfId="8375"/>
    <cellStyle name="Dziesietny_Invoices2001Slovakia_Book1_1_Book1_Ke hoach 2010 (theo doi 11-8-2010) 13 2" xfId="27171"/>
    <cellStyle name="Dziesiętny_Invoices2001Slovakia_Book1_1_Book1_Ke hoach 2010 (theo doi 11-8-2010) 13 2" xfId="27172"/>
    <cellStyle name="Dziesietny_Invoices2001Slovakia_Book1_1_Book1_Ke hoach 2010 (theo doi 11-8-2010) 14" xfId="8376"/>
    <cellStyle name="Dziesiętny_Invoices2001Slovakia_Book1_1_Book1_Ke hoach 2010 (theo doi 11-8-2010) 14" xfId="8377"/>
    <cellStyle name="Dziesietny_Invoices2001Slovakia_Book1_1_Book1_Ke hoach 2010 (theo doi 11-8-2010) 14 2" xfId="27173"/>
    <cellStyle name="Dziesiętny_Invoices2001Slovakia_Book1_1_Book1_Ke hoach 2010 (theo doi 11-8-2010) 14 2" xfId="27174"/>
    <cellStyle name="Dziesietny_Invoices2001Slovakia_Book1_1_Book1_Ke hoach 2010 (theo doi 11-8-2010) 15" xfId="8378"/>
    <cellStyle name="Dziesiętny_Invoices2001Slovakia_Book1_1_Book1_Ke hoach 2010 (theo doi 11-8-2010) 15" xfId="8379"/>
    <cellStyle name="Dziesietny_Invoices2001Slovakia_Book1_1_Book1_Ke hoach 2010 (theo doi 11-8-2010) 15 2" xfId="27175"/>
    <cellStyle name="Dziesiętny_Invoices2001Slovakia_Book1_1_Book1_Ke hoach 2010 (theo doi 11-8-2010) 15 2" xfId="27176"/>
    <cellStyle name="Dziesietny_Invoices2001Slovakia_Book1_1_Book1_Ke hoach 2010 (theo doi 11-8-2010) 16" xfId="8380"/>
    <cellStyle name="Dziesiętny_Invoices2001Slovakia_Book1_1_Book1_Ke hoach 2010 (theo doi 11-8-2010) 16" xfId="8381"/>
    <cellStyle name="Dziesietny_Invoices2001Slovakia_Book1_1_Book1_Ke hoach 2010 (theo doi 11-8-2010) 16 2" xfId="27177"/>
    <cellStyle name="Dziesiętny_Invoices2001Slovakia_Book1_1_Book1_Ke hoach 2010 (theo doi 11-8-2010) 16 2" xfId="27178"/>
    <cellStyle name="Dziesietny_Invoices2001Slovakia_Book1_1_Book1_Ke hoach 2010 (theo doi 11-8-2010) 17" xfId="8382"/>
    <cellStyle name="Dziesiętny_Invoices2001Slovakia_Book1_1_Book1_Ke hoach 2010 (theo doi 11-8-2010) 17" xfId="8383"/>
    <cellStyle name="Dziesietny_Invoices2001Slovakia_Book1_1_Book1_Ke hoach 2010 (theo doi 11-8-2010) 17 2" xfId="27179"/>
    <cellStyle name="Dziesiętny_Invoices2001Slovakia_Book1_1_Book1_Ke hoach 2010 (theo doi 11-8-2010) 17 2" xfId="27180"/>
    <cellStyle name="Dziesietny_Invoices2001Slovakia_Book1_1_Book1_Ke hoach 2010 (theo doi 11-8-2010) 18" xfId="8384"/>
    <cellStyle name="Dziesiętny_Invoices2001Slovakia_Book1_1_Book1_Ke hoach 2010 (theo doi 11-8-2010) 18" xfId="8385"/>
    <cellStyle name="Dziesietny_Invoices2001Slovakia_Book1_1_Book1_Ke hoach 2010 (theo doi 11-8-2010) 18 2" xfId="27181"/>
    <cellStyle name="Dziesiętny_Invoices2001Slovakia_Book1_1_Book1_Ke hoach 2010 (theo doi 11-8-2010) 18 2" xfId="27182"/>
    <cellStyle name="Dziesietny_Invoices2001Slovakia_Book1_1_Book1_Ke hoach 2010 (theo doi 11-8-2010) 19" xfId="8386"/>
    <cellStyle name="Dziesiętny_Invoices2001Slovakia_Book1_1_Book1_Ke hoach 2010 (theo doi 11-8-2010) 19" xfId="8387"/>
    <cellStyle name="Dziesietny_Invoices2001Slovakia_Book1_1_Book1_Ke hoach 2010 (theo doi 11-8-2010) 19 2" xfId="27183"/>
    <cellStyle name="Dziesiętny_Invoices2001Slovakia_Book1_1_Book1_Ke hoach 2010 (theo doi 11-8-2010) 19 2" xfId="27184"/>
    <cellStyle name="Dziesietny_Invoices2001Slovakia_Book1_1_Book1_Ke hoach 2010 (theo doi 11-8-2010) 2" xfId="8388"/>
    <cellStyle name="Dziesiętny_Invoices2001Slovakia_Book1_1_Book1_Ke hoach 2010 (theo doi 11-8-2010) 2" xfId="8389"/>
    <cellStyle name="Dziesietny_Invoices2001Slovakia_Book1_1_Book1_Ke hoach 2010 (theo doi 11-8-2010) 2 2" xfId="15982"/>
    <cellStyle name="Dziesiętny_Invoices2001Slovakia_Book1_1_Book1_Ke hoach 2010 (theo doi 11-8-2010) 2 2" xfId="15983"/>
    <cellStyle name="Dziesietny_Invoices2001Slovakia_Book1_1_Book1_Ke hoach 2010 (theo doi 11-8-2010) 2 3" xfId="15980"/>
    <cellStyle name="Dziesiętny_Invoices2001Slovakia_Book1_1_Book1_Ke hoach 2010 (theo doi 11-8-2010) 2 3" xfId="15981"/>
    <cellStyle name="Dziesietny_Invoices2001Slovakia_Book1_1_Book1_Ke hoach 2010 (theo doi 11-8-2010) 2 4" xfId="27185"/>
    <cellStyle name="Dziesiętny_Invoices2001Slovakia_Book1_1_Book1_Ke hoach 2010 (theo doi 11-8-2010) 2 4" xfId="27186"/>
    <cellStyle name="Dziesietny_Invoices2001Slovakia_Book1_1_Book1_Ke hoach 2010 (theo doi 11-8-2010) 20" xfId="8390"/>
    <cellStyle name="Dziesiętny_Invoices2001Slovakia_Book1_1_Book1_Ke hoach 2010 (theo doi 11-8-2010) 20" xfId="8391"/>
    <cellStyle name="Dziesietny_Invoices2001Slovakia_Book1_1_Book1_Ke hoach 2010 (theo doi 11-8-2010) 20 2" xfId="27187"/>
    <cellStyle name="Dziesiętny_Invoices2001Slovakia_Book1_1_Book1_Ke hoach 2010 (theo doi 11-8-2010) 20 2" xfId="27188"/>
    <cellStyle name="Dziesietny_Invoices2001Slovakia_Book1_1_Book1_Ke hoach 2010 (theo doi 11-8-2010) 21" xfId="8392"/>
    <cellStyle name="Dziesiętny_Invoices2001Slovakia_Book1_1_Book1_Ke hoach 2010 (theo doi 11-8-2010) 21" xfId="8393"/>
    <cellStyle name="Dziesietny_Invoices2001Slovakia_Book1_1_Book1_Ke hoach 2010 (theo doi 11-8-2010) 21 2" xfId="27189"/>
    <cellStyle name="Dziesiętny_Invoices2001Slovakia_Book1_1_Book1_Ke hoach 2010 (theo doi 11-8-2010) 21 2" xfId="27190"/>
    <cellStyle name="Dziesietny_Invoices2001Slovakia_Book1_1_Book1_Ke hoach 2010 (theo doi 11-8-2010) 22" xfId="8394"/>
    <cellStyle name="Dziesiętny_Invoices2001Slovakia_Book1_1_Book1_Ke hoach 2010 (theo doi 11-8-2010) 22" xfId="8395"/>
    <cellStyle name="Dziesietny_Invoices2001Slovakia_Book1_1_Book1_Ke hoach 2010 (theo doi 11-8-2010) 22 2" xfId="27191"/>
    <cellStyle name="Dziesiętny_Invoices2001Slovakia_Book1_1_Book1_Ke hoach 2010 (theo doi 11-8-2010) 22 2" xfId="27192"/>
    <cellStyle name="Dziesietny_Invoices2001Slovakia_Book1_1_Book1_Ke hoach 2010 (theo doi 11-8-2010) 23" xfId="8396"/>
    <cellStyle name="Dziesiętny_Invoices2001Slovakia_Book1_1_Book1_Ke hoach 2010 (theo doi 11-8-2010) 23" xfId="8397"/>
    <cellStyle name="Dziesietny_Invoices2001Slovakia_Book1_1_Book1_Ke hoach 2010 (theo doi 11-8-2010) 23 2" xfId="27193"/>
    <cellStyle name="Dziesiętny_Invoices2001Slovakia_Book1_1_Book1_Ke hoach 2010 (theo doi 11-8-2010) 23 2" xfId="27194"/>
    <cellStyle name="Dziesietny_Invoices2001Slovakia_Book1_1_Book1_Ke hoach 2010 (theo doi 11-8-2010) 24" xfId="8398"/>
    <cellStyle name="Dziesiętny_Invoices2001Slovakia_Book1_1_Book1_Ke hoach 2010 (theo doi 11-8-2010) 24" xfId="8399"/>
    <cellStyle name="Dziesietny_Invoices2001Slovakia_Book1_1_Book1_Ke hoach 2010 (theo doi 11-8-2010) 24 2" xfId="27195"/>
    <cellStyle name="Dziesiętny_Invoices2001Slovakia_Book1_1_Book1_Ke hoach 2010 (theo doi 11-8-2010) 24 2" xfId="27196"/>
    <cellStyle name="Dziesietny_Invoices2001Slovakia_Book1_1_Book1_Ke hoach 2010 (theo doi 11-8-2010) 25" xfId="8400"/>
    <cellStyle name="Dziesiętny_Invoices2001Slovakia_Book1_1_Book1_Ke hoach 2010 (theo doi 11-8-2010) 25" xfId="8401"/>
    <cellStyle name="Dziesietny_Invoices2001Slovakia_Book1_1_Book1_Ke hoach 2010 (theo doi 11-8-2010) 25 2" xfId="27197"/>
    <cellStyle name="Dziesiętny_Invoices2001Slovakia_Book1_1_Book1_Ke hoach 2010 (theo doi 11-8-2010) 25 2" xfId="27198"/>
    <cellStyle name="Dziesietny_Invoices2001Slovakia_Book1_1_Book1_Ke hoach 2010 (theo doi 11-8-2010) 26" xfId="8402"/>
    <cellStyle name="Dziesiętny_Invoices2001Slovakia_Book1_1_Book1_Ke hoach 2010 (theo doi 11-8-2010) 26" xfId="8403"/>
    <cellStyle name="Dziesietny_Invoices2001Slovakia_Book1_1_Book1_Ke hoach 2010 (theo doi 11-8-2010) 26 2" xfId="27199"/>
    <cellStyle name="Dziesiętny_Invoices2001Slovakia_Book1_1_Book1_Ke hoach 2010 (theo doi 11-8-2010) 26 2" xfId="27200"/>
    <cellStyle name="Dziesietny_Invoices2001Slovakia_Book1_1_Book1_Ke hoach 2010 (theo doi 11-8-2010) 27" xfId="15978"/>
    <cellStyle name="Dziesiętny_Invoices2001Slovakia_Book1_1_Book1_Ke hoach 2010 (theo doi 11-8-2010) 27" xfId="15979"/>
    <cellStyle name="Dziesietny_Invoices2001Slovakia_Book1_1_Book1_Ke hoach 2010 (theo doi 11-8-2010) 28" xfId="27163"/>
    <cellStyle name="Dziesiętny_Invoices2001Slovakia_Book1_1_Book1_Ke hoach 2010 (theo doi 11-8-2010) 28" xfId="27164"/>
    <cellStyle name="Dziesietny_Invoices2001Slovakia_Book1_1_Book1_Ke hoach 2010 (theo doi 11-8-2010) 3" xfId="8404"/>
    <cellStyle name="Dziesiętny_Invoices2001Slovakia_Book1_1_Book1_Ke hoach 2010 (theo doi 11-8-2010) 3" xfId="8405"/>
    <cellStyle name="Dziesietny_Invoices2001Slovakia_Book1_1_Book1_Ke hoach 2010 (theo doi 11-8-2010) 3 2" xfId="15986"/>
    <cellStyle name="Dziesiętny_Invoices2001Slovakia_Book1_1_Book1_Ke hoach 2010 (theo doi 11-8-2010) 3 2" xfId="15987"/>
    <cellStyle name="Dziesietny_Invoices2001Slovakia_Book1_1_Book1_Ke hoach 2010 (theo doi 11-8-2010) 3 3" xfId="15984"/>
    <cellStyle name="Dziesiętny_Invoices2001Slovakia_Book1_1_Book1_Ke hoach 2010 (theo doi 11-8-2010) 3 3" xfId="15985"/>
    <cellStyle name="Dziesietny_Invoices2001Slovakia_Book1_1_Book1_Ke hoach 2010 (theo doi 11-8-2010) 3 4" xfId="27201"/>
    <cellStyle name="Dziesiętny_Invoices2001Slovakia_Book1_1_Book1_Ke hoach 2010 (theo doi 11-8-2010) 3 4" xfId="27202"/>
    <cellStyle name="Dziesietny_Invoices2001Slovakia_Book1_1_Book1_Ke hoach 2010 (theo doi 11-8-2010) 4" xfId="8406"/>
    <cellStyle name="Dziesiętny_Invoices2001Slovakia_Book1_1_Book1_Ke hoach 2010 (theo doi 11-8-2010) 4" xfId="8407"/>
    <cellStyle name="Dziesietny_Invoices2001Slovakia_Book1_1_Book1_Ke hoach 2010 (theo doi 11-8-2010) 4 2" xfId="27203"/>
    <cellStyle name="Dziesiętny_Invoices2001Slovakia_Book1_1_Book1_Ke hoach 2010 (theo doi 11-8-2010) 4 2" xfId="27204"/>
    <cellStyle name="Dziesietny_Invoices2001Slovakia_Book1_1_Book1_Ke hoach 2010 (theo doi 11-8-2010) 5" xfId="8408"/>
    <cellStyle name="Dziesiętny_Invoices2001Slovakia_Book1_1_Book1_Ke hoach 2010 (theo doi 11-8-2010) 5" xfId="8409"/>
    <cellStyle name="Dziesietny_Invoices2001Slovakia_Book1_1_Book1_Ke hoach 2010 (theo doi 11-8-2010) 5 2" xfId="27205"/>
    <cellStyle name="Dziesiętny_Invoices2001Slovakia_Book1_1_Book1_Ke hoach 2010 (theo doi 11-8-2010) 5 2" xfId="27206"/>
    <cellStyle name="Dziesietny_Invoices2001Slovakia_Book1_1_Book1_Ke hoach 2010 (theo doi 11-8-2010) 6" xfId="8410"/>
    <cellStyle name="Dziesiętny_Invoices2001Slovakia_Book1_1_Book1_Ke hoach 2010 (theo doi 11-8-2010) 6" xfId="8411"/>
    <cellStyle name="Dziesietny_Invoices2001Slovakia_Book1_1_Book1_Ke hoach 2010 (theo doi 11-8-2010) 6 2" xfId="27207"/>
    <cellStyle name="Dziesiętny_Invoices2001Slovakia_Book1_1_Book1_Ke hoach 2010 (theo doi 11-8-2010) 6 2" xfId="27208"/>
    <cellStyle name="Dziesietny_Invoices2001Slovakia_Book1_1_Book1_Ke hoach 2010 (theo doi 11-8-2010) 7" xfId="8412"/>
    <cellStyle name="Dziesiętny_Invoices2001Slovakia_Book1_1_Book1_Ke hoach 2010 (theo doi 11-8-2010) 7" xfId="8413"/>
    <cellStyle name="Dziesietny_Invoices2001Slovakia_Book1_1_Book1_Ke hoach 2010 (theo doi 11-8-2010) 7 2" xfId="27209"/>
    <cellStyle name="Dziesiętny_Invoices2001Slovakia_Book1_1_Book1_Ke hoach 2010 (theo doi 11-8-2010) 7 2" xfId="27210"/>
    <cellStyle name="Dziesietny_Invoices2001Slovakia_Book1_1_Book1_Ke hoach 2010 (theo doi 11-8-2010) 8" xfId="8414"/>
    <cellStyle name="Dziesiętny_Invoices2001Slovakia_Book1_1_Book1_Ke hoach 2010 (theo doi 11-8-2010) 8" xfId="8415"/>
    <cellStyle name="Dziesietny_Invoices2001Slovakia_Book1_1_Book1_Ke hoach 2010 (theo doi 11-8-2010) 8 2" xfId="27211"/>
    <cellStyle name="Dziesiętny_Invoices2001Slovakia_Book1_1_Book1_Ke hoach 2010 (theo doi 11-8-2010) 8 2" xfId="27212"/>
    <cellStyle name="Dziesietny_Invoices2001Slovakia_Book1_1_Book1_Ke hoach 2010 (theo doi 11-8-2010) 9" xfId="8416"/>
    <cellStyle name="Dziesiętny_Invoices2001Slovakia_Book1_1_Book1_Ke hoach 2010 (theo doi 11-8-2010) 9" xfId="8417"/>
    <cellStyle name="Dziesietny_Invoices2001Slovakia_Book1_1_Book1_Ke hoach 2010 (theo doi 11-8-2010) 9 2" xfId="27213"/>
    <cellStyle name="Dziesiętny_Invoices2001Slovakia_Book1_1_Book1_Ke hoach 2010 (theo doi 11-8-2010) 9 2" xfId="27214"/>
    <cellStyle name="Dziesietny_Invoices2001Slovakia_Book1_1_Book1_ke hoach dau thau 30-6-2010" xfId="8418"/>
    <cellStyle name="Dziesiętny_Invoices2001Slovakia_Book1_1_Book1_ke hoach dau thau 30-6-2010" xfId="8419"/>
    <cellStyle name="Dziesietny_Invoices2001Slovakia_Book1_1_Book1_ke hoach dau thau 30-6-2010 10" xfId="8420"/>
    <cellStyle name="Dziesiętny_Invoices2001Slovakia_Book1_1_Book1_ke hoach dau thau 30-6-2010 10" xfId="8421"/>
    <cellStyle name="Dziesietny_Invoices2001Slovakia_Book1_1_Book1_ke hoach dau thau 30-6-2010 10 2" xfId="27217"/>
    <cellStyle name="Dziesiętny_Invoices2001Slovakia_Book1_1_Book1_ke hoach dau thau 30-6-2010 10 2" xfId="27218"/>
    <cellStyle name="Dziesietny_Invoices2001Slovakia_Book1_1_Book1_ke hoach dau thau 30-6-2010 11" xfId="8422"/>
    <cellStyle name="Dziesiętny_Invoices2001Slovakia_Book1_1_Book1_ke hoach dau thau 30-6-2010 11" xfId="8423"/>
    <cellStyle name="Dziesietny_Invoices2001Slovakia_Book1_1_Book1_ke hoach dau thau 30-6-2010 11 2" xfId="27219"/>
    <cellStyle name="Dziesiętny_Invoices2001Slovakia_Book1_1_Book1_ke hoach dau thau 30-6-2010 11 2" xfId="27220"/>
    <cellStyle name="Dziesietny_Invoices2001Slovakia_Book1_1_Book1_ke hoach dau thau 30-6-2010 12" xfId="8424"/>
    <cellStyle name="Dziesiętny_Invoices2001Slovakia_Book1_1_Book1_ke hoach dau thau 30-6-2010 12" xfId="8425"/>
    <cellStyle name="Dziesietny_Invoices2001Slovakia_Book1_1_Book1_ke hoach dau thau 30-6-2010 12 2" xfId="27221"/>
    <cellStyle name="Dziesiętny_Invoices2001Slovakia_Book1_1_Book1_ke hoach dau thau 30-6-2010 12 2" xfId="27222"/>
    <cellStyle name="Dziesietny_Invoices2001Slovakia_Book1_1_Book1_ke hoach dau thau 30-6-2010 13" xfId="8426"/>
    <cellStyle name="Dziesiętny_Invoices2001Slovakia_Book1_1_Book1_ke hoach dau thau 30-6-2010 13" xfId="8427"/>
    <cellStyle name="Dziesietny_Invoices2001Slovakia_Book1_1_Book1_ke hoach dau thau 30-6-2010 13 2" xfId="27223"/>
    <cellStyle name="Dziesiętny_Invoices2001Slovakia_Book1_1_Book1_ke hoach dau thau 30-6-2010 13 2" xfId="27224"/>
    <cellStyle name="Dziesietny_Invoices2001Slovakia_Book1_1_Book1_ke hoach dau thau 30-6-2010 14" xfId="8428"/>
    <cellStyle name="Dziesiętny_Invoices2001Slovakia_Book1_1_Book1_ke hoach dau thau 30-6-2010 14" xfId="8429"/>
    <cellStyle name="Dziesietny_Invoices2001Slovakia_Book1_1_Book1_ke hoach dau thau 30-6-2010 14 2" xfId="27225"/>
    <cellStyle name="Dziesiętny_Invoices2001Slovakia_Book1_1_Book1_ke hoach dau thau 30-6-2010 14 2" xfId="27226"/>
    <cellStyle name="Dziesietny_Invoices2001Slovakia_Book1_1_Book1_ke hoach dau thau 30-6-2010 15" xfId="8430"/>
    <cellStyle name="Dziesiętny_Invoices2001Slovakia_Book1_1_Book1_ke hoach dau thau 30-6-2010 15" xfId="8431"/>
    <cellStyle name="Dziesietny_Invoices2001Slovakia_Book1_1_Book1_ke hoach dau thau 30-6-2010 15 2" xfId="27227"/>
    <cellStyle name="Dziesiętny_Invoices2001Slovakia_Book1_1_Book1_ke hoach dau thau 30-6-2010 15 2" xfId="27228"/>
    <cellStyle name="Dziesietny_Invoices2001Slovakia_Book1_1_Book1_ke hoach dau thau 30-6-2010 16" xfId="8432"/>
    <cellStyle name="Dziesiętny_Invoices2001Slovakia_Book1_1_Book1_ke hoach dau thau 30-6-2010 16" xfId="8433"/>
    <cellStyle name="Dziesietny_Invoices2001Slovakia_Book1_1_Book1_ke hoach dau thau 30-6-2010 16 2" xfId="27229"/>
    <cellStyle name="Dziesiętny_Invoices2001Slovakia_Book1_1_Book1_ke hoach dau thau 30-6-2010 16 2" xfId="27230"/>
    <cellStyle name="Dziesietny_Invoices2001Slovakia_Book1_1_Book1_ke hoach dau thau 30-6-2010 17" xfId="8434"/>
    <cellStyle name="Dziesiętny_Invoices2001Slovakia_Book1_1_Book1_ke hoach dau thau 30-6-2010 17" xfId="8435"/>
    <cellStyle name="Dziesietny_Invoices2001Slovakia_Book1_1_Book1_ke hoach dau thau 30-6-2010 17 2" xfId="27231"/>
    <cellStyle name="Dziesiętny_Invoices2001Slovakia_Book1_1_Book1_ke hoach dau thau 30-6-2010 17 2" xfId="27232"/>
    <cellStyle name="Dziesietny_Invoices2001Slovakia_Book1_1_Book1_ke hoach dau thau 30-6-2010 18" xfId="8436"/>
    <cellStyle name="Dziesiętny_Invoices2001Slovakia_Book1_1_Book1_ke hoach dau thau 30-6-2010 18" xfId="8437"/>
    <cellStyle name="Dziesietny_Invoices2001Slovakia_Book1_1_Book1_ke hoach dau thau 30-6-2010 18 2" xfId="27233"/>
    <cellStyle name="Dziesiętny_Invoices2001Slovakia_Book1_1_Book1_ke hoach dau thau 30-6-2010 18 2" xfId="27234"/>
    <cellStyle name="Dziesietny_Invoices2001Slovakia_Book1_1_Book1_ke hoach dau thau 30-6-2010 19" xfId="8438"/>
    <cellStyle name="Dziesiętny_Invoices2001Slovakia_Book1_1_Book1_ke hoach dau thau 30-6-2010 19" xfId="8439"/>
    <cellStyle name="Dziesietny_Invoices2001Slovakia_Book1_1_Book1_ke hoach dau thau 30-6-2010 19 2" xfId="27235"/>
    <cellStyle name="Dziesiętny_Invoices2001Slovakia_Book1_1_Book1_ke hoach dau thau 30-6-2010 19 2" xfId="27236"/>
    <cellStyle name="Dziesietny_Invoices2001Slovakia_Book1_1_Book1_ke hoach dau thau 30-6-2010 2" xfId="8440"/>
    <cellStyle name="Dziesiętny_Invoices2001Slovakia_Book1_1_Book1_ke hoach dau thau 30-6-2010 2" xfId="8441"/>
    <cellStyle name="Dziesietny_Invoices2001Slovakia_Book1_1_Book1_ke hoach dau thau 30-6-2010 2 2" xfId="15992"/>
    <cellStyle name="Dziesiętny_Invoices2001Slovakia_Book1_1_Book1_ke hoach dau thau 30-6-2010 2 2" xfId="15993"/>
    <cellStyle name="Dziesietny_Invoices2001Slovakia_Book1_1_Book1_ke hoach dau thau 30-6-2010 2 3" xfId="15990"/>
    <cellStyle name="Dziesiętny_Invoices2001Slovakia_Book1_1_Book1_ke hoach dau thau 30-6-2010 2 3" xfId="15991"/>
    <cellStyle name="Dziesietny_Invoices2001Slovakia_Book1_1_Book1_ke hoach dau thau 30-6-2010 2 4" xfId="27237"/>
    <cellStyle name="Dziesiętny_Invoices2001Slovakia_Book1_1_Book1_ke hoach dau thau 30-6-2010 2 4" xfId="27238"/>
    <cellStyle name="Dziesietny_Invoices2001Slovakia_Book1_1_Book1_ke hoach dau thau 30-6-2010 20" xfId="8442"/>
    <cellStyle name="Dziesiętny_Invoices2001Slovakia_Book1_1_Book1_ke hoach dau thau 30-6-2010 20" xfId="8443"/>
    <cellStyle name="Dziesietny_Invoices2001Slovakia_Book1_1_Book1_ke hoach dau thau 30-6-2010 20 2" xfId="27239"/>
    <cellStyle name="Dziesiętny_Invoices2001Slovakia_Book1_1_Book1_ke hoach dau thau 30-6-2010 20 2" xfId="27240"/>
    <cellStyle name="Dziesietny_Invoices2001Slovakia_Book1_1_Book1_ke hoach dau thau 30-6-2010 21" xfId="8444"/>
    <cellStyle name="Dziesiętny_Invoices2001Slovakia_Book1_1_Book1_ke hoach dau thau 30-6-2010 21" xfId="8445"/>
    <cellStyle name="Dziesietny_Invoices2001Slovakia_Book1_1_Book1_ke hoach dau thau 30-6-2010 21 2" xfId="27241"/>
    <cellStyle name="Dziesiętny_Invoices2001Slovakia_Book1_1_Book1_ke hoach dau thau 30-6-2010 21 2" xfId="27242"/>
    <cellStyle name="Dziesietny_Invoices2001Slovakia_Book1_1_Book1_ke hoach dau thau 30-6-2010 22" xfId="8446"/>
    <cellStyle name="Dziesiętny_Invoices2001Slovakia_Book1_1_Book1_ke hoach dau thau 30-6-2010 22" xfId="8447"/>
    <cellStyle name="Dziesietny_Invoices2001Slovakia_Book1_1_Book1_ke hoach dau thau 30-6-2010 22 2" xfId="27243"/>
    <cellStyle name="Dziesiętny_Invoices2001Slovakia_Book1_1_Book1_ke hoach dau thau 30-6-2010 22 2" xfId="27244"/>
    <cellStyle name="Dziesietny_Invoices2001Slovakia_Book1_1_Book1_ke hoach dau thau 30-6-2010 23" xfId="8448"/>
    <cellStyle name="Dziesiętny_Invoices2001Slovakia_Book1_1_Book1_ke hoach dau thau 30-6-2010 23" xfId="8449"/>
    <cellStyle name="Dziesietny_Invoices2001Slovakia_Book1_1_Book1_ke hoach dau thau 30-6-2010 23 2" xfId="27245"/>
    <cellStyle name="Dziesiętny_Invoices2001Slovakia_Book1_1_Book1_ke hoach dau thau 30-6-2010 23 2" xfId="27246"/>
    <cellStyle name="Dziesietny_Invoices2001Slovakia_Book1_1_Book1_ke hoach dau thau 30-6-2010 24" xfId="8450"/>
    <cellStyle name="Dziesiętny_Invoices2001Slovakia_Book1_1_Book1_ke hoach dau thau 30-6-2010 24" xfId="8451"/>
    <cellStyle name="Dziesietny_Invoices2001Slovakia_Book1_1_Book1_ke hoach dau thau 30-6-2010 24 2" xfId="27247"/>
    <cellStyle name="Dziesiętny_Invoices2001Slovakia_Book1_1_Book1_ke hoach dau thau 30-6-2010 24 2" xfId="27248"/>
    <cellStyle name="Dziesietny_Invoices2001Slovakia_Book1_1_Book1_ke hoach dau thau 30-6-2010 25" xfId="8452"/>
    <cellStyle name="Dziesiętny_Invoices2001Slovakia_Book1_1_Book1_ke hoach dau thau 30-6-2010 25" xfId="8453"/>
    <cellStyle name="Dziesietny_Invoices2001Slovakia_Book1_1_Book1_ke hoach dau thau 30-6-2010 25 2" xfId="27249"/>
    <cellStyle name="Dziesiętny_Invoices2001Slovakia_Book1_1_Book1_ke hoach dau thau 30-6-2010 25 2" xfId="27250"/>
    <cellStyle name="Dziesietny_Invoices2001Slovakia_Book1_1_Book1_ke hoach dau thau 30-6-2010 26" xfId="8454"/>
    <cellStyle name="Dziesiętny_Invoices2001Slovakia_Book1_1_Book1_ke hoach dau thau 30-6-2010 26" xfId="8455"/>
    <cellStyle name="Dziesietny_Invoices2001Slovakia_Book1_1_Book1_ke hoach dau thau 30-6-2010 26 2" xfId="27251"/>
    <cellStyle name="Dziesiętny_Invoices2001Slovakia_Book1_1_Book1_ke hoach dau thau 30-6-2010 26 2" xfId="27252"/>
    <cellStyle name="Dziesietny_Invoices2001Slovakia_Book1_1_Book1_ke hoach dau thau 30-6-2010 27" xfId="15988"/>
    <cellStyle name="Dziesiętny_Invoices2001Slovakia_Book1_1_Book1_ke hoach dau thau 30-6-2010 27" xfId="15989"/>
    <cellStyle name="Dziesietny_Invoices2001Slovakia_Book1_1_Book1_ke hoach dau thau 30-6-2010 28" xfId="27215"/>
    <cellStyle name="Dziesiętny_Invoices2001Slovakia_Book1_1_Book1_ke hoach dau thau 30-6-2010 28" xfId="27216"/>
    <cellStyle name="Dziesietny_Invoices2001Slovakia_Book1_1_Book1_ke hoach dau thau 30-6-2010 3" xfId="8456"/>
    <cellStyle name="Dziesiętny_Invoices2001Slovakia_Book1_1_Book1_ke hoach dau thau 30-6-2010 3" xfId="8457"/>
    <cellStyle name="Dziesietny_Invoices2001Slovakia_Book1_1_Book1_ke hoach dau thau 30-6-2010 3 2" xfId="15996"/>
    <cellStyle name="Dziesiętny_Invoices2001Slovakia_Book1_1_Book1_ke hoach dau thau 30-6-2010 3 2" xfId="15997"/>
    <cellStyle name="Dziesietny_Invoices2001Slovakia_Book1_1_Book1_ke hoach dau thau 30-6-2010 3 3" xfId="15994"/>
    <cellStyle name="Dziesiętny_Invoices2001Slovakia_Book1_1_Book1_ke hoach dau thau 30-6-2010 3 3" xfId="15995"/>
    <cellStyle name="Dziesietny_Invoices2001Slovakia_Book1_1_Book1_ke hoach dau thau 30-6-2010 3 4" xfId="27253"/>
    <cellStyle name="Dziesiętny_Invoices2001Slovakia_Book1_1_Book1_ke hoach dau thau 30-6-2010 3 4" xfId="27254"/>
    <cellStyle name="Dziesietny_Invoices2001Slovakia_Book1_1_Book1_ke hoach dau thau 30-6-2010 4" xfId="8458"/>
    <cellStyle name="Dziesiętny_Invoices2001Slovakia_Book1_1_Book1_ke hoach dau thau 30-6-2010 4" xfId="8459"/>
    <cellStyle name="Dziesietny_Invoices2001Slovakia_Book1_1_Book1_ke hoach dau thau 30-6-2010 4 2" xfId="27255"/>
    <cellStyle name="Dziesiętny_Invoices2001Slovakia_Book1_1_Book1_ke hoach dau thau 30-6-2010 4 2" xfId="27256"/>
    <cellStyle name="Dziesietny_Invoices2001Slovakia_Book1_1_Book1_ke hoach dau thau 30-6-2010 5" xfId="8460"/>
    <cellStyle name="Dziesiętny_Invoices2001Slovakia_Book1_1_Book1_ke hoach dau thau 30-6-2010 5" xfId="8461"/>
    <cellStyle name="Dziesietny_Invoices2001Slovakia_Book1_1_Book1_ke hoach dau thau 30-6-2010 5 2" xfId="27257"/>
    <cellStyle name="Dziesiętny_Invoices2001Slovakia_Book1_1_Book1_ke hoach dau thau 30-6-2010 5 2" xfId="27258"/>
    <cellStyle name="Dziesietny_Invoices2001Slovakia_Book1_1_Book1_ke hoach dau thau 30-6-2010 6" xfId="8462"/>
    <cellStyle name="Dziesiętny_Invoices2001Slovakia_Book1_1_Book1_ke hoach dau thau 30-6-2010 6" xfId="8463"/>
    <cellStyle name="Dziesietny_Invoices2001Slovakia_Book1_1_Book1_ke hoach dau thau 30-6-2010 6 2" xfId="27259"/>
    <cellStyle name="Dziesiętny_Invoices2001Slovakia_Book1_1_Book1_ke hoach dau thau 30-6-2010 6 2" xfId="27260"/>
    <cellStyle name="Dziesietny_Invoices2001Slovakia_Book1_1_Book1_ke hoach dau thau 30-6-2010 7" xfId="8464"/>
    <cellStyle name="Dziesiętny_Invoices2001Slovakia_Book1_1_Book1_ke hoach dau thau 30-6-2010 7" xfId="8465"/>
    <cellStyle name="Dziesietny_Invoices2001Slovakia_Book1_1_Book1_ke hoach dau thau 30-6-2010 7 2" xfId="27261"/>
    <cellStyle name="Dziesiętny_Invoices2001Slovakia_Book1_1_Book1_ke hoach dau thau 30-6-2010 7 2" xfId="27262"/>
    <cellStyle name="Dziesietny_Invoices2001Slovakia_Book1_1_Book1_ke hoach dau thau 30-6-2010 8" xfId="8466"/>
    <cellStyle name="Dziesiętny_Invoices2001Slovakia_Book1_1_Book1_ke hoach dau thau 30-6-2010 8" xfId="8467"/>
    <cellStyle name="Dziesietny_Invoices2001Slovakia_Book1_1_Book1_ke hoach dau thau 30-6-2010 8 2" xfId="27263"/>
    <cellStyle name="Dziesiętny_Invoices2001Slovakia_Book1_1_Book1_ke hoach dau thau 30-6-2010 8 2" xfId="27264"/>
    <cellStyle name="Dziesietny_Invoices2001Slovakia_Book1_1_Book1_ke hoach dau thau 30-6-2010 9" xfId="8468"/>
    <cellStyle name="Dziesiętny_Invoices2001Slovakia_Book1_1_Book1_ke hoach dau thau 30-6-2010 9" xfId="8469"/>
    <cellStyle name="Dziesietny_Invoices2001Slovakia_Book1_1_Book1_ke hoach dau thau 30-6-2010 9 2" xfId="27265"/>
    <cellStyle name="Dziesiętny_Invoices2001Slovakia_Book1_1_Book1_ke hoach dau thau 30-6-2010 9 2" xfId="27266"/>
    <cellStyle name="Dziesietny_Invoices2001Slovakia_Book1_1_Book1_KH Von 2012 gui BKH 1" xfId="8470"/>
    <cellStyle name="Dziesiętny_Invoices2001Slovakia_Book1_1_Book1_KH Von 2012 gui BKH 1" xfId="8471"/>
    <cellStyle name="Dziesietny_Invoices2001Slovakia_Book1_1_Book1_KH Von 2012 gui BKH 1 10" xfId="8472"/>
    <cellStyle name="Dziesiętny_Invoices2001Slovakia_Book1_1_Book1_KH Von 2012 gui BKH 1 10" xfId="8473"/>
    <cellStyle name="Dziesietny_Invoices2001Slovakia_Book1_1_Book1_KH Von 2012 gui BKH 1 10 2" xfId="27269"/>
    <cellStyle name="Dziesiętny_Invoices2001Slovakia_Book1_1_Book1_KH Von 2012 gui BKH 1 10 2" xfId="27270"/>
    <cellStyle name="Dziesietny_Invoices2001Slovakia_Book1_1_Book1_KH Von 2012 gui BKH 1 11" xfId="8474"/>
    <cellStyle name="Dziesiętny_Invoices2001Slovakia_Book1_1_Book1_KH Von 2012 gui BKH 1 11" xfId="8475"/>
    <cellStyle name="Dziesietny_Invoices2001Slovakia_Book1_1_Book1_KH Von 2012 gui BKH 1 11 2" xfId="27271"/>
    <cellStyle name="Dziesiętny_Invoices2001Slovakia_Book1_1_Book1_KH Von 2012 gui BKH 1 11 2" xfId="27272"/>
    <cellStyle name="Dziesietny_Invoices2001Slovakia_Book1_1_Book1_KH Von 2012 gui BKH 1 12" xfId="8476"/>
    <cellStyle name="Dziesiętny_Invoices2001Slovakia_Book1_1_Book1_KH Von 2012 gui BKH 1 12" xfId="8477"/>
    <cellStyle name="Dziesietny_Invoices2001Slovakia_Book1_1_Book1_KH Von 2012 gui BKH 1 12 2" xfId="27273"/>
    <cellStyle name="Dziesiętny_Invoices2001Slovakia_Book1_1_Book1_KH Von 2012 gui BKH 1 12 2" xfId="27274"/>
    <cellStyle name="Dziesietny_Invoices2001Slovakia_Book1_1_Book1_KH Von 2012 gui BKH 1 13" xfId="8478"/>
    <cellStyle name="Dziesiętny_Invoices2001Slovakia_Book1_1_Book1_KH Von 2012 gui BKH 1 13" xfId="8479"/>
    <cellStyle name="Dziesietny_Invoices2001Slovakia_Book1_1_Book1_KH Von 2012 gui BKH 1 13 2" xfId="27275"/>
    <cellStyle name="Dziesiętny_Invoices2001Slovakia_Book1_1_Book1_KH Von 2012 gui BKH 1 13 2" xfId="27276"/>
    <cellStyle name="Dziesietny_Invoices2001Slovakia_Book1_1_Book1_KH Von 2012 gui BKH 1 14" xfId="8480"/>
    <cellStyle name="Dziesiętny_Invoices2001Slovakia_Book1_1_Book1_KH Von 2012 gui BKH 1 14" xfId="8481"/>
    <cellStyle name="Dziesietny_Invoices2001Slovakia_Book1_1_Book1_KH Von 2012 gui BKH 1 14 2" xfId="27277"/>
    <cellStyle name="Dziesiętny_Invoices2001Slovakia_Book1_1_Book1_KH Von 2012 gui BKH 1 14 2" xfId="27278"/>
    <cellStyle name="Dziesietny_Invoices2001Slovakia_Book1_1_Book1_KH Von 2012 gui BKH 1 15" xfId="8482"/>
    <cellStyle name="Dziesiętny_Invoices2001Slovakia_Book1_1_Book1_KH Von 2012 gui BKH 1 15" xfId="8483"/>
    <cellStyle name="Dziesietny_Invoices2001Slovakia_Book1_1_Book1_KH Von 2012 gui BKH 1 15 2" xfId="27279"/>
    <cellStyle name="Dziesiętny_Invoices2001Slovakia_Book1_1_Book1_KH Von 2012 gui BKH 1 15 2" xfId="27280"/>
    <cellStyle name="Dziesietny_Invoices2001Slovakia_Book1_1_Book1_KH Von 2012 gui BKH 1 16" xfId="8484"/>
    <cellStyle name="Dziesiętny_Invoices2001Slovakia_Book1_1_Book1_KH Von 2012 gui BKH 1 16" xfId="8485"/>
    <cellStyle name="Dziesietny_Invoices2001Slovakia_Book1_1_Book1_KH Von 2012 gui BKH 1 16 2" xfId="27281"/>
    <cellStyle name="Dziesiętny_Invoices2001Slovakia_Book1_1_Book1_KH Von 2012 gui BKH 1 16 2" xfId="27282"/>
    <cellStyle name="Dziesietny_Invoices2001Slovakia_Book1_1_Book1_KH Von 2012 gui BKH 1 17" xfId="8486"/>
    <cellStyle name="Dziesiętny_Invoices2001Slovakia_Book1_1_Book1_KH Von 2012 gui BKH 1 17" xfId="8487"/>
    <cellStyle name="Dziesietny_Invoices2001Slovakia_Book1_1_Book1_KH Von 2012 gui BKH 1 17 2" xfId="27283"/>
    <cellStyle name="Dziesiętny_Invoices2001Slovakia_Book1_1_Book1_KH Von 2012 gui BKH 1 17 2" xfId="27284"/>
    <cellStyle name="Dziesietny_Invoices2001Slovakia_Book1_1_Book1_KH Von 2012 gui BKH 1 18" xfId="8488"/>
    <cellStyle name="Dziesiętny_Invoices2001Slovakia_Book1_1_Book1_KH Von 2012 gui BKH 1 18" xfId="8489"/>
    <cellStyle name="Dziesietny_Invoices2001Slovakia_Book1_1_Book1_KH Von 2012 gui BKH 1 18 2" xfId="27285"/>
    <cellStyle name="Dziesiętny_Invoices2001Slovakia_Book1_1_Book1_KH Von 2012 gui BKH 1 18 2" xfId="27286"/>
    <cellStyle name="Dziesietny_Invoices2001Slovakia_Book1_1_Book1_KH Von 2012 gui BKH 1 19" xfId="8490"/>
    <cellStyle name="Dziesiętny_Invoices2001Slovakia_Book1_1_Book1_KH Von 2012 gui BKH 1 19" xfId="8491"/>
    <cellStyle name="Dziesietny_Invoices2001Slovakia_Book1_1_Book1_KH Von 2012 gui BKH 1 19 2" xfId="27287"/>
    <cellStyle name="Dziesiętny_Invoices2001Slovakia_Book1_1_Book1_KH Von 2012 gui BKH 1 19 2" xfId="27288"/>
    <cellStyle name="Dziesietny_Invoices2001Slovakia_Book1_1_Book1_KH Von 2012 gui BKH 1 2" xfId="8492"/>
    <cellStyle name="Dziesiętny_Invoices2001Slovakia_Book1_1_Book1_KH Von 2012 gui BKH 1 2" xfId="8493"/>
    <cellStyle name="Dziesietny_Invoices2001Slovakia_Book1_1_Book1_KH Von 2012 gui BKH 1 2 2" xfId="16002"/>
    <cellStyle name="Dziesiętny_Invoices2001Slovakia_Book1_1_Book1_KH Von 2012 gui BKH 1 2 2" xfId="16003"/>
    <cellStyle name="Dziesietny_Invoices2001Slovakia_Book1_1_Book1_KH Von 2012 gui BKH 1 2 3" xfId="16000"/>
    <cellStyle name="Dziesiętny_Invoices2001Slovakia_Book1_1_Book1_KH Von 2012 gui BKH 1 2 3" xfId="16001"/>
    <cellStyle name="Dziesietny_Invoices2001Slovakia_Book1_1_Book1_KH Von 2012 gui BKH 1 2 4" xfId="27289"/>
    <cellStyle name="Dziesiętny_Invoices2001Slovakia_Book1_1_Book1_KH Von 2012 gui BKH 1 2 4" xfId="27290"/>
    <cellStyle name="Dziesietny_Invoices2001Slovakia_Book1_1_Book1_KH Von 2012 gui BKH 1 20" xfId="8494"/>
    <cellStyle name="Dziesiętny_Invoices2001Slovakia_Book1_1_Book1_KH Von 2012 gui BKH 1 20" xfId="8495"/>
    <cellStyle name="Dziesietny_Invoices2001Slovakia_Book1_1_Book1_KH Von 2012 gui BKH 1 20 2" xfId="27291"/>
    <cellStyle name="Dziesiętny_Invoices2001Slovakia_Book1_1_Book1_KH Von 2012 gui BKH 1 20 2" xfId="27292"/>
    <cellStyle name="Dziesietny_Invoices2001Slovakia_Book1_1_Book1_KH Von 2012 gui BKH 1 21" xfId="8496"/>
    <cellStyle name="Dziesiętny_Invoices2001Slovakia_Book1_1_Book1_KH Von 2012 gui BKH 1 21" xfId="8497"/>
    <cellStyle name="Dziesietny_Invoices2001Slovakia_Book1_1_Book1_KH Von 2012 gui BKH 1 21 2" xfId="27293"/>
    <cellStyle name="Dziesiętny_Invoices2001Slovakia_Book1_1_Book1_KH Von 2012 gui BKH 1 21 2" xfId="27294"/>
    <cellStyle name="Dziesietny_Invoices2001Slovakia_Book1_1_Book1_KH Von 2012 gui BKH 1 22" xfId="8498"/>
    <cellStyle name="Dziesiętny_Invoices2001Slovakia_Book1_1_Book1_KH Von 2012 gui BKH 1 22" xfId="8499"/>
    <cellStyle name="Dziesietny_Invoices2001Slovakia_Book1_1_Book1_KH Von 2012 gui BKH 1 22 2" xfId="27295"/>
    <cellStyle name="Dziesiętny_Invoices2001Slovakia_Book1_1_Book1_KH Von 2012 gui BKH 1 22 2" xfId="27296"/>
    <cellStyle name="Dziesietny_Invoices2001Slovakia_Book1_1_Book1_KH Von 2012 gui BKH 1 23" xfId="8500"/>
    <cellStyle name="Dziesiętny_Invoices2001Slovakia_Book1_1_Book1_KH Von 2012 gui BKH 1 23" xfId="8501"/>
    <cellStyle name="Dziesietny_Invoices2001Slovakia_Book1_1_Book1_KH Von 2012 gui BKH 1 23 2" xfId="27297"/>
    <cellStyle name="Dziesiętny_Invoices2001Slovakia_Book1_1_Book1_KH Von 2012 gui BKH 1 23 2" xfId="27298"/>
    <cellStyle name="Dziesietny_Invoices2001Slovakia_Book1_1_Book1_KH Von 2012 gui BKH 1 24" xfId="8502"/>
    <cellStyle name="Dziesiętny_Invoices2001Slovakia_Book1_1_Book1_KH Von 2012 gui BKH 1 24" xfId="8503"/>
    <cellStyle name="Dziesietny_Invoices2001Slovakia_Book1_1_Book1_KH Von 2012 gui BKH 1 24 2" xfId="27299"/>
    <cellStyle name="Dziesiętny_Invoices2001Slovakia_Book1_1_Book1_KH Von 2012 gui BKH 1 24 2" xfId="27300"/>
    <cellStyle name="Dziesietny_Invoices2001Slovakia_Book1_1_Book1_KH Von 2012 gui BKH 1 25" xfId="8504"/>
    <cellStyle name="Dziesiętny_Invoices2001Slovakia_Book1_1_Book1_KH Von 2012 gui BKH 1 25" xfId="8505"/>
    <cellStyle name="Dziesietny_Invoices2001Slovakia_Book1_1_Book1_KH Von 2012 gui BKH 1 25 2" xfId="27301"/>
    <cellStyle name="Dziesiętny_Invoices2001Slovakia_Book1_1_Book1_KH Von 2012 gui BKH 1 25 2" xfId="27302"/>
    <cellStyle name="Dziesietny_Invoices2001Slovakia_Book1_1_Book1_KH Von 2012 gui BKH 1 26" xfId="8506"/>
    <cellStyle name="Dziesiętny_Invoices2001Slovakia_Book1_1_Book1_KH Von 2012 gui BKH 1 26" xfId="8507"/>
    <cellStyle name="Dziesietny_Invoices2001Slovakia_Book1_1_Book1_KH Von 2012 gui BKH 1 26 2" xfId="27303"/>
    <cellStyle name="Dziesiętny_Invoices2001Slovakia_Book1_1_Book1_KH Von 2012 gui BKH 1 26 2" xfId="27304"/>
    <cellStyle name="Dziesietny_Invoices2001Slovakia_Book1_1_Book1_KH Von 2012 gui BKH 1 27" xfId="15998"/>
    <cellStyle name="Dziesiętny_Invoices2001Slovakia_Book1_1_Book1_KH Von 2012 gui BKH 1 27" xfId="15999"/>
    <cellStyle name="Dziesietny_Invoices2001Slovakia_Book1_1_Book1_KH Von 2012 gui BKH 1 28" xfId="27267"/>
    <cellStyle name="Dziesiętny_Invoices2001Slovakia_Book1_1_Book1_KH Von 2012 gui BKH 1 28" xfId="27268"/>
    <cellStyle name="Dziesietny_Invoices2001Slovakia_Book1_1_Book1_KH Von 2012 gui BKH 1 3" xfId="8508"/>
    <cellStyle name="Dziesiętny_Invoices2001Slovakia_Book1_1_Book1_KH Von 2012 gui BKH 1 3" xfId="8509"/>
    <cellStyle name="Dziesietny_Invoices2001Slovakia_Book1_1_Book1_KH Von 2012 gui BKH 1 3 2" xfId="16006"/>
    <cellStyle name="Dziesiętny_Invoices2001Slovakia_Book1_1_Book1_KH Von 2012 gui BKH 1 3 2" xfId="16007"/>
    <cellStyle name="Dziesietny_Invoices2001Slovakia_Book1_1_Book1_KH Von 2012 gui BKH 1 3 3" xfId="16004"/>
    <cellStyle name="Dziesiętny_Invoices2001Slovakia_Book1_1_Book1_KH Von 2012 gui BKH 1 3 3" xfId="16005"/>
    <cellStyle name="Dziesietny_Invoices2001Slovakia_Book1_1_Book1_KH Von 2012 gui BKH 1 3 4" xfId="27305"/>
    <cellStyle name="Dziesiętny_Invoices2001Slovakia_Book1_1_Book1_KH Von 2012 gui BKH 1 3 4" xfId="27306"/>
    <cellStyle name="Dziesietny_Invoices2001Slovakia_Book1_1_Book1_KH Von 2012 gui BKH 1 4" xfId="8510"/>
    <cellStyle name="Dziesiętny_Invoices2001Slovakia_Book1_1_Book1_KH Von 2012 gui BKH 1 4" xfId="8511"/>
    <cellStyle name="Dziesietny_Invoices2001Slovakia_Book1_1_Book1_KH Von 2012 gui BKH 1 4 2" xfId="27307"/>
    <cellStyle name="Dziesiętny_Invoices2001Slovakia_Book1_1_Book1_KH Von 2012 gui BKH 1 4 2" xfId="27308"/>
    <cellStyle name="Dziesietny_Invoices2001Slovakia_Book1_1_Book1_KH Von 2012 gui BKH 1 5" xfId="8512"/>
    <cellStyle name="Dziesiętny_Invoices2001Slovakia_Book1_1_Book1_KH Von 2012 gui BKH 1 5" xfId="8513"/>
    <cellStyle name="Dziesietny_Invoices2001Slovakia_Book1_1_Book1_KH Von 2012 gui BKH 1 5 2" xfId="27309"/>
    <cellStyle name="Dziesiętny_Invoices2001Slovakia_Book1_1_Book1_KH Von 2012 gui BKH 1 5 2" xfId="27310"/>
    <cellStyle name="Dziesietny_Invoices2001Slovakia_Book1_1_Book1_KH Von 2012 gui BKH 1 6" xfId="8514"/>
    <cellStyle name="Dziesiętny_Invoices2001Slovakia_Book1_1_Book1_KH Von 2012 gui BKH 1 6" xfId="8515"/>
    <cellStyle name="Dziesietny_Invoices2001Slovakia_Book1_1_Book1_KH Von 2012 gui BKH 1 6 2" xfId="27311"/>
    <cellStyle name="Dziesiętny_Invoices2001Slovakia_Book1_1_Book1_KH Von 2012 gui BKH 1 6 2" xfId="27312"/>
    <cellStyle name="Dziesietny_Invoices2001Slovakia_Book1_1_Book1_KH Von 2012 gui BKH 1 7" xfId="8516"/>
    <cellStyle name="Dziesiętny_Invoices2001Slovakia_Book1_1_Book1_KH Von 2012 gui BKH 1 7" xfId="8517"/>
    <cellStyle name="Dziesietny_Invoices2001Slovakia_Book1_1_Book1_KH Von 2012 gui BKH 1 7 2" xfId="27313"/>
    <cellStyle name="Dziesiętny_Invoices2001Slovakia_Book1_1_Book1_KH Von 2012 gui BKH 1 7 2" xfId="27314"/>
    <cellStyle name="Dziesietny_Invoices2001Slovakia_Book1_1_Book1_KH Von 2012 gui BKH 1 8" xfId="8518"/>
    <cellStyle name="Dziesiętny_Invoices2001Slovakia_Book1_1_Book1_KH Von 2012 gui BKH 1 8" xfId="8519"/>
    <cellStyle name="Dziesietny_Invoices2001Slovakia_Book1_1_Book1_KH Von 2012 gui BKH 1 8 2" xfId="27315"/>
    <cellStyle name="Dziesiętny_Invoices2001Slovakia_Book1_1_Book1_KH Von 2012 gui BKH 1 8 2" xfId="27316"/>
    <cellStyle name="Dziesietny_Invoices2001Slovakia_Book1_1_Book1_KH Von 2012 gui BKH 1 9" xfId="8520"/>
    <cellStyle name="Dziesiętny_Invoices2001Slovakia_Book1_1_Book1_KH Von 2012 gui BKH 1 9" xfId="8521"/>
    <cellStyle name="Dziesietny_Invoices2001Slovakia_Book1_1_Book1_KH Von 2012 gui BKH 1 9 2" xfId="27317"/>
    <cellStyle name="Dziesiętny_Invoices2001Slovakia_Book1_1_Book1_KH Von 2012 gui BKH 1 9 2" xfId="27318"/>
    <cellStyle name="Dziesietny_Invoices2001Slovakia_Book1_1_Book1_KH Von 2012 gui BKH 1_BIEU KE HOACH  2015 (KTN 6.11 sua)" xfId="16008"/>
    <cellStyle name="Dziesiętny_Invoices2001Slovakia_Book1_1_Book1_KH Von 2012 gui BKH 1_BIEU KE HOACH  2015 (KTN 6.11 sua)" xfId="16009"/>
    <cellStyle name="Dziesietny_Invoices2001Slovakia_Book1_1_Book1_QD ke hoach dau thau" xfId="8522"/>
    <cellStyle name="Dziesiętny_Invoices2001Slovakia_Book1_1_Book1_QD ke hoach dau thau" xfId="8523"/>
    <cellStyle name="Dziesietny_Invoices2001Slovakia_Book1_1_Book1_QD ke hoach dau thau 10" xfId="8524"/>
    <cellStyle name="Dziesiętny_Invoices2001Slovakia_Book1_1_Book1_QD ke hoach dau thau 10" xfId="8525"/>
    <cellStyle name="Dziesietny_Invoices2001Slovakia_Book1_1_Book1_QD ke hoach dau thau 10 2" xfId="27321"/>
    <cellStyle name="Dziesiętny_Invoices2001Slovakia_Book1_1_Book1_QD ke hoach dau thau 10 2" xfId="27322"/>
    <cellStyle name="Dziesietny_Invoices2001Slovakia_Book1_1_Book1_QD ke hoach dau thau 11" xfId="8526"/>
    <cellStyle name="Dziesiętny_Invoices2001Slovakia_Book1_1_Book1_QD ke hoach dau thau 11" xfId="8527"/>
    <cellStyle name="Dziesietny_Invoices2001Slovakia_Book1_1_Book1_QD ke hoach dau thau 11 2" xfId="27323"/>
    <cellStyle name="Dziesiętny_Invoices2001Slovakia_Book1_1_Book1_QD ke hoach dau thau 11 2" xfId="27324"/>
    <cellStyle name="Dziesietny_Invoices2001Slovakia_Book1_1_Book1_QD ke hoach dau thau 12" xfId="8528"/>
    <cellStyle name="Dziesiętny_Invoices2001Slovakia_Book1_1_Book1_QD ke hoach dau thau 12" xfId="8529"/>
    <cellStyle name="Dziesietny_Invoices2001Slovakia_Book1_1_Book1_QD ke hoach dau thau 12 2" xfId="27325"/>
    <cellStyle name="Dziesiętny_Invoices2001Slovakia_Book1_1_Book1_QD ke hoach dau thau 12 2" xfId="27326"/>
    <cellStyle name="Dziesietny_Invoices2001Slovakia_Book1_1_Book1_QD ke hoach dau thau 13" xfId="8530"/>
    <cellStyle name="Dziesiętny_Invoices2001Slovakia_Book1_1_Book1_QD ke hoach dau thau 13" xfId="8531"/>
    <cellStyle name="Dziesietny_Invoices2001Slovakia_Book1_1_Book1_QD ke hoach dau thau 13 2" xfId="27327"/>
    <cellStyle name="Dziesiętny_Invoices2001Slovakia_Book1_1_Book1_QD ke hoach dau thau 13 2" xfId="27328"/>
    <cellStyle name="Dziesietny_Invoices2001Slovakia_Book1_1_Book1_QD ke hoach dau thau 14" xfId="8532"/>
    <cellStyle name="Dziesiętny_Invoices2001Slovakia_Book1_1_Book1_QD ke hoach dau thau 14" xfId="8533"/>
    <cellStyle name="Dziesietny_Invoices2001Slovakia_Book1_1_Book1_QD ke hoach dau thau 14 2" xfId="27329"/>
    <cellStyle name="Dziesiętny_Invoices2001Slovakia_Book1_1_Book1_QD ke hoach dau thau 14 2" xfId="27330"/>
    <cellStyle name="Dziesietny_Invoices2001Slovakia_Book1_1_Book1_QD ke hoach dau thau 15" xfId="8534"/>
    <cellStyle name="Dziesiętny_Invoices2001Slovakia_Book1_1_Book1_QD ke hoach dau thau 15" xfId="8535"/>
    <cellStyle name="Dziesietny_Invoices2001Slovakia_Book1_1_Book1_QD ke hoach dau thau 15 2" xfId="27331"/>
    <cellStyle name="Dziesiętny_Invoices2001Slovakia_Book1_1_Book1_QD ke hoach dau thau 15 2" xfId="27332"/>
    <cellStyle name="Dziesietny_Invoices2001Slovakia_Book1_1_Book1_QD ke hoach dau thau 16" xfId="8536"/>
    <cellStyle name="Dziesiętny_Invoices2001Slovakia_Book1_1_Book1_QD ke hoach dau thau 16" xfId="8537"/>
    <cellStyle name="Dziesietny_Invoices2001Slovakia_Book1_1_Book1_QD ke hoach dau thau 16 2" xfId="27333"/>
    <cellStyle name="Dziesiętny_Invoices2001Slovakia_Book1_1_Book1_QD ke hoach dau thau 16 2" xfId="27334"/>
    <cellStyle name="Dziesietny_Invoices2001Slovakia_Book1_1_Book1_QD ke hoach dau thau 17" xfId="8538"/>
    <cellStyle name="Dziesiętny_Invoices2001Slovakia_Book1_1_Book1_QD ke hoach dau thau 17" xfId="8539"/>
    <cellStyle name="Dziesietny_Invoices2001Slovakia_Book1_1_Book1_QD ke hoach dau thau 17 2" xfId="27335"/>
    <cellStyle name="Dziesiętny_Invoices2001Slovakia_Book1_1_Book1_QD ke hoach dau thau 17 2" xfId="27336"/>
    <cellStyle name="Dziesietny_Invoices2001Slovakia_Book1_1_Book1_QD ke hoach dau thau 18" xfId="8540"/>
    <cellStyle name="Dziesiętny_Invoices2001Slovakia_Book1_1_Book1_QD ke hoach dau thau 18" xfId="8541"/>
    <cellStyle name="Dziesietny_Invoices2001Slovakia_Book1_1_Book1_QD ke hoach dau thau 18 2" xfId="27337"/>
    <cellStyle name="Dziesiętny_Invoices2001Slovakia_Book1_1_Book1_QD ke hoach dau thau 18 2" xfId="27338"/>
    <cellStyle name="Dziesietny_Invoices2001Slovakia_Book1_1_Book1_QD ke hoach dau thau 19" xfId="8542"/>
    <cellStyle name="Dziesiętny_Invoices2001Slovakia_Book1_1_Book1_QD ke hoach dau thau 19" xfId="8543"/>
    <cellStyle name="Dziesietny_Invoices2001Slovakia_Book1_1_Book1_QD ke hoach dau thau 19 2" xfId="27339"/>
    <cellStyle name="Dziesiętny_Invoices2001Slovakia_Book1_1_Book1_QD ke hoach dau thau 19 2" xfId="27340"/>
    <cellStyle name="Dziesietny_Invoices2001Slovakia_Book1_1_Book1_QD ke hoach dau thau 2" xfId="8544"/>
    <cellStyle name="Dziesiętny_Invoices2001Slovakia_Book1_1_Book1_QD ke hoach dau thau 2" xfId="8545"/>
    <cellStyle name="Dziesietny_Invoices2001Slovakia_Book1_1_Book1_QD ke hoach dau thau 2 2" xfId="16014"/>
    <cellStyle name="Dziesiętny_Invoices2001Slovakia_Book1_1_Book1_QD ke hoach dau thau 2 2" xfId="16015"/>
    <cellStyle name="Dziesietny_Invoices2001Slovakia_Book1_1_Book1_QD ke hoach dau thau 2 3" xfId="16012"/>
    <cellStyle name="Dziesiętny_Invoices2001Slovakia_Book1_1_Book1_QD ke hoach dau thau 2 3" xfId="16013"/>
    <cellStyle name="Dziesietny_Invoices2001Slovakia_Book1_1_Book1_QD ke hoach dau thau 2 4" xfId="27341"/>
    <cellStyle name="Dziesiętny_Invoices2001Slovakia_Book1_1_Book1_QD ke hoach dau thau 2 4" xfId="27342"/>
    <cellStyle name="Dziesietny_Invoices2001Slovakia_Book1_1_Book1_QD ke hoach dau thau 20" xfId="8546"/>
    <cellStyle name="Dziesiętny_Invoices2001Slovakia_Book1_1_Book1_QD ke hoach dau thau 20" xfId="8547"/>
    <cellStyle name="Dziesietny_Invoices2001Slovakia_Book1_1_Book1_QD ke hoach dau thau 20 2" xfId="27343"/>
    <cellStyle name="Dziesiętny_Invoices2001Slovakia_Book1_1_Book1_QD ke hoach dau thau 20 2" xfId="27344"/>
    <cellStyle name="Dziesietny_Invoices2001Slovakia_Book1_1_Book1_QD ke hoach dau thau 21" xfId="8548"/>
    <cellStyle name="Dziesiętny_Invoices2001Slovakia_Book1_1_Book1_QD ke hoach dau thau 21" xfId="8549"/>
    <cellStyle name="Dziesietny_Invoices2001Slovakia_Book1_1_Book1_QD ke hoach dau thau 21 2" xfId="27345"/>
    <cellStyle name="Dziesiętny_Invoices2001Slovakia_Book1_1_Book1_QD ke hoach dau thau 21 2" xfId="27346"/>
    <cellStyle name="Dziesietny_Invoices2001Slovakia_Book1_1_Book1_QD ke hoach dau thau 22" xfId="8550"/>
    <cellStyle name="Dziesiętny_Invoices2001Slovakia_Book1_1_Book1_QD ke hoach dau thau 22" xfId="8551"/>
    <cellStyle name="Dziesietny_Invoices2001Slovakia_Book1_1_Book1_QD ke hoach dau thau 22 2" xfId="27347"/>
    <cellStyle name="Dziesiętny_Invoices2001Slovakia_Book1_1_Book1_QD ke hoach dau thau 22 2" xfId="27348"/>
    <cellStyle name="Dziesietny_Invoices2001Slovakia_Book1_1_Book1_QD ke hoach dau thau 23" xfId="8552"/>
    <cellStyle name="Dziesiętny_Invoices2001Slovakia_Book1_1_Book1_QD ke hoach dau thau 23" xfId="8553"/>
    <cellStyle name="Dziesietny_Invoices2001Slovakia_Book1_1_Book1_QD ke hoach dau thau 23 2" xfId="27349"/>
    <cellStyle name="Dziesiętny_Invoices2001Slovakia_Book1_1_Book1_QD ke hoach dau thau 23 2" xfId="27350"/>
    <cellStyle name="Dziesietny_Invoices2001Slovakia_Book1_1_Book1_QD ke hoach dau thau 24" xfId="8554"/>
    <cellStyle name="Dziesiętny_Invoices2001Slovakia_Book1_1_Book1_QD ke hoach dau thau 24" xfId="8555"/>
    <cellStyle name="Dziesietny_Invoices2001Slovakia_Book1_1_Book1_QD ke hoach dau thau 24 2" xfId="27351"/>
    <cellStyle name="Dziesiętny_Invoices2001Slovakia_Book1_1_Book1_QD ke hoach dau thau 24 2" xfId="27352"/>
    <cellStyle name="Dziesietny_Invoices2001Slovakia_Book1_1_Book1_QD ke hoach dau thau 25" xfId="8556"/>
    <cellStyle name="Dziesiętny_Invoices2001Slovakia_Book1_1_Book1_QD ke hoach dau thau 25" xfId="8557"/>
    <cellStyle name="Dziesietny_Invoices2001Slovakia_Book1_1_Book1_QD ke hoach dau thau 25 2" xfId="27353"/>
    <cellStyle name="Dziesiętny_Invoices2001Slovakia_Book1_1_Book1_QD ke hoach dau thau 25 2" xfId="27354"/>
    <cellStyle name="Dziesietny_Invoices2001Slovakia_Book1_1_Book1_QD ke hoach dau thau 26" xfId="8558"/>
    <cellStyle name="Dziesiętny_Invoices2001Slovakia_Book1_1_Book1_QD ke hoach dau thau 26" xfId="8559"/>
    <cellStyle name="Dziesietny_Invoices2001Slovakia_Book1_1_Book1_QD ke hoach dau thau 26 2" xfId="27355"/>
    <cellStyle name="Dziesiętny_Invoices2001Slovakia_Book1_1_Book1_QD ke hoach dau thau 26 2" xfId="27356"/>
    <cellStyle name="Dziesietny_Invoices2001Slovakia_Book1_1_Book1_QD ke hoach dau thau 27" xfId="16010"/>
    <cellStyle name="Dziesiętny_Invoices2001Slovakia_Book1_1_Book1_QD ke hoach dau thau 27" xfId="16011"/>
    <cellStyle name="Dziesietny_Invoices2001Slovakia_Book1_1_Book1_QD ke hoach dau thau 28" xfId="27319"/>
    <cellStyle name="Dziesiętny_Invoices2001Slovakia_Book1_1_Book1_QD ke hoach dau thau 28" xfId="27320"/>
    <cellStyle name="Dziesietny_Invoices2001Slovakia_Book1_1_Book1_QD ke hoach dau thau 3" xfId="8560"/>
    <cellStyle name="Dziesiętny_Invoices2001Slovakia_Book1_1_Book1_QD ke hoach dau thau 3" xfId="8561"/>
    <cellStyle name="Dziesietny_Invoices2001Slovakia_Book1_1_Book1_QD ke hoach dau thau 3 2" xfId="16018"/>
    <cellStyle name="Dziesiętny_Invoices2001Slovakia_Book1_1_Book1_QD ke hoach dau thau 3 2" xfId="16019"/>
    <cellStyle name="Dziesietny_Invoices2001Slovakia_Book1_1_Book1_QD ke hoach dau thau 3 3" xfId="16016"/>
    <cellStyle name="Dziesiętny_Invoices2001Slovakia_Book1_1_Book1_QD ke hoach dau thau 3 3" xfId="16017"/>
    <cellStyle name="Dziesietny_Invoices2001Slovakia_Book1_1_Book1_QD ke hoach dau thau 3 4" xfId="27357"/>
    <cellStyle name="Dziesiętny_Invoices2001Slovakia_Book1_1_Book1_QD ke hoach dau thau 3 4" xfId="27358"/>
    <cellStyle name="Dziesietny_Invoices2001Slovakia_Book1_1_Book1_QD ke hoach dau thau 4" xfId="8562"/>
    <cellStyle name="Dziesiętny_Invoices2001Slovakia_Book1_1_Book1_QD ke hoach dau thau 4" xfId="8563"/>
    <cellStyle name="Dziesietny_Invoices2001Slovakia_Book1_1_Book1_QD ke hoach dau thau 4 2" xfId="27359"/>
    <cellStyle name="Dziesiętny_Invoices2001Slovakia_Book1_1_Book1_QD ke hoach dau thau 4 2" xfId="27360"/>
    <cellStyle name="Dziesietny_Invoices2001Slovakia_Book1_1_Book1_QD ke hoach dau thau 5" xfId="8564"/>
    <cellStyle name="Dziesiętny_Invoices2001Slovakia_Book1_1_Book1_QD ke hoach dau thau 5" xfId="8565"/>
    <cellStyle name="Dziesietny_Invoices2001Slovakia_Book1_1_Book1_QD ke hoach dau thau 5 2" xfId="27361"/>
    <cellStyle name="Dziesiętny_Invoices2001Slovakia_Book1_1_Book1_QD ke hoach dau thau 5 2" xfId="27362"/>
    <cellStyle name="Dziesietny_Invoices2001Slovakia_Book1_1_Book1_QD ke hoach dau thau 6" xfId="8566"/>
    <cellStyle name="Dziesiętny_Invoices2001Slovakia_Book1_1_Book1_QD ke hoach dau thau 6" xfId="8567"/>
    <cellStyle name="Dziesietny_Invoices2001Slovakia_Book1_1_Book1_QD ke hoach dau thau 6 2" xfId="27363"/>
    <cellStyle name="Dziesiętny_Invoices2001Slovakia_Book1_1_Book1_QD ke hoach dau thau 6 2" xfId="27364"/>
    <cellStyle name="Dziesietny_Invoices2001Slovakia_Book1_1_Book1_QD ke hoach dau thau 7" xfId="8568"/>
    <cellStyle name="Dziesiętny_Invoices2001Slovakia_Book1_1_Book1_QD ke hoach dau thau 7" xfId="8569"/>
    <cellStyle name="Dziesietny_Invoices2001Slovakia_Book1_1_Book1_QD ke hoach dau thau 7 2" xfId="27365"/>
    <cellStyle name="Dziesiętny_Invoices2001Slovakia_Book1_1_Book1_QD ke hoach dau thau 7 2" xfId="27366"/>
    <cellStyle name="Dziesietny_Invoices2001Slovakia_Book1_1_Book1_QD ke hoach dau thau 8" xfId="8570"/>
    <cellStyle name="Dziesiętny_Invoices2001Slovakia_Book1_1_Book1_QD ke hoach dau thau 8" xfId="8571"/>
    <cellStyle name="Dziesietny_Invoices2001Slovakia_Book1_1_Book1_QD ke hoach dau thau 8 2" xfId="27367"/>
    <cellStyle name="Dziesiętny_Invoices2001Slovakia_Book1_1_Book1_QD ke hoach dau thau 8 2" xfId="27368"/>
    <cellStyle name="Dziesietny_Invoices2001Slovakia_Book1_1_Book1_QD ke hoach dau thau 9" xfId="8572"/>
    <cellStyle name="Dziesiętny_Invoices2001Slovakia_Book1_1_Book1_QD ke hoach dau thau 9" xfId="8573"/>
    <cellStyle name="Dziesietny_Invoices2001Slovakia_Book1_1_Book1_QD ke hoach dau thau 9 2" xfId="27369"/>
    <cellStyle name="Dziesiętny_Invoices2001Slovakia_Book1_1_Book1_QD ke hoach dau thau 9 2" xfId="27370"/>
    <cellStyle name="Dziesietny_Invoices2001Slovakia_Book1_1_Book1_tien luong" xfId="16020"/>
    <cellStyle name="Dziesiętny_Invoices2001Slovakia_Book1_1_Book1_tien luong" xfId="16021"/>
    <cellStyle name="Dziesietny_Invoices2001Slovakia_Book1_1_Book1_Tien luong chuan 01" xfId="16022"/>
    <cellStyle name="Dziesiętny_Invoices2001Slovakia_Book1_1_Book1_Tien luong chuan 01" xfId="16023"/>
    <cellStyle name="Dziesietny_Invoices2001Slovakia_Book1_1_Book1_tinh toan hoang ha" xfId="8574"/>
    <cellStyle name="Dziesiętny_Invoices2001Slovakia_Book1_1_Book1_tinh toan hoang ha" xfId="8575"/>
    <cellStyle name="Dziesietny_Invoices2001Slovakia_Book1_1_Book1_tinh toan hoang ha 10" xfId="8576"/>
    <cellStyle name="Dziesiętny_Invoices2001Slovakia_Book1_1_Book1_tinh toan hoang ha 10" xfId="8577"/>
    <cellStyle name="Dziesietny_Invoices2001Slovakia_Book1_1_Book1_tinh toan hoang ha 10 2" xfId="27373"/>
    <cellStyle name="Dziesiętny_Invoices2001Slovakia_Book1_1_Book1_tinh toan hoang ha 10 2" xfId="27374"/>
    <cellStyle name="Dziesietny_Invoices2001Slovakia_Book1_1_Book1_tinh toan hoang ha 11" xfId="8578"/>
    <cellStyle name="Dziesiętny_Invoices2001Slovakia_Book1_1_Book1_tinh toan hoang ha 11" xfId="8579"/>
    <cellStyle name="Dziesietny_Invoices2001Slovakia_Book1_1_Book1_tinh toan hoang ha 11 2" xfId="27375"/>
    <cellStyle name="Dziesiętny_Invoices2001Slovakia_Book1_1_Book1_tinh toan hoang ha 11 2" xfId="27376"/>
    <cellStyle name="Dziesietny_Invoices2001Slovakia_Book1_1_Book1_tinh toan hoang ha 12" xfId="8580"/>
    <cellStyle name="Dziesiętny_Invoices2001Slovakia_Book1_1_Book1_tinh toan hoang ha 12" xfId="8581"/>
    <cellStyle name="Dziesietny_Invoices2001Slovakia_Book1_1_Book1_tinh toan hoang ha 12 2" xfId="27377"/>
    <cellStyle name="Dziesiętny_Invoices2001Slovakia_Book1_1_Book1_tinh toan hoang ha 12 2" xfId="27378"/>
    <cellStyle name="Dziesietny_Invoices2001Slovakia_Book1_1_Book1_tinh toan hoang ha 13" xfId="8582"/>
    <cellStyle name="Dziesiętny_Invoices2001Slovakia_Book1_1_Book1_tinh toan hoang ha 13" xfId="8583"/>
    <cellStyle name="Dziesietny_Invoices2001Slovakia_Book1_1_Book1_tinh toan hoang ha 13 2" xfId="27379"/>
    <cellStyle name="Dziesiętny_Invoices2001Slovakia_Book1_1_Book1_tinh toan hoang ha 13 2" xfId="27380"/>
    <cellStyle name="Dziesietny_Invoices2001Slovakia_Book1_1_Book1_tinh toan hoang ha 14" xfId="8584"/>
    <cellStyle name="Dziesiętny_Invoices2001Slovakia_Book1_1_Book1_tinh toan hoang ha 14" xfId="8585"/>
    <cellStyle name="Dziesietny_Invoices2001Slovakia_Book1_1_Book1_tinh toan hoang ha 14 2" xfId="27381"/>
    <cellStyle name="Dziesiętny_Invoices2001Slovakia_Book1_1_Book1_tinh toan hoang ha 14 2" xfId="27382"/>
    <cellStyle name="Dziesietny_Invoices2001Slovakia_Book1_1_Book1_tinh toan hoang ha 15" xfId="8586"/>
    <cellStyle name="Dziesiętny_Invoices2001Slovakia_Book1_1_Book1_tinh toan hoang ha 15" xfId="8587"/>
    <cellStyle name="Dziesietny_Invoices2001Slovakia_Book1_1_Book1_tinh toan hoang ha 15 2" xfId="27383"/>
    <cellStyle name="Dziesiętny_Invoices2001Slovakia_Book1_1_Book1_tinh toan hoang ha 15 2" xfId="27384"/>
    <cellStyle name="Dziesietny_Invoices2001Slovakia_Book1_1_Book1_tinh toan hoang ha 16" xfId="8588"/>
    <cellStyle name="Dziesiętny_Invoices2001Slovakia_Book1_1_Book1_tinh toan hoang ha 16" xfId="8589"/>
    <cellStyle name="Dziesietny_Invoices2001Slovakia_Book1_1_Book1_tinh toan hoang ha 16 2" xfId="27385"/>
    <cellStyle name="Dziesiętny_Invoices2001Slovakia_Book1_1_Book1_tinh toan hoang ha 16 2" xfId="27386"/>
    <cellStyle name="Dziesietny_Invoices2001Slovakia_Book1_1_Book1_tinh toan hoang ha 17" xfId="8590"/>
    <cellStyle name="Dziesiętny_Invoices2001Slovakia_Book1_1_Book1_tinh toan hoang ha 17" xfId="8591"/>
    <cellStyle name="Dziesietny_Invoices2001Slovakia_Book1_1_Book1_tinh toan hoang ha 17 2" xfId="27387"/>
    <cellStyle name="Dziesiętny_Invoices2001Slovakia_Book1_1_Book1_tinh toan hoang ha 17 2" xfId="27388"/>
    <cellStyle name="Dziesietny_Invoices2001Slovakia_Book1_1_Book1_tinh toan hoang ha 18" xfId="8592"/>
    <cellStyle name="Dziesiętny_Invoices2001Slovakia_Book1_1_Book1_tinh toan hoang ha 18" xfId="8593"/>
    <cellStyle name="Dziesietny_Invoices2001Slovakia_Book1_1_Book1_tinh toan hoang ha 18 2" xfId="27389"/>
    <cellStyle name="Dziesiętny_Invoices2001Slovakia_Book1_1_Book1_tinh toan hoang ha 18 2" xfId="27390"/>
    <cellStyle name="Dziesietny_Invoices2001Slovakia_Book1_1_Book1_tinh toan hoang ha 19" xfId="8594"/>
    <cellStyle name="Dziesiętny_Invoices2001Slovakia_Book1_1_Book1_tinh toan hoang ha 19" xfId="8595"/>
    <cellStyle name="Dziesietny_Invoices2001Slovakia_Book1_1_Book1_tinh toan hoang ha 19 2" xfId="27391"/>
    <cellStyle name="Dziesiętny_Invoices2001Slovakia_Book1_1_Book1_tinh toan hoang ha 19 2" xfId="27392"/>
    <cellStyle name="Dziesietny_Invoices2001Slovakia_Book1_1_Book1_tinh toan hoang ha 2" xfId="8596"/>
    <cellStyle name="Dziesiętny_Invoices2001Slovakia_Book1_1_Book1_tinh toan hoang ha 2" xfId="8597"/>
    <cellStyle name="Dziesietny_Invoices2001Slovakia_Book1_1_Book1_tinh toan hoang ha 2 2" xfId="16028"/>
    <cellStyle name="Dziesiętny_Invoices2001Slovakia_Book1_1_Book1_tinh toan hoang ha 2 2" xfId="16029"/>
    <cellStyle name="Dziesietny_Invoices2001Slovakia_Book1_1_Book1_tinh toan hoang ha 2 3" xfId="16026"/>
    <cellStyle name="Dziesiętny_Invoices2001Slovakia_Book1_1_Book1_tinh toan hoang ha 2 3" xfId="16027"/>
    <cellStyle name="Dziesietny_Invoices2001Slovakia_Book1_1_Book1_tinh toan hoang ha 2 4" xfId="27393"/>
    <cellStyle name="Dziesiętny_Invoices2001Slovakia_Book1_1_Book1_tinh toan hoang ha 2 4" xfId="27394"/>
    <cellStyle name="Dziesietny_Invoices2001Slovakia_Book1_1_Book1_tinh toan hoang ha 20" xfId="8598"/>
    <cellStyle name="Dziesiętny_Invoices2001Slovakia_Book1_1_Book1_tinh toan hoang ha 20" xfId="8599"/>
    <cellStyle name="Dziesietny_Invoices2001Slovakia_Book1_1_Book1_tinh toan hoang ha 20 2" xfId="27395"/>
    <cellStyle name="Dziesiętny_Invoices2001Slovakia_Book1_1_Book1_tinh toan hoang ha 20 2" xfId="27396"/>
    <cellStyle name="Dziesietny_Invoices2001Slovakia_Book1_1_Book1_tinh toan hoang ha 21" xfId="8600"/>
    <cellStyle name="Dziesiętny_Invoices2001Slovakia_Book1_1_Book1_tinh toan hoang ha 21" xfId="8601"/>
    <cellStyle name="Dziesietny_Invoices2001Slovakia_Book1_1_Book1_tinh toan hoang ha 21 2" xfId="27397"/>
    <cellStyle name="Dziesiętny_Invoices2001Slovakia_Book1_1_Book1_tinh toan hoang ha 21 2" xfId="27398"/>
    <cellStyle name="Dziesietny_Invoices2001Slovakia_Book1_1_Book1_tinh toan hoang ha 22" xfId="8602"/>
    <cellStyle name="Dziesiętny_Invoices2001Slovakia_Book1_1_Book1_tinh toan hoang ha 22" xfId="8603"/>
    <cellStyle name="Dziesietny_Invoices2001Slovakia_Book1_1_Book1_tinh toan hoang ha 22 2" xfId="27399"/>
    <cellStyle name="Dziesiętny_Invoices2001Slovakia_Book1_1_Book1_tinh toan hoang ha 22 2" xfId="27400"/>
    <cellStyle name="Dziesietny_Invoices2001Slovakia_Book1_1_Book1_tinh toan hoang ha 23" xfId="8604"/>
    <cellStyle name="Dziesiętny_Invoices2001Slovakia_Book1_1_Book1_tinh toan hoang ha 23" xfId="8605"/>
    <cellStyle name="Dziesietny_Invoices2001Slovakia_Book1_1_Book1_tinh toan hoang ha 23 2" xfId="27401"/>
    <cellStyle name="Dziesiętny_Invoices2001Slovakia_Book1_1_Book1_tinh toan hoang ha 23 2" xfId="27402"/>
    <cellStyle name="Dziesietny_Invoices2001Slovakia_Book1_1_Book1_tinh toan hoang ha 24" xfId="8606"/>
    <cellStyle name="Dziesiętny_Invoices2001Slovakia_Book1_1_Book1_tinh toan hoang ha 24" xfId="8607"/>
    <cellStyle name="Dziesietny_Invoices2001Slovakia_Book1_1_Book1_tinh toan hoang ha 24 2" xfId="27403"/>
    <cellStyle name="Dziesiętny_Invoices2001Slovakia_Book1_1_Book1_tinh toan hoang ha 24 2" xfId="27404"/>
    <cellStyle name="Dziesietny_Invoices2001Slovakia_Book1_1_Book1_tinh toan hoang ha 25" xfId="8608"/>
    <cellStyle name="Dziesiętny_Invoices2001Slovakia_Book1_1_Book1_tinh toan hoang ha 25" xfId="8609"/>
    <cellStyle name="Dziesietny_Invoices2001Slovakia_Book1_1_Book1_tinh toan hoang ha 25 2" xfId="27405"/>
    <cellStyle name="Dziesiętny_Invoices2001Slovakia_Book1_1_Book1_tinh toan hoang ha 25 2" xfId="27406"/>
    <cellStyle name="Dziesietny_Invoices2001Slovakia_Book1_1_Book1_tinh toan hoang ha 26" xfId="8610"/>
    <cellStyle name="Dziesiętny_Invoices2001Slovakia_Book1_1_Book1_tinh toan hoang ha 26" xfId="8611"/>
    <cellStyle name="Dziesietny_Invoices2001Slovakia_Book1_1_Book1_tinh toan hoang ha 26 2" xfId="27407"/>
    <cellStyle name="Dziesiętny_Invoices2001Slovakia_Book1_1_Book1_tinh toan hoang ha 26 2" xfId="27408"/>
    <cellStyle name="Dziesietny_Invoices2001Slovakia_Book1_1_Book1_tinh toan hoang ha 27" xfId="16024"/>
    <cellStyle name="Dziesiętny_Invoices2001Slovakia_Book1_1_Book1_tinh toan hoang ha 27" xfId="16025"/>
    <cellStyle name="Dziesietny_Invoices2001Slovakia_Book1_1_Book1_tinh toan hoang ha 28" xfId="27371"/>
    <cellStyle name="Dziesiętny_Invoices2001Slovakia_Book1_1_Book1_tinh toan hoang ha 28" xfId="27372"/>
    <cellStyle name="Dziesietny_Invoices2001Slovakia_Book1_1_Book1_tinh toan hoang ha 3" xfId="8612"/>
    <cellStyle name="Dziesiętny_Invoices2001Slovakia_Book1_1_Book1_tinh toan hoang ha 3" xfId="8613"/>
    <cellStyle name="Dziesietny_Invoices2001Slovakia_Book1_1_Book1_tinh toan hoang ha 3 2" xfId="16032"/>
    <cellStyle name="Dziesiętny_Invoices2001Slovakia_Book1_1_Book1_tinh toan hoang ha 3 2" xfId="16033"/>
    <cellStyle name="Dziesietny_Invoices2001Slovakia_Book1_1_Book1_tinh toan hoang ha 3 3" xfId="16030"/>
    <cellStyle name="Dziesiętny_Invoices2001Slovakia_Book1_1_Book1_tinh toan hoang ha 3 3" xfId="16031"/>
    <cellStyle name="Dziesietny_Invoices2001Slovakia_Book1_1_Book1_tinh toan hoang ha 3 4" xfId="27409"/>
    <cellStyle name="Dziesiętny_Invoices2001Slovakia_Book1_1_Book1_tinh toan hoang ha 3 4" xfId="27410"/>
    <cellStyle name="Dziesietny_Invoices2001Slovakia_Book1_1_Book1_tinh toan hoang ha 4" xfId="8614"/>
    <cellStyle name="Dziesiętny_Invoices2001Slovakia_Book1_1_Book1_tinh toan hoang ha 4" xfId="8615"/>
    <cellStyle name="Dziesietny_Invoices2001Slovakia_Book1_1_Book1_tinh toan hoang ha 4 2" xfId="27411"/>
    <cellStyle name="Dziesiętny_Invoices2001Slovakia_Book1_1_Book1_tinh toan hoang ha 4 2" xfId="27412"/>
    <cellStyle name="Dziesietny_Invoices2001Slovakia_Book1_1_Book1_tinh toan hoang ha 5" xfId="8616"/>
    <cellStyle name="Dziesiętny_Invoices2001Slovakia_Book1_1_Book1_tinh toan hoang ha 5" xfId="8617"/>
    <cellStyle name="Dziesietny_Invoices2001Slovakia_Book1_1_Book1_tinh toan hoang ha 5 2" xfId="27413"/>
    <cellStyle name="Dziesiętny_Invoices2001Slovakia_Book1_1_Book1_tinh toan hoang ha 5 2" xfId="27414"/>
    <cellStyle name="Dziesietny_Invoices2001Slovakia_Book1_1_Book1_tinh toan hoang ha 6" xfId="8618"/>
    <cellStyle name="Dziesiętny_Invoices2001Slovakia_Book1_1_Book1_tinh toan hoang ha 6" xfId="8619"/>
    <cellStyle name="Dziesietny_Invoices2001Slovakia_Book1_1_Book1_tinh toan hoang ha 6 2" xfId="27415"/>
    <cellStyle name="Dziesiętny_Invoices2001Slovakia_Book1_1_Book1_tinh toan hoang ha 6 2" xfId="27416"/>
    <cellStyle name="Dziesietny_Invoices2001Slovakia_Book1_1_Book1_tinh toan hoang ha 7" xfId="8620"/>
    <cellStyle name="Dziesiętny_Invoices2001Slovakia_Book1_1_Book1_tinh toan hoang ha 7" xfId="8621"/>
    <cellStyle name="Dziesietny_Invoices2001Slovakia_Book1_1_Book1_tinh toan hoang ha 7 2" xfId="27417"/>
    <cellStyle name="Dziesiętny_Invoices2001Slovakia_Book1_1_Book1_tinh toan hoang ha 7 2" xfId="27418"/>
    <cellStyle name="Dziesietny_Invoices2001Slovakia_Book1_1_Book1_tinh toan hoang ha 8" xfId="8622"/>
    <cellStyle name="Dziesiętny_Invoices2001Slovakia_Book1_1_Book1_tinh toan hoang ha 8" xfId="8623"/>
    <cellStyle name="Dziesietny_Invoices2001Slovakia_Book1_1_Book1_tinh toan hoang ha 8 2" xfId="27419"/>
    <cellStyle name="Dziesiętny_Invoices2001Slovakia_Book1_1_Book1_tinh toan hoang ha 8 2" xfId="27420"/>
    <cellStyle name="Dziesietny_Invoices2001Slovakia_Book1_1_Book1_tinh toan hoang ha 9" xfId="8624"/>
    <cellStyle name="Dziesiętny_Invoices2001Slovakia_Book1_1_Book1_tinh toan hoang ha 9" xfId="8625"/>
    <cellStyle name="Dziesietny_Invoices2001Slovakia_Book1_1_Book1_tinh toan hoang ha 9 2" xfId="27421"/>
    <cellStyle name="Dziesiętny_Invoices2001Slovakia_Book1_1_Book1_tinh toan hoang ha 9 2" xfId="27422"/>
    <cellStyle name="Dziesietny_Invoices2001Slovakia_Book1_1_Book1_Tong von ĐTPT" xfId="8626"/>
    <cellStyle name="Dziesiętny_Invoices2001Slovakia_Book1_1_Book1_Tong von ĐTPT" xfId="8627"/>
    <cellStyle name="Dziesietny_Invoices2001Slovakia_Book1_1_Book1_Tong von ĐTPT 10" xfId="8628"/>
    <cellStyle name="Dziesiętny_Invoices2001Slovakia_Book1_1_Book1_Tong von ĐTPT 10" xfId="8629"/>
    <cellStyle name="Dziesietny_Invoices2001Slovakia_Book1_1_Book1_Tong von ĐTPT 10 2" xfId="27425"/>
    <cellStyle name="Dziesiętny_Invoices2001Slovakia_Book1_1_Book1_Tong von ĐTPT 10 2" xfId="27426"/>
    <cellStyle name="Dziesietny_Invoices2001Slovakia_Book1_1_Book1_Tong von ĐTPT 11" xfId="8630"/>
    <cellStyle name="Dziesiętny_Invoices2001Slovakia_Book1_1_Book1_Tong von ĐTPT 11" xfId="8631"/>
    <cellStyle name="Dziesietny_Invoices2001Slovakia_Book1_1_Book1_Tong von ĐTPT 11 2" xfId="27427"/>
    <cellStyle name="Dziesiętny_Invoices2001Slovakia_Book1_1_Book1_Tong von ĐTPT 11 2" xfId="27428"/>
    <cellStyle name="Dziesietny_Invoices2001Slovakia_Book1_1_Book1_Tong von ĐTPT 12" xfId="8632"/>
    <cellStyle name="Dziesiętny_Invoices2001Slovakia_Book1_1_Book1_Tong von ĐTPT 12" xfId="8633"/>
    <cellStyle name="Dziesietny_Invoices2001Slovakia_Book1_1_Book1_Tong von ĐTPT 12 2" xfId="27429"/>
    <cellStyle name="Dziesiętny_Invoices2001Slovakia_Book1_1_Book1_Tong von ĐTPT 12 2" xfId="27430"/>
    <cellStyle name="Dziesietny_Invoices2001Slovakia_Book1_1_Book1_Tong von ĐTPT 13" xfId="8634"/>
    <cellStyle name="Dziesiętny_Invoices2001Slovakia_Book1_1_Book1_Tong von ĐTPT 13" xfId="8635"/>
    <cellStyle name="Dziesietny_Invoices2001Slovakia_Book1_1_Book1_Tong von ĐTPT 13 2" xfId="27431"/>
    <cellStyle name="Dziesiętny_Invoices2001Slovakia_Book1_1_Book1_Tong von ĐTPT 13 2" xfId="27432"/>
    <cellStyle name="Dziesietny_Invoices2001Slovakia_Book1_1_Book1_Tong von ĐTPT 14" xfId="8636"/>
    <cellStyle name="Dziesiętny_Invoices2001Slovakia_Book1_1_Book1_Tong von ĐTPT 14" xfId="8637"/>
    <cellStyle name="Dziesietny_Invoices2001Slovakia_Book1_1_Book1_Tong von ĐTPT 14 2" xfId="27433"/>
    <cellStyle name="Dziesiętny_Invoices2001Slovakia_Book1_1_Book1_Tong von ĐTPT 14 2" xfId="27434"/>
    <cellStyle name="Dziesietny_Invoices2001Slovakia_Book1_1_Book1_Tong von ĐTPT 15" xfId="8638"/>
    <cellStyle name="Dziesiętny_Invoices2001Slovakia_Book1_1_Book1_Tong von ĐTPT 15" xfId="8639"/>
    <cellStyle name="Dziesietny_Invoices2001Slovakia_Book1_1_Book1_Tong von ĐTPT 15 2" xfId="27435"/>
    <cellStyle name="Dziesiętny_Invoices2001Slovakia_Book1_1_Book1_Tong von ĐTPT 15 2" xfId="27436"/>
    <cellStyle name="Dziesietny_Invoices2001Slovakia_Book1_1_Book1_Tong von ĐTPT 16" xfId="8640"/>
    <cellStyle name="Dziesiętny_Invoices2001Slovakia_Book1_1_Book1_Tong von ĐTPT 16" xfId="8641"/>
    <cellStyle name="Dziesietny_Invoices2001Slovakia_Book1_1_Book1_Tong von ĐTPT 16 2" xfId="27437"/>
    <cellStyle name="Dziesiętny_Invoices2001Slovakia_Book1_1_Book1_Tong von ĐTPT 16 2" xfId="27438"/>
    <cellStyle name="Dziesietny_Invoices2001Slovakia_Book1_1_Book1_Tong von ĐTPT 17" xfId="8642"/>
    <cellStyle name="Dziesiętny_Invoices2001Slovakia_Book1_1_Book1_Tong von ĐTPT 17" xfId="8643"/>
    <cellStyle name="Dziesietny_Invoices2001Slovakia_Book1_1_Book1_Tong von ĐTPT 17 2" xfId="27439"/>
    <cellStyle name="Dziesiętny_Invoices2001Slovakia_Book1_1_Book1_Tong von ĐTPT 17 2" xfId="27440"/>
    <cellStyle name="Dziesietny_Invoices2001Slovakia_Book1_1_Book1_Tong von ĐTPT 18" xfId="8644"/>
    <cellStyle name="Dziesiętny_Invoices2001Slovakia_Book1_1_Book1_Tong von ĐTPT 18" xfId="8645"/>
    <cellStyle name="Dziesietny_Invoices2001Slovakia_Book1_1_Book1_Tong von ĐTPT 18 2" xfId="27441"/>
    <cellStyle name="Dziesiętny_Invoices2001Slovakia_Book1_1_Book1_Tong von ĐTPT 18 2" xfId="27442"/>
    <cellStyle name="Dziesietny_Invoices2001Slovakia_Book1_1_Book1_Tong von ĐTPT 19" xfId="8646"/>
    <cellStyle name="Dziesiętny_Invoices2001Slovakia_Book1_1_Book1_Tong von ĐTPT 19" xfId="8647"/>
    <cellStyle name="Dziesietny_Invoices2001Slovakia_Book1_1_Book1_Tong von ĐTPT 19 2" xfId="27443"/>
    <cellStyle name="Dziesiętny_Invoices2001Slovakia_Book1_1_Book1_Tong von ĐTPT 19 2" xfId="27444"/>
    <cellStyle name="Dziesietny_Invoices2001Slovakia_Book1_1_Book1_Tong von ĐTPT 2" xfId="8648"/>
    <cellStyle name="Dziesiętny_Invoices2001Slovakia_Book1_1_Book1_Tong von ĐTPT 2" xfId="8649"/>
    <cellStyle name="Dziesietny_Invoices2001Slovakia_Book1_1_Book1_Tong von ĐTPT 2 2" xfId="16038"/>
    <cellStyle name="Dziesiętny_Invoices2001Slovakia_Book1_1_Book1_Tong von ĐTPT 2 2" xfId="16039"/>
    <cellStyle name="Dziesietny_Invoices2001Slovakia_Book1_1_Book1_Tong von ĐTPT 2 3" xfId="16036"/>
    <cellStyle name="Dziesiętny_Invoices2001Slovakia_Book1_1_Book1_Tong von ĐTPT 2 3" xfId="16037"/>
    <cellStyle name="Dziesietny_Invoices2001Slovakia_Book1_1_Book1_Tong von ĐTPT 2 4" xfId="27445"/>
    <cellStyle name="Dziesiętny_Invoices2001Slovakia_Book1_1_Book1_Tong von ĐTPT 2 4" xfId="27446"/>
    <cellStyle name="Dziesietny_Invoices2001Slovakia_Book1_1_Book1_Tong von ĐTPT 20" xfId="8650"/>
    <cellStyle name="Dziesiętny_Invoices2001Slovakia_Book1_1_Book1_Tong von ĐTPT 20" xfId="8651"/>
    <cellStyle name="Dziesietny_Invoices2001Slovakia_Book1_1_Book1_Tong von ĐTPT 20 2" xfId="27447"/>
    <cellStyle name="Dziesiętny_Invoices2001Slovakia_Book1_1_Book1_Tong von ĐTPT 20 2" xfId="27448"/>
    <cellStyle name="Dziesietny_Invoices2001Slovakia_Book1_1_Book1_Tong von ĐTPT 21" xfId="8652"/>
    <cellStyle name="Dziesiętny_Invoices2001Slovakia_Book1_1_Book1_Tong von ĐTPT 21" xfId="8653"/>
    <cellStyle name="Dziesietny_Invoices2001Slovakia_Book1_1_Book1_Tong von ĐTPT 21 2" xfId="27449"/>
    <cellStyle name="Dziesiętny_Invoices2001Slovakia_Book1_1_Book1_Tong von ĐTPT 21 2" xfId="27450"/>
    <cellStyle name="Dziesietny_Invoices2001Slovakia_Book1_1_Book1_Tong von ĐTPT 22" xfId="8654"/>
    <cellStyle name="Dziesiętny_Invoices2001Slovakia_Book1_1_Book1_Tong von ĐTPT 22" xfId="8655"/>
    <cellStyle name="Dziesietny_Invoices2001Slovakia_Book1_1_Book1_Tong von ĐTPT 22 2" xfId="27451"/>
    <cellStyle name="Dziesiętny_Invoices2001Slovakia_Book1_1_Book1_Tong von ĐTPT 22 2" xfId="27452"/>
    <cellStyle name="Dziesietny_Invoices2001Slovakia_Book1_1_Book1_Tong von ĐTPT 23" xfId="8656"/>
    <cellStyle name="Dziesiętny_Invoices2001Slovakia_Book1_1_Book1_Tong von ĐTPT 23" xfId="8657"/>
    <cellStyle name="Dziesietny_Invoices2001Slovakia_Book1_1_Book1_Tong von ĐTPT 23 2" xfId="27453"/>
    <cellStyle name="Dziesiętny_Invoices2001Slovakia_Book1_1_Book1_Tong von ĐTPT 23 2" xfId="27454"/>
    <cellStyle name="Dziesietny_Invoices2001Slovakia_Book1_1_Book1_Tong von ĐTPT 24" xfId="8658"/>
    <cellStyle name="Dziesiętny_Invoices2001Slovakia_Book1_1_Book1_Tong von ĐTPT 24" xfId="8659"/>
    <cellStyle name="Dziesietny_Invoices2001Slovakia_Book1_1_Book1_Tong von ĐTPT 24 2" xfId="27455"/>
    <cellStyle name="Dziesiętny_Invoices2001Slovakia_Book1_1_Book1_Tong von ĐTPT 24 2" xfId="27456"/>
    <cellStyle name="Dziesietny_Invoices2001Slovakia_Book1_1_Book1_Tong von ĐTPT 25" xfId="8660"/>
    <cellStyle name="Dziesiętny_Invoices2001Slovakia_Book1_1_Book1_Tong von ĐTPT 25" xfId="8661"/>
    <cellStyle name="Dziesietny_Invoices2001Slovakia_Book1_1_Book1_Tong von ĐTPT 25 2" xfId="27457"/>
    <cellStyle name="Dziesiętny_Invoices2001Slovakia_Book1_1_Book1_Tong von ĐTPT 25 2" xfId="27458"/>
    <cellStyle name="Dziesietny_Invoices2001Slovakia_Book1_1_Book1_Tong von ĐTPT 26" xfId="8662"/>
    <cellStyle name="Dziesiętny_Invoices2001Slovakia_Book1_1_Book1_Tong von ĐTPT 26" xfId="8663"/>
    <cellStyle name="Dziesietny_Invoices2001Slovakia_Book1_1_Book1_Tong von ĐTPT 26 2" xfId="27459"/>
    <cellStyle name="Dziesiętny_Invoices2001Slovakia_Book1_1_Book1_Tong von ĐTPT 26 2" xfId="27460"/>
    <cellStyle name="Dziesietny_Invoices2001Slovakia_Book1_1_Book1_Tong von ĐTPT 27" xfId="16034"/>
    <cellStyle name="Dziesiętny_Invoices2001Slovakia_Book1_1_Book1_Tong von ĐTPT 27" xfId="16035"/>
    <cellStyle name="Dziesietny_Invoices2001Slovakia_Book1_1_Book1_Tong von ĐTPT 28" xfId="27423"/>
    <cellStyle name="Dziesiętny_Invoices2001Slovakia_Book1_1_Book1_Tong von ĐTPT 28" xfId="27424"/>
    <cellStyle name="Dziesietny_Invoices2001Slovakia_Book1_1_Book1_Tong von ĐTPT 3" xfId="8664"/>
    <cellStyle name="Dziesiętny_Invoices2001Slovakia_Book1_1_Book1_Tong von ĐTPT 3" xfId="8665"/>
    <cellStyle name="Dziesietny_Invoices2001Slovakia_Book1_1_Book1_Tong von ĐTPT 3 2" xfId="16042"/>
    <cellStyle name="Dziesiętny_Invoices2001Slovakia_Book1_1_Book1_Tong von ĐTPT 3 2" xfId="16043"/>
    <cellStyle name="Dziesietny_Invoices2001Slovakia_Book1_1_Book1_Tong von ĐTPT 3 3" xfId="16040"/>
    <cellStyle name="Dziesiętny_Invoices2001Slovakia_Book1_1_Book1_Tong von ĐTPT 3 3" xfId="16041"/>
    <cellStyle name="Dziesietny_Invoices2001Slovakia_Book1_1_Book1_Tong von ĐTPT 3 4" xfId="27461"/>
    <cellStyle name="Dziesiętny_Invoices2001Slovakia_Book1_1_Book1_Tong von ĐTPT 3 4" xfId="27462"/>
    <cellStyle name="Dziesietny_Invoices2001Slovakia_Book1_1_Book1_Tong von ĐTPT 4" xfId="8666"/>
    <cellStyle name="Dziesiętny_Invoices2001Slovakia_Book1_1_Book1_Tong von ĐTPT 4" xfId="8667"/>
    <cellStyle name="Dziesietny_Invoices2001Slovakia_Book1_1_Book1_Tong von ĐTPT 4 2" xfId="27463"/>
    <cellStyle name="Dziesiętny_Invoices2001Slovakia_Book1_1_Book1_Tong von ĐTPT 4 2" xfId="27464"/>
    <cellStyle name="Dziesietny_Invoices2001Slovakia_Book1_1_Book1_Tong von ĐTPT 5" xfId="8668"/>
    <cellStyle name="Dziesiętny_Invoices2001Slovakia_Book1_1_Book1_Tong von ĐTPT 5" xfId="8669"/>
    <cellStyle name="Dziesietny_Invoices2001Slovakia_Book1_1_Book1_Tong von ĐTPT 5 2" xfId="27465"/>
    <cellStyle name="Dziesiętny_Invoices2001Slovakia_Book1_1_Book1_Tong von ĐTPT 5 2" xfId="27466"/>
    <cellStyle name="Dziesietny_Invoices2001Slovakia_Book1_1_Book1_Tong von ĐTPT 6" xfId="8670"/>
    <cellStyle name="Dziesiętny_Invoices2001Slovakia_Book1_1_Book1_Tong von ĐTPT 6" xfId="8671"/>
    <cellStyle name="Dziesietny_Invoices2001Slovakia_Book1_1_Book1_Tong von ĐTPT 6 2" xfId="27467"/>
    <cellStyle name="Dziesiętny_Invoices2001Slovakia_Book1_1_Book1_Tong von ĐTPT 6 2" xfId="27468"/>
    <cellStyle name="Dziesietny_Invoices2001Slovakia_Book1_1_Book1_Tong von ĐTPT 7" xfId="8672"/>
    <cellStyle name="Dziesiętny_Invoices2001Slovakia_Book1_1_Book1_Tong von ĐTPT 7" xfId="8673"/>
    <cellStyle name="Dziesietny_Invoices2001Slovakia_Book1_1_Book1_Tong von ĐTPT 7 2" xfId="27469"/>
    <cellStyle name="Dziesiętny_Invoices2001Slovakia_Book1_1_Book1_Tong von ĐTPT 7 2" xfId="27470"/>
    <cellStyle name="Dziesietny_Invoices2001Slovakia_Book1_1_Book1_Tong von ĐTPT 8" xfId="8674"/>
    <cellStyle name="Dziesiętny_Invoices2001Slovakia_Book1_1_Book1_Tong von ĐTPT 8" xfId="8675"/>
    <cellStyle name="Dziesietny_Invoices2001Slovakia_Book1_1_Book1_Tong von ĐTPT 8 2" xfId="27471"/>
    <cellStyle name="Dziesiętny_Invoices2001Slovakia_Book1_1_Book1_Tong von ĐTPT 8 2" xfId="27472"/>
    <cellStyle name="Dziesietny_Invoices2001Slovakia_Book1_1_Book1_Tong von ĐTPT 9" xfId="8676"/>
    <cellStyle name="Dziesiętny_Invoices2001Slovakia_Book1_1_Book1_Tong von ĐTPT 9" xfId="8677"/>
    <cellStyle name="Dziesietny_Invoices2001Slovakia_Book1_1_Book1_Tong von ĐTPT 9 2" xfId="27473"/>
    <cellStyle name="Dziesiętny_Invoices2001Slovakia_Book1_1_Book1_Tong von ĐTPT 9 2" xfId="27474"/>
    <cellStyle name="Dziesietny_Invoices2001Slovakia_Book1_1_Copy of KH PHAN BO VON ĐỐI ỨNG NAM 2011 (30 TY phuong án gop WB)" xfId="8678"/>
    <cellStyle name="Dziesiętny_Invoices2001Slovakia_Book1_1_Copy of KH PHAN BO VON ĐỐI ỨNG NAM 2011 (30 TY phuong án gop WB)" xfId="8679"/>
    <cellStyle name="Dziesietny_Invoices2001Slovakia_Book1_1_Copy of KH PHAN BO VON ĐỐI ỨNG NAM 2011 (30 TY phuong án gop WB) 10" xfId="8680"/>
    <cellStyle name="Dziesiętny_Invoices2001Slovakia_Book1_1_Copy of KH PHAN BO VON ĐỐI ỨNG NAM 2011 (30 TY phuong án gop WB) 10" xfId="8681"/>
    <cellStyle name="Dziesietny_Invoices2001Slovakia_Book1_1_Copy of KH PHAN BO VON ĐỐI ỨNG NAM 2011 (30 TY phuong án gop WB) 10 2" xfId="27477"/>
    <cellStyle name="Dziesiętny_Invoices2001Slovakia_Book1_1_Copy of KH PHAN BO VON ĐỐI ỨNG NAM 2011 (30 TY phuong án gop WB) 10 2" xfId="27478"/>
    <cellStyle name="Dziesietny_Invoices2001Slovakia_Book1_1_Copy of KH PHAN BO VON ĐỐI ỨNG NAM 2011 (30 TY phuong án gop WB) 11" xfId="8682"/>
    <cellStyle name="Dziesiętny_Invoices2001Slovakia_Book1_1_Copy of KH PHAN BO VON ĐỐI ỨNG NAM 2011 (30 TY phuong án gop WB) 11" xfId="8683"/>
    <cellStyle name="Dziesietny_Invoices2001Slovakia_Book1_1_Copy of KH PHAN BO VON ĐỐI ỨNG NAM 2011 (30 TY phuong án gop WB) 11 2" xfId="27479"/>
    <cellStyle name="Dziesiętny_Invoices2001Slovakia_Book1_1_Copy of KH PHAN BO VON ĐỐI ỨNG NAM 2011 (30 TY phuong án gop WB) 11 2" xfId="27480"/>
    <cellStyle name="Dziesietny_Invoices2001Slovakia_Book1_1_Copy of KH PHAN BO VON ĐỐI ỨNG NAM 2011 (30 TY phuong án gop WB) 12" xfId="8684"/>
    <cellStyle name="Dziesiętny_Invoices2001Slovakia_Book1_1_Copy of KH PHAN BO VON ĐỐI ỨNG NAM 2011 (30 TY phuong án gop WB) 12" xfId="8685"/>
    <cellStyle name="Dziesietny_Invoices2001Slovakia_Book1_1_Copy of KH PHAN BO VON ĐỐI ỨNG NAM 2011 (30 TY phuong án gop WB) 12 2" xfId="27481"/>
    <cellStyle name="Dziesiętny_Invoices2001Slovakia_Book1_1_Copy of KH PHAN BO VON ĐỐI ỨNG NAM 2011 (30 TY phuong án gop WB) 12 2" xfId="27482"/>
    <cellStyle name="Dziesietny_Invoices2001Slovakia_Book1_1_Copy of KH PHAN BO VON ĐỐI ỨNG NAM 2011 (30 TY phuong án gop WB) 13" xfId="8686"/>
    <cellStyle name="Dziesiętny_Invoices2001Slovakia_Book1_1_Copy of KH PHAN BO VON ĐỐI ỨNG NAM 2011 (30 TY phuong án gop WB) 13" xfId="8687"/>
    <cellStyle name="Dziesietny_Invoices2001Slovakia_Book1_1_Copy of KH PHAN BO VON ĐỐI ỨNG NAM 2011 (30 TY phuong án gop WB) 13 2" xfId="27483"/>
    <cellStyle name="Dziesiętny_Invoices2001Slovakia_Book1_1_Copy of KH PHAN BO VON ĐỐI ỨNG NAM 2011 (30 TY phuong án gop WB) 13 2" xfId="27484"/>
    <cellStyle name="Dziesietny_Invoices2001Slovakia_Book1_1_Copy of KH PHAN BO VON ĐỐI ỨNG NAM 2011 (30 TY phuong án gop WB) 14" xfId="8688"/>
    <cellStyle name="Dziesiętny_Invoices2001Slovakia_Book1_1_Copy of KH PHAN BO VON ĐỐI ỨNG NAM 2011 (30 TY phuong án gop WB) 14" xfId="8689"/>
    <cellStyle name="Dziesietny_Invoices2001Slovakia_Book1_1_Copy of KH PHAN BO VON ĐỐI ỨNG NAM 2011 (30 TY phuong án gop WB) 14 2" xfId="27485"/>
    <cellStyle name="Dziesiętny_Invoices2001Slovakia_Book1_1_Copy of KH PHAN BO VON ĐỐI ỨNG NAM 2011 (30 TY phuong án gop WB) 14 2" xfId="27486"/>
    <cellStyle name="Dziesietny_Invoices2001Slovakia_Book1_1_Copy of KH PHAN BO VON ĐỐI ỨNG NAM 2011 (30 TY phuong án gop WB) 15" xfId="8690"/>
    <cellStyle name="Dziesiętny_Invoices2001Slovakia_Book1_1_Copy of KH PHAN BO VON ĐỐI ỨNG NAM 2011 (30 TY phuong án gop WB) 15" xfId="8691"/>
    <cellStyle name="Dziesietny_Invoices2001Slovakia_Book1_1_Copy of KH PHAN BO VON ĐỐI ỨNG NAM 2011 (30 TY phuong án gop WB) 15 2" xfId="27487"/>
    <cellStyle name="Dziesiętny_Invoices2001Slovakia_Book1_1_Copy of KH PHAN BO VON ĐỐI ỨNG NAM 2011 (30 TY phuong án gop WB) 15 2" xfId="27488"/>
    <cellStyle name="Dziesietny_Invoices2001Slovakia_Book1_1_Copy of KH PHAN BO VON ĐỐI ỨNG NAM 2011 (30 TY phuong án gop WB) 16" xfId="8692"/>
    <cellStyle name="Dziesiętny_Invoices2001Slovakia_Book1_1_Copy of KH PHAN BO VON ĐỐI ỨNG NAM 2011 (30 TY phuong án gop WB) 16" xfId="8693"/>
    <cellStyle name="Dziesietny_Invoices2001Slovakia_Book1_1_Copy of KH PHAN BO VON ĐỐI ỨNG NAM 2011 (30 TY phuong án gop WB) 16 2" xfId="27489"/>
    <cellStyle name="Dziesiętny_Invoices2001Slovakia_Book1_1_Copy of KH PHAN BO VON ĐỐI ỨNG NAM 2011 (30 TY phuong án gop WB) 16 2" xfId="27490"/>
    <cellStyle name="Dziesietny_Invoices2001Slovakia_Book1_1_Copy of KH PHAN BO VON ĐỐI ỨNG NAM 2011 (30 TY phuong án gop WB) 17" xfId="8694"/>
    <cellStyle name="Dziesiętny_Invoices2001Slovakia_Book1_1_Copy of KH PHAN BO VON ĐỐI ỨNG NAM 2011 (30 TY phuong án gop WB) 17" xfId="8695"/>
    <cellStyle name="Dziesietny_Invoices2001Slovakia_Book1_1_Copy of KH PHAN BO VON ĐỐI ỨNG NAM 2011 (30 TY phuong án gop WB) 17 2" xfId="27491"/>
    <cellStyle name="Dziesiętny_Invoices2001Slovakia_Book1_1_Copy of KH PHAN BO VON ĐỐI ỨNG NAM 2011 (30 TY phuong án gop WB) 17 2" xfId="27492"/>
    <cellStyle name="Dziesietny_Invoices2001Slovakia_Book1_1_Copy of KH PHAN BO VON ĐỐI ỨNG NAM 2011 (30 TY phuong án gop WB) 18" xfId="8696"/>
    <cellStyle name="Dziesiętny_Invoices2001Slovakia_Book1_1_Copy of KH PHAN BO VON ĐỐI ỨNG NAM 2011 (30 TY phuong án gop WB) 18" xfId="8697"/>
    <cellStyle name="Dziesietny_Invoices2001Slovakia_Book1_1_Copy of KH PHAN BO VON ĐỐI ỨNG NAM 2011 (30 TY phuong án gop WB) 18 2" xfId="27493"/>
    <cellStyle name="Dziesiętny_Invoices2001Slovakia_Book1_1_Copy of KH PHAN BO VON ĐỐI ỨNG NAM 2011 (30 TY phuong án gop WB) 18 2" xfId="27494"/>
    <cellStyle name="Dziesietny_Invoices2001Slovakia_Book1_1_Copy of KH PHAN BO VON ĐỐI ỨNG NAM 2011 (30 TY phuong án gop WB) 19" xfId="8698"/>
    <cellStyle name="Dziesiętny_Invoices2001Slovakia_Book1_1_Copy of KH PHAN BO VON ĐỐI ỨNG NAM 2011 (30 TY phuong án gop WB) 19" xfId="8699"/>
    <cellStyle name="Dziesietny_Invoices2001Slovakia_Book1_1_Copy of KH PHAN BO VON ĐỐI ỨNG NAM 2011 (30 TY phuong án gop WB) 19 2" xfId="27495"/>
    <cellStyle name="Dziesiętny_Invoices2001Slovakia_Book1_1_Copy of KH PHAN BO VON ĐỐI ỨNG NAM 2011 (30 TY phuong án gop WB) 19 2" xfId="27496"/>
    <cellStyle name="Dziesietny_Invoices2001Slovakia_Book1_1_Copy of KH PHAN BO VON ĐỐI ỨNG NAM 2011 (30 TY phuong án gop WB) 2" xfId="8700"/>
    <cellStyle name="Dziesiętny_Invoices2001Slovakia_Book1_1_Copy of KH PHAN BO VON ĐỐI ỨNG NAM 2011 (30 TY phuong án gop WB) 2" xfId="8701"/>
    <cellStyle name="Dziesietny_Invoices2001Slovakia_Book1_1_Copy of KH PHAN BO VON ĐỐI ỨNG NAM 2011 (30 TY phuong án gop WB) 2 2" xfId="16048"/>
    <cellStyle name="Dziesiętny_Invoices2001Slovakia_Book1_1_Copy of KH PHAN BO VON ĐỐI ỨNG NAM 2011 (30 TY phuong án gop WB) 2 2" xfId="16049"/>
    <cellStyle name="Dziesietny_Invoices2001Slovakia_Book1_1_Copy of KH PHAN BO VON ĐỐI ỨNG NAM 2011 (30 TY phuong án gop WB) 2 3" xfId="16046"/>
    <cellStyle name="Dziesiętny_Invoices2001Slovakia_Book1_1_Copy of KH PHAN BO VON ĐỐI ỨNG NAM 2011 (30 TY phuong án gop WB) 2 3" xfId="16047"/>
    <cellStyle name="Dziesietny_Invoices2001Slovakia_Book1_1_Copy of KH PHAN BO VON ĐỐI ỨNG NAM 2011 (30 TY phuong án gop WB) 2 4" xfId="27497"/>
    <cellStyle name="Dziesiętny_Invoices2001Slovakia_Book1_1_Copy of KH PHAN BO VON ĐỐI ỨNG NAM 2011 (30 TY phuong án gop WB) 2 4" xfId="27498"/>
    <cellStyle name="Dziesietny_Invoices2001Slovakia_Book1_1_Copy of KH PHAN BO VON ĐỐI ỨNG NAM 2011 (30 TY phuong án gop WB) 20" xfId="8702"/>
    <cellStyle name="Dziesiętny_Invoices2001Slovakia_Book1_1_Copy of KH PHAN BO VON ĐỐI ỨNG NAM 2011 (30 TY phuong án gop WB) 20" xfId="8703"/>
    <cellStyle name="Dziesietny_Invoices2001Slovakia_Book1_1_Copy of KH PHAN BO VON ĐỐI ỨNG NAM 2011 (30 TY phuong án gop WB) 20 2" xfId="27499"/>
    <cellStyle name="Dziesiętny_Invoices2001Slovakia_Book1_1_Copy of KH PHAN BO VON ĐỐI ỨNG NAM 2011 (30 TY phuong án gop WB) 20 2" xfId="27500"/>
    <cellStyle name="Dziesietny_Invoices2001Slovakia_Book1_1_Copy of KH PHAN BO VON ĐỐI ỨNG NAM 2011 (30 TY phuong án gop WB) 21" xfId="8704"/>
    <cellStyle name="Dziesiętny_Invoices2001Slovakia_Book1_1_Copy of KH PHAN BO VON ĐỐI ỨNG NAM 2011 (30 TY phuong án gop WB) 21" xfId="8705"/>
    <cellStyle name="Dziesietny_Invoices2001Slovakia_Book1_1_Copy of KH PHAN BO VON ĐỐI ỨNG NAM 2011 (30 TY phuong án gop WB) 21 2" xfId="27501"/>
    <cellStyle name="Dziesiętny_Invoices2001Slovakia_Book1_1_Copy of KH PHAN BO VON ĐỐI ỨNG NAM 2011 (30 TY phuong án gop WB) 21 2" xfId="27502"/>
    <cellStyle name="Dziesietny_Invoices2001Slovakia_Book1_1_Copy of KH PHAN BO VON ĐỐI ỨNG NAM 2011 (30 TY phuong án gop WB) 22" xfId="8706"/>
    <cellStyle name="Dziesiętny_Invoices2001Slovakia_Book1_1_Copy of KH PHAN BO VON ĐỐI ỨNG NAM 2011 (30 TY phuong án gop WB) 22" xfId="8707"/>
    <cellStyle name="Dziesietny_Invoices2001Slovakia_Book1_1_Copy of KH PHAN BO VON ĐỐI ỨNG NAM 2011 (30 TY phuong án gop WB) 22 2" xfId="27503"/>
    <cellStyle name="Dziesiętny_Invoices2001Slovakia_Book1_1_Copy of KH PHAN BO VON ĐỐI ỨNG NAM 2011 (30 TY phuong án gop WB) 22 2" xfId="27504"/>
    <cellStyle name="Dziesietny_Invoices2001Slovakia_Book1_1_Copy of KH PHAN BO VON ĐỐI ỨNG NAM 2011 (30 TY phuong án gop WB) 23" xfId="8708"/>
    <cellStyle name="Dziesiętny_Invoices2001Slovakia_Book1_1_Copy of KH PHAN BO VON ĐỐI ỨNG NAM 2011 (30 TY phuong án gop WB) 23" xfId="8709"/>
    <cellStyle name="Dziesietny_Invoices2001Slovakia_Book1_1_Copy of KH PHAN BO VON ĐỐI ỨNG NAM 2011 (30 TY phuong án gop WB) 23 2" xfId="27505"/>
    <cellStyle name="Dziesiętny_Invoices2001Slovakia_Book1_1_Copy of KH PHAN BO VON ĐỐI ỨNG NAM 2011 (30 TY phuong án gop WB) 23 2" xfId="27506"/>
    <cellStyle name="Dziesietny_Invoices2001Slovakia_Book1_1_Copy of KH PHAN BO VON ĐỐI ỨNG NAM 2011 (30 TY phuong án gop WB) 24" xfId="8710"/>
    <cellStyle name="Dziesiętny_Invoices2001Slovakia_Book1_1_Copy of KH PHAN BO VON ĐỐI ỨNG NAM 2011 (30 TY phuong án gop WB) 24" xfId="8711"/>
    <cellStyle name="Dziesietny_Invoices2001Slovakia_Book1_1_Copy of KH PHAN BO VON ĐỐI ỨNG NAM 2011 (30 TY phuong án gop WB) 24 2" xfId="27507"/>
    <cellStyle name="Dziesiętny_Invoices2001Slovakia_Book1_1_Copy of KH PHAN BO VON ĐỐI ỨNG NAM 2011 (30 TY phuong án gop WB) 24 2" xfId="27508"/>
    <cellStyle name="Dziesietny_Invoices2001Slovakia_Book1_1_Copy of KH PHAN BO VON ĐỐI ỨNG NAM 2011 (30 TY phuong án gop WB) 25" xfId="8712"/>
    <cellStyle name="Dziesiętny_Invoices2001Slovakia_Book1_1_Copy of KH PHAN BO VON ĐỐI ỨNG NAM 2011 (30 TY phuong án gop WB) 25" xfId="8713"/>
    <cellStyle name="Dziesietny_Invoices2001Slovakia_Book1_1_Copy of KH PHAN BO VON ĐỐI ỨNG NAM 2011 (30 TY phuong án gop WB) 25 2" xfId="27509"/>
    <cellStyle name="Dziesiętny_Invoices2001Slovakia_Book1_1_Copy of KH PHAN BO VON ĐỐI ỨNG NAM 2011 (30 TY phuong án gop WB) 25 2" xfId="27510"/>
    <cellStyle name="Dziesietny_Invoices2001Slovakia_Book1_1_Copy of KH PHAN BO VON ĐỐI ỨNG NAM 2011 (30 TY phuong án gop WB) 26" xfId="8714"/>
    <cellStyle name="Dziesiętny_Invoices2001Slovakia_Book1_1_Copy of KH PHAN BO VON ĐỐI ỨNG NAM 2011 (30 TY phuong án gop WB) 26" xfId="8715"/>
    <cellStyle name="Dziesietny_Invoices2001Slovakia_Book1_1_Copy of KH PHAN BO VON ĐỐI ỨNG NAM 2011 (30 TY phuong án gop WB) 26 2" xfId="27511"/>
    <cellStyle name="Dziesiętny_Invoices2001Slovakia_Book1_1_Copy of KH PHAN BO VON ĐỐI ỨNG NAM 2011 (30 TY phuong án gop WB) 26 2" xfId="27512"/>
    <cellStyle name="Dziesietny_Invoices2001Slovakia_Book1_1_Copy of KH PHAN BO VON ĐỐI ỨNG NAM 2011 (30 TY phuong án gop WB) 27" xfId="16044"/>
    <cellStyle name="Dziesiętny_Invoices2001Slovakia_Book1_1_Copy of KH PHAN BO VON ĐỐI ỨNG NAM 2011 (30 TY phuong án gop WB) 27" xfId="16045"/>
    <cellStyle name="Dziesietny_Invoices2001Slovakia_Book1_1_Copy of KH PHAN BO VON ĐỐI ỨNG NAM 2011 (30 TY phuong án gop WB) 28" xfId="27475"/>
    <cellStyle name="Dziesiętny_Invoices2001Slovakia_Book1_1_Copy of KH PHAN BO VON ĐỐI ỨNG NAM 2011 (30 TY phuong án gop WB) 28" xfId="27476"/>
    <cellStyle name="Dziesietny_Invoices2001Slovakia_Book1_1_Copy of KH PHAN BO VON ĐỐI ỨNG NAM 2011 (30 TY phuong án gop WB) 3" xfId="8716"/>
    <cellStyle name="Dziesiętny_Invoices2001Slovakia_Book1_1_Copy of KH PHAN BO VON ĐỐI ỨNG NAM 2011 (30 TY phuong án gop WB) 3" xfId="8717"/>
    <cellStyle name="Dziesietny_Invoices2001Slovakia_Book1_1_Copy of KH PHAN BO VON ĐỐI ỨNG NAM 2011 (30 TY phuong án gop WB) 3 2" xfId="16052"/>
    <cellStyle name="Dziesiętny_Invoices2001Slovakia_Book1_1_Copy of KH PHAN BO VON ĐỐI ỨNG NAM 2011 (30 TY phuong án gop WB) 3 2" xfId="16053"/>
    <cellStyle name="Dziesietny_Invoices2001Slovakia_Book1_1_Copy of KH PHAN BO VON ĐỐI ỨNG NAM 2011 (30 TY phuong án gop WB) 3 3" xfId="16050"/>
    <cellStyle name="Dziesiętny_Invoices2001Slovakia_Book1_1_Copy of KH PHAN BO VON ĐỐI ỨNG NAM 2011 (30 TY phuong án gop WB) 3 3" xfId="16051"/>
    <cellStyle name="Dziesietny_Invoices2001Slovakia_Book1_1_Copy of KH PHAN BO VON ĐỐI ỨNG NAM 2011 (30 TY phuong án gop WB) 3 4" xfId="27513"/>
    <cellStyle name="Dziesiętny_Invoices2001Slovakia_Book1_1_Copy of KH PHAN BO VON ĐỐI ỨNG NAM 2011 (30 TY phuong án gop WB) 3 4" xfId="27514"/>
    <cellStyle name="Dziesietny_Invoices2001Slovakia_Book1_1_Copy of KH PHAN BO VON ĐỐI ỨNG NAM 2011 (30 TY phuong án gop WB) 4" xfId="8718"/>
    <cellStyle name="Dziesiętny_Invoices2001Slovakia_Book1_1_Copy of KH PHAN BO VON ĐỐI ỨNG NAM 2011 (30 TY phuong án gop WB) 4" xfId="8719"/>
    <cellStyle name="Dziesietny_Invoices2001Slovakia_Book1_1_Copy of KH PHAN BO VON ĐỐI ỨNG NAM 2011 (30 TY phuong án gop WB) 4 2" xfId="27515"/>
    <cellStyle name="Dziesiętny_Invoices2001Slovakia_Book1_1_Copy of KH PHAN BO VON ĐỐI ỨNG NAM 2011 (30 TY phuong án gop WB) 4 2" xfId="27516"/>
    <cellStyle name="Dziesietny_Invoices2001Slovakia_Book1_1_Copy of KH PHAN BO VON ĐỐI ỨNG NAM 2011 (30 TY phuong án gop WB) 5" xfId="8720"/>
    <cellStyle name="Dziesiętny_Invoices2001Slovakia_Book1_1_Copy of KH PHAN BO VON ĐỐI ỨNG NAM 2011 (30 TY phuong án gop WB) 5" xfId="8721"/>
    <cellStyle name="Dziesietny_Invoices2001Slovakia_Book1_1_Copy of KH PHAN BO VON ĐỐI ỨNG NAM 2011 (30 TY phuong án gop WB) 5 2" xfId="27517"/>
    <cellStyle name="Dziesiętny_Invoices2001Slovakia_Book1_1_Copy of KH PHAN BO VON ĐỐI ỨNG NAM 2011 (30 TY phuong án gop WB) 5 2" xfId="27518"/>
    <cellStyle name="Dziesietny_Invoices2001Slovakia_Book1_1_Copy of KH PHAN BO VON ĐỐI ỨNG NAM 2011 (30 TY phuong án gop WB) 6" xfId="8722"/>
    <cellStyle name="Dziesiętny_Invoices2001Slovakia_Book1_1_Copy of KH PHAN BO VON ĐỐI ỨNG NAM 2011 (30 TY phuong án gop WB) 6" xfId="8723"/>
    <cellStyle name="Dziesietny_Invoices2001Slovakia_Book1_1_Copy of KH PHAN BO VON ĐỐI ỨNG NAM 2011 (30 TY phuong án gop WB) 6 2" xfId="27519"/>
    <cellStyle name="Dziesiętny_Invoices2001Slovakia_Book1_1_Copy of KH PHAN BO VON ĐỐI ỨNG NAM 2011 (30 TY phuong án gop WB) 6 2" xfId="27520"/>
    <cellStyle name="Dziesietny_Invoices2001Slovakia_Book1_1_Copy of KH PHAN BO VON ĐỐI ỨNG NAM 2011 (30 TY phuong án gop WB) 7" xfId="8724"/>
    <cellStyle name="Dziesiętny_Invoices2001Slovakia_Book1_1_Copy of KH PHAN BO VON ĐỐI ỨNG NAM 2011 (30 TY phuong án gop WB) 7" xfId="8725"/>
    <cellStyle name="Dziesietny_Invoices2001Slovakia_Book1_1_Copy of KH PHAN BO VON ĐỐI ỨNG NAM 2011 (30 TY phuong án gop WB) 7 2" xfId="27521"/>
    <cellStyle name="Dziesiętny_Invoices2001Slovakia_Book1_1_Copy of KH PHAN BO VON ĐỐI ỨNG NAM 2011 (30 TY phuong án gop WB) 7 2" xfId="27522"/>
    <cellStyle name="Dziesietny_Invoices2001Slovakia_Book1_1_Copy of KH PHAN BO VON ĐỐI ỨNG NAM 2011 (30 TY phuong án gop WB) 8" xfId="8726"/>
    <cellStyle name="Dziesiętny_Invoices2001Slovakia_Book1_1_Copy of KH PHAN BO VON ĐỐI ỨNG NAM 2011 (30 TY phuong án gop WB) 8" xfId="8727"/>
    <cellStyle name="Dziesietny_Invoices2001Slovakia_Book1_1_Copy of KH PHAN BO VON ĐỐI ỨNG NAM 2011 (30 TY phuong án gop WB) 8 2" xfId="27523"/>
    <cellStyle name="Dziesiętny_Invoices2001Slovakia_Book1_1_Copy of KH PHAN BO VON ĐỐI ỨNG NAM 2011 (30 TY phuong án gop WB) 8 2" xfId="27524"/>
    <cellStyle name="Dziesietny_Invoices2001Slovakia_Book1_1_Copy of KH PHAN BO VON ĐỐI ỨNG NAM 2011 (30 TY phuong án gop WB) 9" xfId="8728"/>
    <cellStyle name="Dziesiętny_Invoices2001Slovakia_Book1_1_Copy of KH PHAN BO VON ĐỐI ỨNG NAM 2011 (30 TY phuong án gop WB) 9" xfId="8729"/>
    <cellStyle name="Dziesietny_Invoices2001Slovakia_Book1_1_Copy of KH PHAN BO VON ĐỐI ỨNG NAM 2011 (30 TY phuong án gop WB) 9 2" xfId="27525"/>
    <cellStyle name="Dziesiętny_Invoices2001Slovakia_Book1_1_Copy of KH PHAN BO VON ĐỐI ỨNG NAM 2011 (30 TY phuong án gop WB) 9 2" xfId="27526"/>
    <cellStyle name="Dziesietny_Invoices2001Slovakia_Book1_1_Copy of KH PHAN BO VON ĐỐI ỨNG NAM 2011 (30 TY phuong án gop WB)_BIEU KE HOACH  2015 (KTN 6.11 sua)" xfId="16054"/>
    <cellStyle name="Dziesiętny_Invoices2001Slovakia_Book1_1_Copy of KH PHAN BO VON ĐỐI ỨNG NAM 2011 (30 TY phuong án gop WB)_BIEU KE HOACH  2015 (KTN 6.11 sua)" xfId="16055"/>
    <cellStyle name="Dziesietny_Invoices2001Slovakia_Book1_1_Danh Mục KCM trinh BKH 2011 (BS 30A)" xfId="16056"/>
    <cellStyle name="Dziesiętny_Invoices2001Slovakia_Book1_1_Danh Mục KCM trinh BKH 2011 (BS 30A)" xfId="16057"/>
    <cellStyle name="Dziesietny_Invoices2001Slovakia_Book1_1_Danh Mục KCM trinh BKH 2011 (BS 30A) 2" xfId="31905"/>
    <cellStyle name="Dziesiętny_Invoices2001Slovakia_Book1_1_Danh Mục KCM trinh BKH 2011 (BS 30A) 2" xfId="31906"/>
    <cellStyle name="Dziesietny_Invoices2001Slovakia_Book1_1_DTTD chieng chan Tham lai 29-9-2009" xfId="8730"/>
    <cellStyle name="Dziesiętny_Invoices2001Slovakia_Book1_1_DTTD chieng chan Tham lai 29-9-2009" xfId="8731"/>
    <cellStyle name="Dziesietny_Invoices2001Slovakia_Book1_1_DTTD chieng chan Tham lai 29-9-2009 10" xfId="8732"/>
    <cellStyle name="Dziesiętny_Invoices2001Slovakia_Book1_1_DTTD chieng chan Tham lai 29-9-2009 10" xfId="8733"/>
    <cellStyle name="Dziesietny_Invoices2001Slovakia_Book1_1_DTTD chieng chan Tham lai 29-9-2009 10 2" xfId="27529"/>
    <cellStyle name="Dziesiętny_Invoices2001Slovakia_Book1_1_DTTD chieng chan Tham lai 29-9-2009 10 2" xfId="27530"/>
    <cellStyle name="Dziesietny_Invoices2001Slovakia_Book1_1_DTTD chieng chan Tham lai 29-9-2009 11" xfId="8734"/>
    <cellStyle name="Dziesiętny_Invoices2001Slovakia_Book1_1_DTTD chieng chan Tham lai 29-9-2009 11" xfId="8735"/>
    <cellStyle name="Dziesietny_Invoices2001Slovakia_Book1_1_DTTD chieng chan Tham lai 29-9-2009 11 2" xfId="27531"/>
    <cellStyle name="Dziesiętny_Invoices2001Slovakia_Book1_1_DTTD chieng chan Tham lai 29-9-2009 11 2" xfId="27532"/>
    <cellStyle name="Dziesietny_Invoices2001Slovakia_Book1_1_DTTD chieng chan Tham lai 29-9-2009 12" xfId="8736"/>
    <cellStyle name="Dziesiętny_Invoices2001Slovakia_Book1_1_DTTD chieng chan Tham lai 29-9-2009 12" xfId="8737"/>
    <cellStyle name="Dziesietny_Invoices2001Slovakia_Book1_1_DTTD chieng chan Tham lai 29-9-2009 12 2" xfId="27533"/>
    <cellStyle name="Dziesiętny_Invoices2001Slovakia_Book1_1_DTTD chieng chan Tham lai 29-9-2009 12 2" xfId="27534"/>
    <cellStyle name="Dziesietny_Invoices2001Slovakia_Book1_1_DTTD chieng chan Tham lai 29-9-2009 13" xfId="8738"/>
    <cellStyle name="Dziesiętny_Invoices2001Slovakia_Book1_1_DTTD chieng chan Tham lai 29-9-2009 13" xfId="8739"/>
    <cellStyle name="Dziesietny_Invoices2001Slovakia_Book1_1_DTTD chieng chan Tham lai 29-9-2009 13 2" xfId="27535"/>
    <cellStyle name="Dziesiętny_Invoices2001Slovakia_Book1_1_DTTD chieng chan Tham lai 29-9-2009 13 2" xfId="27536"/>
    <cellStyle name="Dziesietny_Invoices2001Slovakia_Book1_1_DTTD chieng chan Tham lai 29-9-2009 14" xfId="8740"/>
    <cellStyle name="Dziesiętny_Invoices2001Slovakia_Book1_1_DTTD chieng chan Tham lai 29-9-2009 14" xfId="8741"/>
    <cellStyle name="Dziesietny_Invoices2001Slovakia_Book1_1_DTTD chieng chan Tham lai 29-9-2009 14 2" xfId="27537"/>
    <cellStyle name="Dziesiętny_Invoices2001Slovakia_Book1_1_DTTD chieng chan Tham lai 29-9-2009 14 2" xfId="27538"/>
    <cellStyle name="Dziesietny_Invoices2001Slovakia_Book1_1_DTTD chieng chan Tham lai 29-9-2009 15" xfId="8742"/>
    <cellStyle name="Dziesiętny_Invoices2001Slovakia_Book1_1_DTTD chieng chan Tham lai 29-9-2009 15" xfId="8743"/>
    <cellStyle name="Dziesietny_Invoices2001Slovakia_Book1_1_DTTD chieng chan Tham lai 29-9-2009 15 2" xfId="27539"/>
    <cellStyle name="Dziesiętny_Invoices2001Slovakia_Book1_1_DTTD chieng chan Tham lai 29-9-2009 15 2" xfId="27540"/>
    <cellStyle name="Dziesietny_Invoices2001Slovakia_Book1_1_DTTD chieng chan Tham lai 29-9-2009 16" xfId="8744"/>
    <cellStyle name="Dziesiętny_Invoices2001Slovakia_Book1_1_DTTD chieng chan Tham lai 29-9-2009 16" xfId="8745"/>
    <cellStyle name="Dziesietny_Invoices2001Slovakia_Book1_1_DTTD chieng chan Tham lai 29-9-2009 16 2" xfId="27541"/>
    <cellStyle name="Dziesiętny_Invoices2001Slovakia_Book1_1_DTTD chieng chan Tham lai 29-9-2009 16 2" xfId="27542"/>
    <cellStyle name="Dziesietny_Invoices2001Slovakia_Book1_1_DTTD chieng chan Tham lai 29-9-2009 17" xfId="8746"/>
    <cellStyle name="Dziesiętny_Invoices2001Slovakia_Book1_1_DTTD chieng chan Tham lai 29-9-2009 17" xfId="8747"/>
    <cellStyle name="Dziesietny_Invoices2001Slovakia_Book1_1_DTTD chieng chan Tham lai 29-9-2009 17 2" xfId="27543"/>
    <cellStyle name="Dziesiętny_Invoices2001Slovakia_Book1_1_DTTD chieng chan Tham lai 29-9-2009 17 2" xfId="27544"/>
    <cellStyle name="Dziesietny_Invoices2001Slovakia_Book1_1_DTTD chieng chan Tham lai 29-9-2009 18" xfId="8748"/>
    <cellStyle name="Dziesiętny_Invoices2001Slovakia_Book1_1_DTTD chieng chan Tham lai 29-9-2009 18" xfId="8749"/>
    <cellStyle name="Dziesietny_Invoices2001Slovakia_Book1_1_DTTD chieng chan Tham lai 29-9-2009 18 2" xfId="27545"/>
    <cellStyle name="Dziesiętny_Invoices2001Slovakia_Book1_1_DTTD chieng chan Tham lai 29-9-2009 18 2" xfId="27546"/>
    <cellStyle name="Dziesietny_Invoices2001Slovakia_Book1_1_DTTD chieng chan Tham lai 29-9-2009 19" xfId="8750"/>
    <cellStyle name="Dziesiętny_Invoices2001Slovakia_Book1_1_DTTD chieng chan Tham lai 29-9-2009 19" xfId="8751"/>
    <cellStyle name="Dziesietny_Invoices2001Slovakia_Book1_1_DTTD chieng chan Tham lai 29-9-2009 19 2" xfId="27547"/>
    <cellStyle name="Dziesiętny_Invoices2001Slovakia_Book1_1_DTTD chieng chan Tham lai 29-9-2009 19 2" xfId="27548"/>
    <cellStyle name="Dziesietny_Invoices2001Slovakia_Book1_1_DTTD chieng chan Tham lai 29-9-2009 2" xfId="8752"/>
    <cellStyle name="Dziesiętny_Invoices2001Slovakia_Book1_1_DTTD chieng chan Tham lai 29-9-2009 2" xfId="8753"/>
    <cellStyle name="Dziesietny_Invoices2001Slovakia_Book1_1_DTTD chieng chan Tham lai 29-9-2009 2 2" xfId="16062"/>
    <cellStyle name="Dziesiętny_Invoices2001Slovakia_Book1_1_DTTD chieng chan Tham lai 29-9-2009 2 2" xfId="16063"/>
    <cellStyle name="Dziesietny_Invoices2001Slovakia_Book1_1_DTTD chieng chan Tham lai 29-9-2009 2 3" xfId="16060"/>
    <cellStyle name="Dziesiętny_Invoices2001Slovakia_Book1_1_DTTD chieng chan Tham lai 29-9-2009 2 3" xfId="16061"/>
    <cellStyle name="Dziesietny_Invoices2001Slovakia_Book1_1_DTTD chieng chan Tham lai 29-9-2009 2 4" xfId="27549"/>
    <cellStyle name="Dziesiętny_Invoices2001Slovakia_Book1_1_DTTD chieng chan Tham lai 29-9-2009 2 4" xfId="27550"/>
    <cellStyle name="Dziesietny_Invoices2001Slovakia_Book1_1_DTTD chieng chan Tham lai 29-9-2009 20" xfId="8754"/>
    <cellStyle name="Dziesiętny_Invoices2001Slovakia_Book1_1_DTTD chieng chan Tham lai 29-9-2009 20" xfId="8755"/>
    <cellStyle name="Dziesietny_Invoices2001Slovakia_Book1_1_DTTD chieng chan Tham lai 29-9-2009 20 2" xfId="27551"/>
    <cellStyle name="Dziesiętny_Invoices2001Slovakia_Book1_1_DTTD chieng chan Tham lai 29-9-2009 20 2" xfId="27552"/>
    <cellStyle name="Dziesietny_Invoices2001Slovakia_Book1_1_DTTD chieng chan Tham lai 29-9-2009 21" xfId="8756"/>
    <cellStyle name="Dziesiętny_Invoices2001Slovakia_Book1_1_DTTD chieng chan Tham lai 29-9-2009 21" xfId="8757"/>
    <cellStyle name="Dziesietny_Invoices2001Slovakia_Book1_1_DTTD chieng chan Tham lai 29-9-2009 21 2" xfId="27553"/>
    <cellStyle name="Dziesiętny_Invoices2001Slovakia_Book1_1_DTTD chieng chan Tham lai 29-9-2009 21 2" xfId="27554"/>
    <cellStyle name="Dziesietny_Invoices2001Slovakia_Book1_1_DTTD chieng chan Tham lai 29-9-2009 22" xfId="8758"/>
    <cellStyle name="Dziesiętny_Invoices2001Slovakia_Book1_1_DTTD chieng chan Tham lai 29-9-2009 22" xfId="8759"/>
    <cellStyle name="Dziesietny_Invoices2001Slovakia_Book1_1_DTTD chieng chan Tham lai 29-9-2009 22 2" xfId="27555"/>
    <cellStyle name="Dziesiętny_Invoices2001Slovakia_Book1_1_DTTD chieng chan Tham lai 29-9-2009 22 2" xfId="27556"/>
    <cellStyle name="Dziesietny_Invoices2001Slovakia_Book1_1_DTTD chieng chan Tham lai 29-9-2009 23" xfId="8760"/>
    <cellStyle name="Dziesiętny_Invoices2001Slovakia_Book1_1_DTTD chieng chan Tham lai 29-9-2009 23" xfId="8761"/>
    <cellStyle name="Dziesietny_Invoices2001Slovakia_Book1_1_DTTD chieng chan Tham lai 29-9-2009 23 2" xfId="27557"/>
    <cellStyle name="Dziesiętny_Invoices2001Slovakia_Book1_1_DTTD chieng chan Tham lai 29-9-2009 23 2" xfId="27558"/>
    <cellStyle name="Dziesietny_Invoices2001Slovakia_Book1_1_DTTD chieng chan Tham lai 29-9-2009 24" xfId="8762"/>
    <cellStyle name="Dziesiętny_Invoices2001Slovakia_Book1_1_DTTD chieng chan Tham lai 29-9-2009 24" xfId="8763"/>
    <cellStyle name="Dziesietny_Invoices2001Slovakia_Book1_1_DTTD chieng chan Tham lai 29-9-2009 24 2" xfId="27559"/>
    <cellStyle name="Dziesiętny_Invoices2001Slovakia_Book1_1_DTTD chieng chan Tham lai 29-9-2009 24 2" xfId="27560"/>
    <cellStyle name="Dziesietny_Invoices2001Slovakia_Book1_1_DTTD chieng chan Tham lai 29-9-2009 25" xfId="8764"/>
    <cellStyle name="Dziesiętny_Invoices2001Slovakia_Book1_1_DTTD chieng chan Tham lai 29-9-2009 25" xfId="8765"/>
    <cellStyle name="Dziesietny_Invoices2001Slovakia_Book1_1_DTTD chieng chan Tham lai 29-9-2009 25 2" xfId="27561"/>
    <cellStyle name="Dziesiętny_Invoices2001Slovakia_Book1_1_DTTD chieng chan Tham lai 29-9-2009 25 2" xfId="27562"/>
    <cellStyle name="Dziesietny_Invoices2001Slovakia_Book1_1_DTTD chieng chan Tham lai 29-9-2009 26" xfId="8766"/>
    <cellStyle name="Dziesiętny_Invoices2001Slovakia_Book1_1_DTTD chieng chan Tham lai 29-9-2009 26" xfId="8767"/>
    <cellStyle name="Dziesietny_Invoices2001Slovakia_Book1_1_DTTD chieng chan Tham lai 29-9-2009 26 2" xfId="27563"/>
    <cellStyle name="Dziesiętny_Invoices2001Slovakia_Book1_1_DTTD chieng chan Tham lai 29-9-2009 26 2" xfId="27564"/>
    <cellStyle name="Dziesietny_Invoices2001Slovakia_Book1_1_DTTD chieng chan Tham lai 29-9-2009 27" xfId="16058"/>
    <cellStyle name="Dziesiętny_Invoices2001Slovakia_Book1_1_DTTD chieng chan Tham lai 29-9-2009 27" xfId="16059"/>
    <cellStyle name="Dziesietny_Invoices2001Slovakia_Book1_1_DTTD chieng chan Tham lai 29-9-2009 28" xfId="27527"/>
    <cellStyle name="Dziesiętny_Invoices2001Slovakia_Book1_1_DTTD chieng chan Tham lai 29-9-2009 28" xfId="27528"/>
    <cellStyle name="Dziesietny_Invoices2001Slovakia_Book1_1_DTTD chieng chan Tham lai 29-9-2009 3" xfId="8768"/>
    <cellStyle name="Dziesiętny_Invoices2001Slovakia_Book1_1_DTTD chieng chan Tham lai 29-9-2009 3" xfId="8769"/>
    <cellStyle name="Dziesietny_Invoices2001Slovakia_Book1_1_DTTD chieng chan Tham lai 29-9-2009 3 2" xfId="16066"/>
    <cellStyle name="Dziesiętny_Invoices2001Slovakia_Book1_1_DTTD chieng chan Tham lai 29-9-2009 3 2" xfId="16067"/>
    <cellStyle name="Dziesietny_Invoices2001Slovakia_Book1_1_DTTD chieng chan Tham lai 29-9-2009 3 3" xfId="16064"/>
    <cellStyle name="Dziesiętny_Invoices2001Slovakia_Book1_1_DTTD chieng chan Tham lai 29-9-2009 3 3" xfId="16065"/>
    <cellStyle name="Dziesietny_Invoices2001Slovakia_Book1_1_DTTD chieng chan Tham lai 29-9-2009 3 4" xfId="27565"/>
    <cellStyle name="Dziesiętny_Invoices2001Slovakia_Book1_1_DTTD chieng chan Tham lai 29-9-2009 3 4" xfId="27566"/>
    <cellStyle name="Dziesietny_Invoices2001Slovakia_Book1_1_DTTD chieng chan Tham lai 29-9-2009 4" xfId="8770"/>
    <cellStyle name="Dziesiętny_Invoices2001Slovakia_Book1_1_DTTD chieng chan Tham lai 29-9-2009 4" xfId="8771"/>
    <cellStyle name="Dziesietny_Invoices2001Slovakia_Book1_1_DTTD chieng chan Tham lai 29-9-2009 4 2" xfId="27567"/>
    <cellStyle name="Dziesiętny_Invoices2001Slovakia_Book1_1_DTTD chieng chan Tham lai 29-9-2009 4 2" xfId="27568"/>
    <cellStyle name="Dziesietny_Invoices2001Slovakia_Book1_1_DTTD chieng chan Tham lai 29-9-2009 5" xfId="8772"/>
    <cellStyle name="Dziesiętny_Invoices2001Slovakia_Book1_1_DTTD chieng chan Tham lai 29-9-2009 5" xfId="8773"/>
    <cellStyle name="Dziesietny_Invoices2001Slovakia_Book1_1_DTTD chieng chan Tham lai 29-9-2009 5 2" xfId="27569"/>
    <cellStyle name="Dziesiętny_Invoices2001Slovakia_Book1_1_DTTD chieng chan Tham lai 29-9-2009 5 2" xfId="27570"/>
    <cellStyle name="Dziesietny_Invoices2001Slovakia_Book1_1_DTTD chieng chan Tham lai 29-9-2009 6" xfId="8774"/>
    <cellStyle name="Dziesiętny_Invoices2001Slovakia_Book1_1_DTTD chieng chan Tham lai 29-9-2009 6" xfId="8775"/>
    <cellStyle name="Dziesietny_Invoices2001Slovakia_Book1_1_DTTD chieng chan Tham lai 29-9-2009 6 2" xfId="27571"/>
    <cellStyle name="Dziesiętny_Invoices2001Slovakia_Book1_1_DTTD chieng chan Tham lai 29-9-2009 6 2" xfId="27572"/>
    <cellStyle name="Dziesietny_Invoices2001Slovakia_Book1_1_DTTD chieng chan Tham lai 29-9-2009 7" xfId="8776"/>
    <cellStyle name="Dziesiętny_Invoices2001Slovakia_Book1_1_DTTD chieng chan Tham lai 29-9-2009 7" xfId="8777"/>
    <cellStyle name="Dziesietny_Invoices2001Slovakia_Book1_1_DTTD chieng chan Tham lai 29-9-2009 7 2" xfId="27573"/>
    <cellStyle name="Dziesiętny_Invoices2001Slovakia_Book1_1_DTTD chieng chan Tham lai 29-9-2009 7 2" xfId="27574"/>
    <cellStyle name="Dziesietny_Invoices2001Slovakia_Book1_1_DTTD chieng chan Tham lai 29-9-2009 8" xfId="8778"/>
    <cellStyle name="Dziesiętny_Invoices2001Slovakia_Book1_1_DTTD chieng chan Tham lai 29-9-2009 8" xfId="8779"/>
    <cellStyle name="Dziesietny_Invoices2001Slovakia_Book1_1_DTTD chieng chan Tham lai 29-9-2009 8 2" xfId="27575"/>
    <cellStyle name="Dziesiętny_Invoices2001Slovakia_Book1_1_DTTD chieng chan Tham lai 29-9-2009 8 2" xfId="27576"/>
    <cellStyle name="Dziesietny_Invoices2001Slovakia_Book1_1_DTTD chieng chan Tham lai 29-9-2009 9" xfId="8780"/>
    <cellStyle name="Dziesiętny_Invoices2001Slovakia_Book1_1_DTTD chieng chan Tham lai 29-9-2009 9" xfId="8781"/>
    <cellStyle name="Dziesietny_Invoices2001Slovakia_Book1_1_DTTD chieng chan Tham lai 29-9-2009 9 2" xfId="27577"/>
    <cellStyle name="Dziesiętny_Invoices2001Slovakia_Book1_1_DTTD chieng chan Tham lai 29-9-2009 9 2" xfId="27578"/>
    <cellStyle name="Dziesietny_Invoices2001Slovakia_Book1_1_DTTD chieng chan Tham lai 29-9-2009_BIEU KE HOACH  2015 (KTN 6.11 sua)" xfId="16068"/>
    <cellStyle name="Dziesiętny_Invoices2001Slovakia_Book1_1_DTTD chieng chan Tham lai 29-9-2009_BIEU KE HOACH  2015 (KTN 6.11 sua)" xfId="16069"/>
    <cellStyle name="Dziesietny_Invoices2001Slovakia_Book1_1_Du toan nuoc San Thang (GD2)" xfId="8782"/>
    <cellStyle name="Dziesiętny_Invoices2001Slovakia_Book1_1_Du toan nuoc San Thang (GD2)" xfId="8783"/>
    <cellStyle name="Dziesietny_Invoices2001Slovakia_Book1_1_Du toan nuoc San Thang (GD2) 10" xfId="8784"/>
    <cellStyle name="Dziesiętny_Invoices2001Slovakia_Book1_1_Du toan nuoc San Thang (GD2) 10" xfId="8785"/>
    <cellStyle name="Dziesietny_Invoices2001Slovakia_Book1_1_Du toan nuoc San Thang (GD2) 10 2" xfId="27581"/>
    <cellStyle name="Dziesiętny_Invoices2001Slovakia_Book1_1_Du toan nuoc San Thang (GD2) 10 2" xfId="27582"/>
    <cellStyle name="Dziesietny_Invoices2001Slovakia_Book1_1_Du toan nuoc San Thang (GD2) 11" xfId="8786"/>
    <cellStyle name="Dziesiętny_Invoices2001Slovakia_Book1_1_Du toan nuoc San Thang (GD2) 11" xfId="8787"/>
    <cellStyle name="Dziesietny_Invoices2001Slovakia_Book1_1_Du toan nuoc San Thang (GD2) 11 2" xfId="27583"/>
    <cellStyle name="Dziesiętny_Invoices2001Slovakia_Book1_1_Du toan nuoc San Thang (GD2) 11 2" xfId="27584"/>
    <cellStyle name="Dziesietny_Invoices2001Slovakia_Book1_1_Du toan nuoc San Thang (GD2) 12" xfId="8788"/>
    <cellStyle name="Dziesiętny_Invoices2001Slovakia_Book1_1_Du toan nuoc San Thang (GD2) 12" xfId="8789"/>
    <cellStyle name="Dziesietny_Invoices2001Slovakia_Book1_1_Du toan nuoc San Thang (GD2) 12 2" xfId="27585"/>
    <cellStyle name="Dziesiętny_Invoices2001Slovakia_Book1_1_Du toan nuoc San Thang (GD2) 12 2" xfId="27586"/>
    <cellStyle name="Dziesietny_Invoices2001Slovakia_Book1_1_Du toan nuoc San Thang (GD2) 13" xfId="8790"/>
    <cellStyle name="Dziesiętny_Invoices2001Slovakia_Book1_1_Du toan nuoc San Thang (GD2) 13" xfId="8791"/>
    <cellStyle name="Dziesietny_Invoices2001Slovakia_Book1_1_Du toan nuoc San Thang (GD2) 13 2" xfId="27587"/>
    <cellStyle name="Dziesiętny_Invoices2001Slovakia_Book1_1_Du toan nuoc San Thang (GD2) 13 2" xfId="27588"/>
    <cellStyle name="Dziesietny_Invoices2001Slovakia_Book1_1_Du toan nuoc San Thang (GD2) 14" xfId="8792"/>
    <cellStyle name="Dziesiętny_Invoices2001Slovakia_Book1_1_Du toan nuoc San Thang (GD2) 14" xfId="8793"/>
    <cellStyle name="Dziesietny_Invoices2001Slovakia_Book1_1_Du toan nuoc San Thang (GD2) 14 2" xfId="27589"/>
    <cellStyle name="Dziesiętny_Invoices2001Slovakia_Book1_1_Du toan nuoc San Thang (GD2) 14 2" xfId="27590"/>
    <cellStyle name="Dziesietny_Invoices2001Slovakia_Book1_1_Du toan nuoc San Thang (GD2) 15" xfId="8794"/>
    <cellStyle name="Dziesiętny_Invoices2001Slovakia_Book1_1_Du toan nuoc San Thang (GD2) 15" xfId="8795"/>
    <cellStyle name="Dziesietny_Invoices2001Slovakia_Book1_1_Du toan nuoc San Thang (GD2) 15 2" xfId="27591"/>
    <cellStyle name="Dziesiętny_Invoices2001Slovakia_Book1_1_Du toan nuoc San Thang (GD2) 15 2" xfId="27592"/>
    <cellStyle name="Dziesietny_Invoices2001Slovakia_Book1_1_Du toan nuoc San Thang (GD2) 16" xfId="8796"/>
    <cellStyle name="Dziesiętny_Invoices2001Slovakia_Book1_1_Du toan nuoc San Thang (GD2) 16" xfId="8797"/>
    <cellStyle name="Dziesietny_Invoices2001Slovakia_Book1_1_Du toan nuoc San Thang (GD2) 16 2" xfId="27593"/>
    <cellStyle name="Dziesiętny_Invoices2001Slovakia_Book1_1_Du toan nuoc San Thang (GD2) 16 2" xfId="27594"/>
    <cellStyle name="Dziesietny_Invoices2001Slovakia_Book1_1_Du toan nuoc San Thang (GD2) 17" xfId="8798"/>
    <cellStyle name="Dziesiętny_Invoices2001Slovakia_Book1_1_Du toan nuoc San Thang (GD2) 17" xfId="8799"/>
    <cellStyle name="Dziesietny_Invoices2001Slovakia_Book1_1_Du toan nuoc San Thang (GD2) 17 2" xfId="27595"/>
    <cellStyle name="Dziesiętny_Invoices2001Slovakia_Book1_1_Du toan nuoc San Thang (GD2) 17 2" xfId="27596"/>
    <cellStyle name="Dziesietny_Invoices2001Slovakia_Book1_1_Du toan nuoc San Thang (GD2) 18" xfId="8800"/>
    <cellStyle name="Dziesiętny_Invoices2001Slovakia_Book1_1_Du toan nuoc San Thang (GD2) 18" xfId="8801"/>
    <cellStyle name="Dziesietny_Invoices2001Slovakia_Book1_1_Du toan nuoc San Thang (GD2) 18 2" xfId="27597"/>
    <cellStyle name="Dziesiętny_Invoices2001Slovakia_Book1_1_Du toan nuoc San Thang (GD2) 18 2" xfId="27598"/>
    <cellStyle name="Dziesietny_Invoices2001Slovakia_Book1_1_Du toan nuoc San Thang (GD2) 19" xfId="8802"/>
    <cellStyle name="Dziesiętny_Invoices2001Slovakia_Book1_1_Du toan nuoc San Thang (GD2) 19" xfId="8803"/>
    <cellStyle name="Dziesietny_Invoices2001Slovakia_Book1_1_Du toan nuoc San Thang (GD2) 19 2" xfId="27599"/>
    <cellStyle name="Dziesiętny_Invoices2001Slovakia_Book1_1_Du toan nuoc San Thang (GD2) 19 2" xfId="27600"/>
    <cellStyle name="Dziesietny_Invoices2001Slovakia_Book1_1_Du toan nuoc San Thang (GD2) 2" xfId="8804"/>
    <cellStyle name="Dziesiętny_Invoices2001Slovakia_Book1_1_Du toan nuoc San Thang (GD2) 2" xfId="8805"/>
    <cellStyle name="Dziesietny_Invoices2001Slovakia_Book1_1_Du toan nuoc San Thang (GD2) 2 2" xfId="16074"/>
    <cellStyle name="Dziesiętny_Invoices2001Slovakia_Book1_1_Du toan nuoc San Thang (GD2) 2 2" xfId="16075"/>
    <cellStyle name="Dziesietny_Invoices2001Slovakia_Book1_1_Du toan nuoc San Thang (GD2) 2 3" xfId="16072"/>
    <cellStyle name="Dziesiętny_Invoices2001Slovakia_Book1_1_Du toan nuoc San Thang (GD2) 2 3" xfId="16073"/>
    <cellStyle name="Dziesietny_Invoices2001Slovakia_Book1_1_Du toan nuoc San Thang (GD2) 2 4" xfId="27601"/>
    <cellStyle name="Dziesiętny_Invoices2001Slovakia_Book1_1_Du toan nuoc San Thang (GD2) 2 4" xfId="27602"/>
    <cellStyle name="Dziesietny_Invoices2001Slovakia_Book1_1_Du toan nuoc San Thang (GD2) 20" xfId="8806"/>
    <cellStyle name="Dziesiętny_Invoices2001Slovakia_Book1_1_Du toan nuoc San Thang (GD2) 20" xfId="8807"/>
    <cellStyle name="Dziesietny_Invoices2001Slovakia_Book1_1_Du toan nuoc San Thang (GD2) 20 2" xfId="27603"/>
    <cellStyle name="Dziesiętny_Invoices2001Slovakia_Book1_1_Du toan nuoc San Thang (GD2) 20 2" xfId="27604"/>
    <cellStyle name="Dziesietny_Invoices2001Slovakia_Book1_1_Du toan nuoc San Thang (GD2) 21" xfId="8808"/>
    <cellStyle name="Dziesiętny_Invoices2001Slovakia_Book1_1_Du toan nuoc San Thang (GD2) 21" xfId="8809"/>
    <cellStyle name="Dziesietny_Invoices2001Slovakia_Book1_1_Du toan nuoc San Thang (GD2) 21 2" xfId="27605"/>
    <cellStyle name="Dziesiętny_Invoices2001Slovakia_Book1_1_Du toan nuoc San Thang (GD2) 21 2" xfId="27606"/>
    <cellStyle name="Dziesietny_Invoices2001Slovakia_Book1_1_Du toan nuoc San Thang (GD2) 22" xfId="8810"/>
    <cellStyle name="Dziesiętny_Invoices2001Slovakia_Book1_1_Du toan nuoc San Thang (GD2) 22" xfId="8811"/>
    <cellStyle name="Dziesietny_Invoices2001Slovakia_Book1_1_Du toan nuoc San Thang (GD2) 22 2" xfId="27607"/>
    <cellStyle name="Dziesiętny_Invoices2001Slovakia_Book1_1_Du toan nuoc San Thang (GD2) 22 2" xfId="27608"/>
    <cellStyle name="Dziesietny_Invoices2001Slovakia_Book1_1_Du toan nuoc San Thang (GD2) 23" xfId="8812"/>
    <cellStyle name="Dziesiętny_Invoices2001Slovakia_Book1_1_Du toan nuoc San Thang (GD2) 23" xfId="8813"/>
    <cellStyle name="Dziesietny_Invoices2001Slovakia_Book1_1_Du toan nuoc San Thang (GD2) 23 2" xfId="27609"/>
    <cellStyle name="Dziesiętny_Invoices2001Slovakia_Book1_1_Du toan nuoc San Thang (GD2) 23 2" xfId="27610"/>
    <cellStyle name="Dziesietny_Invoices2001Slovakia_Book1_1_Du toan nuoc San Thang (GD2) 24" xfId="8814"/>
    <cellStyle name="Dziesiętny_Invoices2001Slovakia_Book1_1_Du toan nuoc San Thang (GD2) 24" xfId="8815"/>
    <cellStyle name="Dziesietny_Invoices2001Slovakia_Book1_1_Du toan nuoc San Thang (GD2) 24 2" xfId="27611"/>
    <cellStyle name="Dziesiętny_Invoices2001Slovakia_Book1_1_Du toan nuoc San Thang (GD2) 24 2" xfId="27612"/>
    <cellStyle name="Dziesietny_Invoices2001Slovakia_Book1_1_Du toan nuoc San Thang (GD2) 25" xfId="8816"/>
    <cellStyle name="Dziesiętny_Invoices2001Slovakia_Book1_1_Du toan nuoc San Thang (GD2) 25" xfId="8817"/>
    <cellStyle name="Dziesietny_Invoices2001Slovakia_Book1_1_Du toan nuoc San Thang (GD2) 25 2" xfId="27613"/>
    <cellStyle name="Dziesiętny_Invoices2001Slovakia_Book1_1_Du toan nuoc San Thang (GD2) 25 2" xfId="27614"/>
    <cellStyle name="Dziesietny_Invoices2001Slovakia_Book1_1_Du toan nuoc San Thang (GD2) 26" xfId="8818"/>
    <cellStyle name="Dziesiętny_Invoices2001Slovakia_Book1_1_Du toan nuoc San Thang (GD2) 26" xfId="8819"/>
    <cellStyle name="Dziesietny_Invoices2001Slovakia_Book1_1_Du toan nuoc San Thang (GD2) 26 2" xfId="27615"/>
    <cellStyle name="Dziesiętny_Invoices2001Slovakia_Book1_1_Du toan nuoc San Thang (GD2) 26 2" xfId="27616"/>
    <cellStyle name="Dziesietny_Invoices2001Slovakia_Book1_1_Du toan nuoc San Thang (GD2) 27" xfId="16070"/>
    <cellStyle name="Dziesiętny_Invoices2001Slovakia_Book1_1_Du toan nuoc San Thang (GD2) 27" xfId="16071"/>
    <cellStyle name="Dziesietny_Invoices2001Slovakia_Book1_1_Du toan nuoc San Thang (GD2) 28" xfId="27579"/>
    <cellStyle name="Dziesiętny_Invoices2001Slovakia_Book1_1_Du toan nuoc San Thang (GD2) 28" xfId="27580"/>
    <cellStyle name="Dziesietny_Invoices2001Slovakia_Book1_1_Du toan nuoc San Thang (GD2) 3" xfId="8820"/>
    <cellStyle name="Dziesiętny_Invoices2001Slovakia_Book1_1_Du toan nuoc San Thang (GD2) 3" xfId="8821"/>
    <cellStyle name="Dziesietny_Invoices2001Slovakia_Book1_1_Du toan nuoc San Thang (GD2) 3 2" xfId="16078"/>
    <cellStyle name="Dziesiętny_Invoices2001Slovakia_Book1_1_Du toan nuoc San Thang (GD2) 3 2" xfId="16079"/>
    <cellStyle name="Dziesietny_Invoices2001Slovakia_Book1_1_Du toan nuoc San Thang (GD2) 3 3" xfId="16076"/>
    <cellStyle name="Dziesiętny_Invoices2001Slovakia_Book1_1_Du toan nuoc San Thang (GD2) 3 3" xfId="16077"/>
    <cellStyle name="Dziesietny_Invoices2001Slovakia_Book1_1_Du toan nuoc San Thang (GD2) 3 4" xfId="27617"/>
    <cellStyle name="Dziesiętny_Invoices2001Slovakia_Book1_1_Du toan nuoc San Thang (GD2) 3 4" xfId="27618"/>
    <cellStyle name="Dziesietny_Invoices2001Slovakia_Book1_1_Du toan nuoc San Thang (GD2) 4" xfId="8822"/>
    <cellStyle name="Dziesiętny_Invoices2001Slovakia_Book1_1_Du toan nuoc San Thang (GD2) 4" xfId="8823"/>
    <cellStyle name="Dziesietny_Invoices2001Slovakia_Book1_1_Du toan nuoc San Thang (GD2) 4 2" xfId="16080"/>
    <cellStyle name="Dziesiętny_Invoices2001Slovakia_Book1_1_Du toan nuoc San Thang (GD2) 4 2" xfId="16081"/>
    <cellStyle name="Dziesietny_Invoices2001Slovakia_Book1_1_Du toan nuoc San Thang (GD2) 4 3" xfId="27619"/>
    <cellStyle name="Dziesiętny_Invoices2001Slovakia_Book1_1_Du toan nuoc San Thang (GD2) 4 3" xfId="27620"/>
    <cellStyle name="Dziesietny_Invoices2001Slovakia_Book1_1_Du toan nuoc San Thang (GD2) 5" xfId="8824"/>
    <cellStyle name="Dziesiętny_Invoices2001Slovakia_Book1_1_Du toan nuoc San Thang (GD2) 5" xfId="8825"/>
    <cellStyle name="Dziesietny_Invoices2001Slovakia_Book1_1_Du toan nuoc San Thang (GD2) 5 2" xfId="27621"/>
    <cellStyle name="Dziesiętny_Invoices2001Slovakia_Book1_1_Du toan nuoc San Thang (GD2) 5 2" xfId="27622"/>
    <cellStyle name="Dziesietny_Invoices2001Slovakia_Book1_1_Du toan nuoc San Thang (GD2) 6" xfId="8826"/>
    <cellStyle name="Dziesiętny_Invoices2001Slovakia_Book1_1_Du toan nuoc San Thang (GD2) 6" xfId="8827"/>
    <cellStyle name="Dziesietny_Invoices2001Slovakia_Book1_1_Du toan nuoc San Thang (GD2) 6 2" xfId="27623"/>
    <cellStyle name="Dziesiętny_Invoices2001Slovakia_Book1_1_Du toan nuoc San Thang (GD2) 6 2" xfId="27624"/>
    <cellStyle name="Dziesietny_Invoices2001Slovakia_Book1_1_Du toan nuoc San Thang (GD2) 7" xfId="8828"/>
    <cellStyle name="Dziesiętny_Invoices2001Slovakia_Book1_1_Du toan nuoc San Thang (GD2) 7" xfId="8829"/>
    <cellStyle name="Dziesietny_Invoices2001Slovakia_Book1_1_Du toan nuoc San Thang (GD2) 7 2" xfId="27625"/>
    <cellStyle name="Dziesiętny_Invoices2001Slovakia_Book1_1_Du toan nuoc San Thang (GD2) 7 2" xfId="27626"/>
    <cellStyle name="Dziesietny_Invoices2001Slovakia_Book1_1_Du toan nuoc San Thang (GD2) 8" xfId="8830"/>
    <cellStyle name="Dziesiętny_Invoices2001Slovakia_Book1_1_Du toan nuoc San Thang (GD2) 8" xfId="8831"/>
    <cellStyle name="Dziesietny_Invoices2001Slovakia_Book1_1_Du toan nuoc San Thang (GD2) 8 2" xfId="27627"/>
    <cellStyle name="Dziesiętny_Invoices2001Slovakia_Book1_1_Du toan nuoc San Thang (GD2) 8 2" xfId="27628"/>
    <cellStyle name="Dziesietny_Invoices2001Slovakia_Book1_1_Du toan nuoc San Thang (GD2) 9" xfId="8832"/>
    <cellStyle name="Dziesiętny_Invoices2001Slovakia_Book1_1_Du toan nuoc San Thang (GD2) 9" xfId="8833"/>
    <cellStyle name="Dziesietny_Invoices2001Slovakia_Book1_1_Du toan nuoc San Thang (GD2) 9 2" xfId="27629"/>
    <cellStyle name="Dziesiętny_Invoices2001Slovakia_Book1_1_Du toan nuoc San Thang (GD2) 9 2" xfId="27630"/>
    <cellStyle name="Dziesietny_Invoices2001Slovakia_Book1_1_Ke hoach 2010 (theo doi 11-8-2010)" xfId="8834"/>
    <cellStyle name="Dziesiętny_Invoices2001Slovakia_Book1_1_Ke hoach 2010 (theo doi 11-8-2010)" xfId="8835"/>
    <cellStyle name="Dziesietny_Invoices2001Slovakia_Book1_1_Ke hoach 2010 (theo doi 11-8-2010) 10" xfId="8836"/>
    <cellStyle name="Dziesiętny_Invoices2001Slovakia_Book1_1_Ke hoach 2010 (theo doi 11-8-2010) 10" xfId="8837"/>
    <cellStyle name="Dziesietny_Invoices2001Slovakia_Book1_1_Ke hoach 2010 (theo doi 11-8-2010) 10 2" xfId="27633"/>
    <cellStyle name="Dziesiętny_Invoices2001Slovakia_Book1_1_Ke hoach 2010 (theo doi 11-8-2010) 10 2" xfId="27634"/>
    <cellStyle name="Dziesietny_Invoices2001Slovakia_Book1_1_Ke hoach 2010 (theo doi 11-8-2010) 11" xfId="8838"/>
    <cellStyle name="Dziesiętny_Invoices2001Slovakia_Book1_1_Ke hoach 2010 (theo doi 11-8-2010) 11" xfId="8839"/>
    <cellStyle name="Dziesietny_Invoices2001Slovakia_Book1_1_Ke hoach 2010 (theo doi 11-8-2010) 11 2" xfId="27635"/>
    <cellStyle name="Dziesiętny_Invoices2001Slovakia_Book1_1_Ke hoach 2010 (theo doi 11-8-2010) 11 2" xfId="27636"/>
    <cellStyle name="Dziesietny_Invoices2001Slovakia_Book1_1_Ke hoach 2010 (theo doi 11-8-2010) 12" xfId="8840"/>
    <cellStyle name="Dziesiętny_Invoices2001Slovakia_Book1_1_Ke hoach 2010 (theo doi 11-8-2010) 12" xfId="8841"/>
    <cellStyle name="Dziesietny_Invoices2001Slovakia_Book1_1_Ke hoach 2010 (theo doi 11-8-2010) 12 2" xfId="27637"/>
    <cellStyle name="Dziesiętny_Invoices2001Slovakia_Book1_1_Ke hoach 2010 (theo doi 11-8-2010) 12 2" xfId="27638"/>
    <cellStyle name="Dziesietny_Invoices2001Slovakia_Book1_1_Ke hoach 2010 (theo doi 11-8-2010) 13" xfId="8842"/>
    <cellStyle name="Dziesiętny_Invoices2001Slovakia_Book1_1_Ke hoach 2010 (theo doi 11-8-2010) 13" xfId="8843"/>
    <cellStyle name="Dziesietny_Invoices2001Slovakia_Book1_1_Ke hoach 2010 (theo doi 11-8-2010) 13 2" xfId="27639"/>
    <cellStyle name="Dziesiętny_Invoices2001Slovakia_Book1_1_Ke hoach 2010 (theo doi 11-8-2010) 13 2" xfId="27640"/>
    <cellStyle name="Dziesietny_Invoices2001Slovakia_Book1_1_Ke hoach 2010 (theo doi 11-8-2010) 14" xfId="8844"/>
    <cellStyle name="Dziesiętny_Invoices2001Slovakia_Book1_1_Ke hoach 2010 (theo doi 11-8-2010) 14" xfId="8845"/>
    <cellStyle name="Dziesietny_Invoices2001Slovakia_Book1_1_Ke hoach 2010 (theo doi 11-8-2010) 14 2" xfId="27641"/>
    <cellStyle name="Dziesiętny_Invoices2001Slovakia_Book1_1_Ke hoach 2010 (theo doi 11-8-2010) 14 2" xfId="27642"/>
    <cellStyle name="Dziesietny_Invoices2001Slovakia_Book1_1_Ke hoach 2010 (theo doi 11-8-2010) 15" xfId="8846"/>
    <cellStyle name="Dziesiętny_Invoices2001Slovakia_Book1_1_Ke hoach 2010 (theo doi 11-8-2010) 15" xfId="8847"/>
    <cellStyle name="Dziesietny_Invoices2001Slovakia_Book1_1_Ke hoach 2010 (theo doi 11-8-2010) 15 2" xfId="27643"/>
    <cellStyle name="Dziesiętny_Invoices2001Slovakia_Book1_1_Ke hoach 2010 (theo doi 11-8-2010) 15 2" xfId="27644"/>
    <cellStyle name="Dziesietny_Invoices2001Slovakia_Book1_1_Ke hoach 2010 (theo doi 11-8-2010) 16" xfId="8848"/>
    <cellStyle name="Dziesiętny_Invoices2001Slovakia_Book1_1_Ke hoach 2010 (theo doi 11-8-2010) 16" xfId="8849"/>
    <cellStyle name="Dziesietny_Invoices2001Slovakia_Book1_1_Ke hoach 2010 (theo doi 11-8-2010) 16 2" xfId="27645"/>
    <cellStyle name="Dziesiętny_Invoices2001Slovakia_Book1_1_Ke hoach 2010 (theo doi 11-8-2010) 16 2" xfId="27646"/>
    <cellStyle name="Dziesietny_Invoices2001Slovakia_Book1_1_Ke hoach 2010 (theo doi 11-8-2010) 17" xfId="8850"/>
    <cellStyle name="Dziesiętny_Invoices2001Slovakia_Book1_1_Ke hoach 2010 (theo doi 11-8-2010) 17" xfId="8851"/>
    <cellStyle name="Dziesietny_Invoices2001Slovakia_Book1_1_Ke hoach 2010 (theo doi 11-8-2010) 17 2" xfId="27647"/>
    <cellStyle name="Dziesiętny_Invoices2001Slovakia_Book1_1_Ke hoach 2010 (theo doi 11-8-2010) 17 2" xfId="27648"/>
    <cellStyle name="Dziesietny_Invoices2001Slovakia_Book1_1_Ke hoach 2010 (theo doi 11-8-2010) 18" xfId="8852"/>
    <cellStyle name="Dziesiętny_Invoices2001Slovakia_Book1_1_Ke hoach 2010 (theo doi 11-8-2010) 18" xfId="8853"/>
    <cellStyle name="Dziesietny_Invoices2001Slovakia_Book1_1_Ke hoach 2010 (theo doi 11-8-2010) 18 2" xfId="27649"/>
    <cellStyle name="Dziesiętny_Invoices2001Slovakia_Book1_1_Ke hoach 2010 (theo doi 11-8-2010) 18 2" xfId="27650"/>
    <cellStyle name="Dziesietny_Invoices2001Slovakia_Book1_1_Ke hoach 2010 (theo doi 11-8-2010) 19" xfId="8854"/>
    <cellStyle name="Dziesiętny_Invoices2001Slovakia_Book1_1_Ke hoach 2010 (theo doi 11-8-2010) 19" xfId="8855"/>
    <cellStyle name="Dziesietny_Invoices2001Slovakia_Book1_1_Ke hoach 2010 (theo doi 11-8-2010) 19 2" xfId="27651"/>
    <cellStyle name="Dziesiętny_Invoices2001Slovakia_Book1_1_Ke hoach 2010 (theo doi 11-8-2010) 19 2" xfId="27652"/>
    <cellStyle name="Dziesietny_Invoices2001Slovakia_Book1_1_Ke hoach 2010 (theo doi 11-8-2010) 2" xfId="8856"/>
    <cellStyle name="Dziesiętny_Invoices2001Slovakia_Book1_1_Ke hoach 2010 (theo doi 11-8-2010) 2" xfId="8857"/>
    <cellStyle name="Dziesietny_Invoices2001Slovakia_Book1_1_Ke hoach 2010 (theo doi 11-8-2010) 2 2" xfId="16086"/>
    <cellStyle name="Dziesiętny_Invoices2001Slovakia_Book1_1_Ke hoach 2010 (theo doi 11-8-2010) 2 2" xfId="16087"/>
    <cellStyle name="Dziesietny_Invoices2001Slovakia_Book1_1_Ke hoach 2010 (theo doi 11-8-2010) 2 3" xfId="16084"/>
    <cellStyle name="Dziesiętny_Invoices2001Slovakia_Book1_1_Ke hoach 2010 (theo doi 11-8-2010) 2 3" xfId="16085"/>
    <cellStyle name="Dziesietny_Invoices2001Slovakia_Book1_1_Ke hoach 2010 (theo doi 11-8-2010) 2 4" xfId="27653"/>
    <cellStyle name="Dziesiętny_Invoices2001Slovakia_Book1_1_Ke hoach 2010 (theo doi 11-8-2010) 2 4" xfId="27654"/>
    <cellStyle name="Dziesietny_Invoices2001Slovakia_Book1_1_Ke hoach 2010 (theo doi 11-8-2010) 20" xfId="8858"/>
    <cellStyle name="Dziesiętny_Invoices2001Slovakia_Book1_1_Ke hoach 2010 (theo doi 11-8-2010) 20" xfId="8859"/>
    <cellStyle name="Dziesietny_Invoices2001Slovakia_Book1_1_Ke hoach 2010 (theo doi 11-8-2010) 20 2" xfId="27655"/>
    <cellStyle name="Dziesiętny_Invoices2001Slovakia_Book1_1_Ke hoach 2010 (theo doi 11-8-2010) 20 2" xfId="27656"/>
    <cellStyle name="Dziesietny_Invoices2001Slovakia_Book1_1_Ke hoach 2010 (theo doi 11-8-2010) 21" xfId="8860"/>
    <cellStyle name="Dziesiętny_Invoices2001Slovakia_Book1_1_Ke hoach 2010 (theo doi 11-8-2010) 21" xfId="8861"/>
    <cellStyle name="Dziesietny_Invoices2001Slovakia_Book1_1_Ke hoach 2010 (theo doi 11-8-2010) 21 2" xfId="27657"/>
    <cellStyle name="Dziesiętny_Invoices2001Slovakia_Book1_1_Ke hoach 2010 (theo doi 11-8-2010) 21 2" xfId="27658"/>
    <cellStyle name="Dziesietny_Invoices2001Slovakia_Book1_1_Ke hoach 2010 (theo doi 11-8-2010) 22" xfId="8862"/>
    <cellStyle name="Dziesiętny_Invoices2001Slovakia_Book1_1_Ke hoach 2010 (theo doi 11-8-2010) 22" xfId="8863"/>
    <cellStyle name="Dziesietny_Invoices2001Slovakia_Book1_1_Ke hoach 2010 (theo doi 11-8-2010) 22 2" xfId="27659"/>
    <cellStyle name="Dziesiętny_Invoices2001Slovakia_Book1_1_Ke hoach 2010 (theo doi 11-8-2010) 22 2" xfId="27660"/>
    <cellStyle name="Dziesietny_Invoices2001Slovakia_Book1_1_Ke hoach 2010 (theo doi 11-8-2010) 23" xfId="8864"/>
    <cellStyle name="Dziesiętny_Invoices2001Slovakia_Book1_1_Ke hoach 2010 (theo doi 11-8-2010) 23" xfId="8865"/>
    <cellStyle name="Dziesietny_Invoices2001Slovakia_Book1_1_Ke hoach 2010 (theo doi 11-8-2010) 23 2" xfId="27661"/>
    <cellStyle name="Dziesiętny_Invoices2001Slovakia_Book1_1_Ke hoach 2010 (theo doi 11-8-2010) 23 2" xfId="27662"/>
    <cellStyle name="Dziesietny_Invoices2001Slovakia_Book1_1_Ke hoach 2010 (theo doi 11-8-2010) 24" xfId="8866"/>
    <cellStyle name="Dziesiętny_Invoices2001Slovakia_Book1_1_Ke hoach 2010 (theo doi 11-8-2010) 24" xfId="8867"/>
    <cellStyle name="Dziesietny_Invoices2001Slovakia_Book1_1_Ke hoach 2010 (theo doi 11-8-2010) 24 2" xfId="27663"/>
    <cellStyle name="Dziesiętny_Invoices2001Slovakia_Book1_1_Ke hoach 2010 (theo doi 11-8-2010) 24 2" xfId="27664"/>
    <cellStyle name="Dziesietny_Invoices2001Slovakia_Book1_1_Ke hoach 2010 (theo doi 11-8-2010) 25" xfId="8868"/>
    <cellStyle name="Dziesiętny_Invoices2001Slovakia_Book1_1_Ke hoach 2010 (theo doi 11-8-2010) 25" xfId="8869"/>
    <cellStyle name="Dziesietny_Invoices2001Slovakia_Book1_1_Ke hoach 2010 (theo doi 11-8-2010) 25 2" xfId="27665"/>
    <cellStyle name="Dziesiętny_Invoices2001Slovakia_Book1_1_Ke hoach 2010 (theo doi 11-8-2010) 25 2" xfId="27666"/>
    <cellStyle name="Dziesietny_Invoices2001Slovakia_Book1_1_Ke hoach 2010 (theo doi 11-8-2010) 26" xfId="8870"/>
    <cellStyle name="Dziesiętny_Invoices2001Slovakia_Book1_1_Ke hoach 2010 (theo doi 11-8-2010) 26" xfId="8871"/>
    <cellStyle name="Dziesietny_Invoices2001Slovakia_Book1_1_Ke hoach 2010 (theo doi 11-8-2010) 26 2" xfId="27667"/>
    <cellStyle name="Dziesiętny_Invoices2001Slovakia_Book1_1_Ke hoach 2010 (theo doi 11-8-2010) 26 2" xfId="27668"/>
    <cellStyle name="Dziesietny_Invoices2001Slovakia_Book1_1_Ke hoach 2010 (theo doi 11-8-2010) 27" xfId="16082"/>
    <cellStyle name="Dziesiętny_Invoices2001Slovakia_Book1_1_Ke hoach 2010 (theo doi 11-8-2010) 27" xfId="16083"/>
    <cellStyle name="Dziesietny_Invoices2001Slovakia_Book1_1_Ke hoach 2010 (theo doi 11-8-2010) 28" xfId="27631"/>
    <cellStyle name="Dziesiętny_Invoices2001Slovakia_Book1_1_Ke hoach 2010 (theo doi 11-8-2010) 28" xfId="27632"/>
    <cellStyle name="Dziesietny_Invoices2001Slovakia_Book1_1_Ke hoach 2010 (theo doi 11-8-2010) 3" xfId="8872"/>
    <cellStyle name="Dziesiętny_Invoices2001Slovakia_Book1_1_Ke hoach 2010 (theo doi 11-8-2010) 3" xfId="8873"/>
    <cellStyle name="Dziesietny_Invoices2001Slovakia_Book1_1_Ke hoach 2010 (theo doi 11-8-2010) 3 2" xfId="16090"/>
    <cellStyle name="Dziesiętny_Invoices2001Slovakia_Book1_1_Ke hoach 2010 (theo doi 11-8-2010) 3 2" xfId="16091"/>
    <cellStyle name="Dziesietny_Invoices2001Slovakia_Book1_1_Ke hoach 2010 (theo doi 11-8-2010) 3 3" xfId="16088"/>
    <cellStyle name="Dziesiętny_Invoices2001Slovakia_Book1_1_Ke hoach 2010 (theo doi 11-8-2010) 3 3" xfId="16089"/>
    <cellStyle name="Dziesietny_Invoices2001Slovakia_Book1_1_Ke hoach 2010 (theo doi 11-8-2010) 3 4" xfId="27669"/>
    <cellStyle name="Dziesiętny_Invoices2001Slovakia_Book1_1_Ke hoach 2010 (theo doi 11-8-2010) 3 4" xfId="27670"/>
    <cellStyle name="Dziesietny_Invoices2001Slovakia_Book1_1_Ke hoach 2010 (theo doi 11-8-2010) 4" xfId="8874"/>
    <cellStyle name="Dziesiętny_Invoices2001Slovakia_Book1_1_Ke hoach 2010 (theo doi 11-8-2010) 4" xfId="8875"/>
    <cellStyle name="Dziesietny_Invoices2001Slovakia_Book1_1_Ke hoach 2010 (theo doi 11-8-2010) 4 2" xfId="16092"/>
    <cellStyle name="Dziesiętny_Invoices2001Slovakia_Book1_1_Ke hoach 2010 (theo doi 11-8-2010) 4 2" xfId="16093"/>
    <cellStyle name="Dziesietny_Invoices2001Slovakia_Book1_1_Ke hoach 2010 (theo doi 11-8-2010) 4 3" xfId="27671"/>
    <cellStyle name="Dziesiętny_Invoices2001Slovakia_Book1_1_Ke hoach 2010 (theo doi 11-8-2010) 4 3" xfId="27672"/>
    <cellStyle name="Dziesietny_Invoices2001Slovakia_Book1_1_Ke hoach 2010 (theo doi 11-8-2010) 5" xfId="8876"/>
    <cellStyle name="Dziesiętny_Invoices2001Slovakia_Book1_1_Ke hoach 2010 (theo doi 11-8-2010) 5" xfId="8877"/>
    <cellStyle name="Dziesietny_Invoices2001Slovakia_Book1_1_Ke hoach 2010 (theo doi 11-8-2010) 5 2" xfId="27673"/>
    <cellStyle name="Dziesiętny_Invoices2001Slovakia_Book1_1_Ke hoach 2010 (theo doi 11-8-2010) 5 2" xfId="27674"/>
    <cellStyle name="Dziesietny_Invoices2001Slovakia_Book1_1_Ke hoach 2010 (theo doi 11-8-2010) 6" xfId="8878"/>
    <cellStyle name="Dziesiętny_Invoices2001Slovakia_Book1_1_Ke hoach 2010 (theo doi 11-8-2010) 6" xfId="8879"/>
    <cellStyle name="Dziesietny_Invoices2001Slovakia_Book1_1_Ke hoach 2010 (theo doi 11-8-2010) 6 2" xfId="27675"/>
    <cellStyle name="Dziesiętny_Invoices2001Slovakia_Book1_1_Ke hoach 2010 (theo doi 11-8-2010) 6 2" xfId="27676"/>
    <cellStyle name="Dziesietny_Invoices2001Slovakia_Book1_1_Ke hoach 2010 (theo doi 11-8-2010) 7" xfId="8880"/>
    <cellStyle name="Dziesiętny_Invoices2001Slovakia_Book1_1_Ke hoach 2010 (theo doi 11-8-2010) 7" xfId="8881"/>
    <cellStyle name="Dziesietny_Invoices2001Slovakia_Book1_1_Ke hoach 2010 (theo doi 11-8-2010) 7 2" xfId="27677"/>
    <cellStyle name="Dziesiętny_Invoices2001Slovakia_Book1_1_Ke hoach 2010 (theo doi 11-8-2010) 7 2" xfId="27678"/>
    <cellStyle name="Dziesietny_Invoices2001Slovakia_Book1_1_Ke hoach 2010 (theo doi 11-8-2010) 8" xfId="8882"/>
    <cellStyle name="Dziesiętny_Invoices2001Slovakia_Book1_1_Ke hoach 2010 (theo doi 11-8-2010) 8" xfId="8883"/>
    <cellStyle name="Dziesietny_Invoices2001Slovakia_Book1_1_Ke hoach 2010 (theo doi 11-8-2010) 8 2" xfId="27679"/>
    <cellStyle name="Dziesiętny_Invoices2001Slovakia_Book1_1_Ke hoach 2010 (theo doi 11-8-2010) 8 2" xfId="27680"/>
    <cellStyle name="Dziesietny_Invoices2001Slovakia_Book1_1_Ke hoach 2010 (theo doi 11-8-2010) 9" xfId="8884"/>
    <cellStyle name="Dziesiętny_Invoices2001Slovakia_Book1_1_Ke hoach 2010 (theo doi 11-8-2010) 9" xfId="8885"/>
    <cellStyle name="Dziesietny_Invoices2001Slovakia_Book1_1_Ke hoach 2010 (theo doi 11-8-2010) 9 2" xfId="27681"/>
    <cellStyle name="Dziesiętny_Invoices2001Slovakia_Book1_1_Ke hoach 2010 (theo doi 11-8-2010) 9 2" xfId="27682"/>
    <cellStyle name="Dziesietny_Invoices2001Slovakia_Book1_1_Ke hoach 2010 ngay 31-01" xfId="8886"/>
    <cellStyle name="Dziesiętny_Invoices2001Slovakia_Book1_1_Ke hoach 2010 ngay 31-01" xfId="8887"/>
    <cellStyle name="Dziesietny_Invoices2001Slovakia_Book1_1_Ke hoach 2010 ngay 31-01 10" xfId="8888"/>
    <cellStyle name="Dziesiętny_Invoices2001Slovakia_Book1_1_Ke hoach 2010 ngay 31-01 10" xfId="8889"/>
    <cellStyle name="Dziesietny_Invoices2001Slovakia_Book1_1_Ke hoach 2010 ngay 31-01 10 2" xfId="27685"/>
    <cellStyle name="Dziesiętny_Invoices2001Slovakia_Book1_1_Ke hoach 2010 ngay 31-01 10 2" xfId="27686"/>
    <cellStyle name="Dziesietny_Invoices2001Slovakia_Book1_1_Ke hoach 2010 ngay 31-01 11" xfId="8890"/>
    <cellStyle name="Dziesiętny_Invoices2001Slovakia_Book1_1_Ke hoach 2010 ngay 31-01 11" xfId="8891"/>
    <cellStyle name="Dziesietny_Invoices2001Slovakia_Book1_1_Ke hoach 2010 ngay 31-01 11 2" xfId="27687"/>
    <cellStyle name="Dziesiętny_Invoices2001Slovakia_Book1_1_Ke hoach 2010 ngay 31-01 11 2" xfId="27688"/>
    <cellStyle name="Dziesietny_Invoices2001Slovakia_Book1_1_Ke hoach 2010 ngay 31-01 12" xfId="8892"/>
    <cellStyle name="Dziesiętny_Invoices2001Slovakia_Book1_1_Ke hoach 2010 ngay 31-01 12" xfId="8893"/>
    <cellStyle name="Dziesietny_Invoices2001Slovakia_Book1_1_Ke hoach 2010 ngay 31-01 12 2" xfId="27689"/>
    <cellStyle name="Dziesiętny_Invoices2001Slovakia_Book1_1_Ke hoach 2010 ngay 31-01 12 2" xfId="27690"/>
    <cellStyle name="Dziesietny_Invoices2001Slovakia_Book1_1_Ke hoach 2010 ngay 31-01 13" xfId="8894"/>
    <cellStyle name="Dziesiętny_Invoices2001Slovakia_Book1_1_Ke hoach 2010 ngay 31-01 13" xfId="8895"/>
    <cellStyle name="Dziesietny_Invoices2001Slovakia_Book1_1_Ke hoach 2010 ngay 31-01 13 2" xfId="27691"/>
    <cellStyle name="Dziesiętny_Invoices2001Slovakia_Book1_1_Ke hoach 2010 ngay 31-01 13 2" xfId="27692"/>
    <cellStyle name="Dziesietny_Invoices2001Slovakia_Book1_1_Ke hoach 2010 ngay 31-01 14" xfId="8896"/>
    <cellStyle name="Dziesiętny_Invoices2001Slovakia_Book1_1_Ke hoach 2010 ngay 31-01 14" xfId="8897"/>
    <cellStyle name="Dziesietny_Invoices2001Slovakia_Book1_1_Ke hoach 2010 ngay 31-01 14 2" xfId="27693"/>
    <cellStyle name="Dziesiętny_Invoices2001Slovakia_Book1_1_Ke hoach 2010 ngay 31-01 14 2" xfId="27694"/>
    <cellStyle name="Dziesietny_Invoices2001Slovakia_Book1_1_Ke hoach 2010 ngay 31-01 15" xfId="8898"/>
    <cellStyle name="Dziesiętny_Invoices2001Slovakia_Book1_1_Ke hoach 2010 ngay 31-01 15" xfId="8899"/>
    <cellStyle name="Dziesietny_Invoices2001Slovakia_Book1_1_Ke hoach 2010 ngay 31-01 15 2" xfId="27695"/>
    <cellStyle name="Dziesiętny_Invoices2001Slovakia_Book1_1_Ke hoach 2010 ngay 31-01 15 2" xfId="27696"/>
    <cellStyle name="Dziesietny_Invoices2001Slovakia_Book1_1_Ke hoach 2010 ngay 31-01 16" xfId="8900"/>
    <cellStyle name="Dziesiętny_Invoices2001Slovakia_Book1_1_Ke hoach 2010 ngay 31-01 16" xfId="8901"/>
    <cellStyle name="Dziesietny_Invoices2001Slovakia_Book1_1_Ke hoach 2010 ngay 31-01 16 2" xfId="27697"/>
    <cellStyle name="Dziesiętny_Invoices2001Slovakia_Book1_1_Ke hoach 2010 ngay 31-01 16 2" xfId="27698"/>
    <cellStyle name="Dziesietny_Invoices2001Slovakia_Book1_1_Ke hoach 2010 ngay 31-01 17" xfId="8902"/>
    <cellStyle name="Dziesiętny_Invoices2001Slovakia_Book1_1_Ke hoach 2010 ngay 31-01 17" xfId="8903"/>
    <cellStyle name="Dziesietny_Invoices2001Slovakia_Book1_1_Ke hoach 2010 ngay 31-01 17 2" xfId="27699"/>
    <cellStyle name="Dziesiętny_Invoices2001Slovakia_Book1_1_Ke hoach 2010 ngay 31-01 17 2" xfId="27700"/>
    <cellStyle name="Dziesietny_Invoices2001Slovakia_Book1_1_Ke hoach 2010 ngay 31-01 18" xfId="8904"/>
    <cellStyle name="Dziesiętny_Invoices2001Slovakia_Book1_1_Ke hoach 2010 ngay 31-01 18" xfId="8905"/>
    <cellStyle name="Dziesietny_Invoices2001Slovakia_Book1_1_Ke hoach 2010 ngay 31-01 18 2" xfId="27701"/>
    <cellStyle name="Dziesiętny_Invoices2001Slovakia_Book1_1_Ke hoach 2010 ngay 31-01 18 2" xfId="27702"/>
    <cellStyle name="Dziesietny_Invoices2001Slovakia_Book1_1_Ke hoach 2010 ngay 31-01 19" xfId="8906"/>
    <cellStyle name="Dziesiętny_Invoices2001Slovakia_Book1_1_Ke hoach 2010 ngay 31-01 19" xfId="8907"/>
    <cellStyle name="Dziesietny_Invoices2001Slovakia_Book1_1_Ke hoach 2010 ngay 31-01 19 2" xfId="27703"/>
    <cellStyle name="Dziesiętny_Invoices2001Slovakia_Book1_1_Ke hoach 2010 ngay 31-01 19 2" xfId="27704"/>
    <cellStyle name="Dziesietny_Invoices2001Slovakia_Book1_1_Ke hoach 2010 ngay 31-01 2" xfId="8908"/>
    <cellStyle name="Dziesiętny_Invoices2001Slovakia_Book1_1_Ke hoach 2010 ngay 31-01 2" xfId="8909"/>
    <cellStyle name="Dziesietny_Invoices2001Slovakia_Book1_1_Ke hoach 2010 ngay 31-01 2 2" xfId="16098"/>
    <cellStyle name="Dziesiętny_Invoices2001Slovakia_Book1_1_Ke hoach 2010 ngay 31-01 2 2" xfId="16099"/>
    <cellStyle name="Dziesietny_Invoices2001Slovakia_Book1_1_Ke hoach 2010 ngay 31-01 2 3" xfId="16096"/>
    <cellStyle name="Dziesiętny_Invoices2001Slovakia_Book1_1_Ke hoach 2010 ngay 31-01 2 3" xfId="16097"/>
    <cellStyle name="Dziesietny_Invoices2001Slovakia_Book1_1_Ke hoach 2010 ngay 31-01 2 4" xfId="27705"/>
    <cellStyle name="Dziesiętny_Invoices2001Slovakia_Book1_1_Ke hoach 2010 ngay 31-01 2 4" xfId="27706"/>
    <cellStyle name="Dziesietny_Invoices2001Slovakia_Book1_1_Ke hoach 2010 ngay 31-01 20" xfId="8910"/>
    <cellStyle name="Dziesiętny_Invoices2001Slovakia_Book1_1_Ke hoach 2010 ngay 31-01 20" xfId="8911"/>
    <cellStyle name="Dziesietny_Invoices2001Slovakia_Book1_1_Ke hoach 2010 ngay 31-01 20 2" xfId="27707"/>
    <cellStyle name="Dziesiętny_Invoices2001Slovakia_Book1_1_Ke hoach 2010 ngay 31-01 20 2" xfId="27708"/>
    <cellStyle name="Dziesietny_Invoices2001Slovakia_Book1_1_Ke hoach 2010 ngay 31-01 21" xfId="8912"/>
    <cellStyle name="Dziesiętny_Invoices2001Slovakia_Book1_1_Ke hoach 2010 ngay 31-01 21" xfId="8913"/>
    <cellStyle name="Dziesietny_Invoices2001Slovakia_Book1_1_Ke hoach 2010 ngay 31-01 21 2" xfId="27709"/>
    <cellStyle name="Dziesiętny_Invoices2001Slovakia_Book1_1_Ke hoach 2010 ngay 31-01 21 2" xfId="27710"/>
    <cellStyle name="Dziesietny_Invoices2001Slovakia_Book1_1_Ke hoach 2010 ngay 31-01 22" xfId="8914"/>
    <cellStyle name="Dziesiętny_Invoices2001Slovakia_Book1_1_Ke hoach 2010 ngay 31-01 22" xfId="8915"/>
    <cellStyle name="Dziesietny_Invoices2001Slovakia_Book1_1_Ke hoach 2010 ngay 31-01 22 2" xfId="27711"/>
    <cellStyle name="Dziesiętny_Invoices2001Slovakia_Book1_1_Ke hoach 2010 ngay 31-01 22 2" xfId="27712"/>
    <cellStyle name="Dziesietny_Invoices2001Slovakia_Book1_1_Ke hoach 2010 ngay 31-01 23" xfId="8916"/>
    <cellStyle name="Dziesiętny_Invoices2001Slovakia_Book1_1_Ke hoach 2010 ngay 31-01 23" xfId="8917"/>
    <cellStyle name="Dziesietny_Invoices2001Slovakia_Book1_1_Ke hoach 2010 ngay 31-01 23 2" xfId="27713"/>
    <cellStyle name="Dziesiętny_Invoices2001Slovakia_Book1_1_Ke hoach 2010 ngay 31-01 23 2" xfId="27714"/>
    <cellStyle name="Dziesietny_Invoices2001Slovakia_Book1_1_Ke hoach 2010 ngay 31-01 24" xfId="8918"/>
    <cellStyle name="Dziesiętny_Invoices2001Slovakia_Book1_1_Ke hoach 2010 ngay 31-01 24" xfId="8919"/>
    <cellStyle name="Dziesietny_Invoices2001Slovakia_Book1_1_Ke hoach 2010 ngay 31-01 24 2" xfId="27715"/>
    <cellStyle name="Dziesiętny_Invoices2001Slovakia_Book1_1_Ke hoach 2010 ngay 31-01 24 2" xfId="27716"/>
    <cellStyle name="Dziesietny_Invoices2001Slovakia_Book1_1_Ke hoach 2010 ngay 31-01 25" xfId="8920"/>
    <cellStyle name="Dziesiętny_Invoices2001Slovakia_Book1_1_Ke hoach 2010 ngay 31-01 25" xfId="8921"/>
    <cellStyle name="Dziesietny_Invoices2001Slovakia_Book1_1_Ke hoach 2010 ngay 31-01 25 2" xfId="27717"/>
    <cellStyle name="Dziesiętny_Invoices2001Slovakia_Book1_1_Ke hoach 2010 ngay 31-01 25 2" xfId="27718"/>
    <cellStyle name="Dziesietny_Invoices2001Slovakia_Book1_1_Ke hoach 2010 ngay 31-01 26" xfId="8922"/>
    <cellStyle name="Dziesiętny_Invoices2001Slovakia_Book1_1_Ke hoach 2010 ngay 31-01 26" xfId="8923"/>
    <cellStyle name="Dziesietny_Invoices2001Slovakia_Book1_1_Ke hoach 2010 ngay 31-01 26 2" xfId="27719"/>
    <cellStyle name="Dziesiętny_Invoices2001Slovakia_Book1_1_Ke hoach 2010 ngay 31-01 26 2" xfId="27720"/>
    <cellStyle name="Dziesietny_Invoices2001Slovakia_Book1_1_Ke hoach 2010 ngay 31-01 27" xfId="16094"/>
    <cellStyle name="Dziesiętny_Invoices2001Slovakia_Book1_1_Ke hoach 2010 ngay 31-01 27" xfId="16095"/>
    <cellStyle name="Dziesietny_Invoices2001Slovakia_Book1_1_Ke hoach 2010 ngay 31-01 28" xfId="27683"/>
    <cellStyle name="Dziesiętny_Invoices2001Slovakia_Book1_1_Ke hoach 2010 ngay 31-01 28" xfId="27684"/>
    <cellStyle name="Dziesietny_Invoices2001Slovakia_Book1_1_Ke hoach 2010 ngay 31-01 3" xfId="8924"/>
    <cellStyle name="Dziesiętny_Invoices2001Slovakia_Book1_1_Ke hoach 2010 ngay 31-01 3" xfId="8925"/>
    <cellStyle name="Dziesietny_Invoices2001Slovakia_Book1_1_Ke hoach 2010 ngay 31-01 3 2" xfId="16102"/>
    <cellStyle name="Dziesiętny_Invoices2001Slovakia_Book1_1_Ke hoach 2010 ngay 31-01 3 2" xfId="16103"/>
    <cellStyle name="Dziesietny_Invoices2001Slovakia_Book1_1_Ke hoach 2010 ngay 31-01 3 3" xfId="16100"/>
    <cellStyle name="Dziesiętny_Invoices2001Slovakia_Book1_1_Ke hoach 2010 ngay 31-01 3 3" xfId="16101"/>
    <cellStyle name="Dziesietny_Invoices2001Slovakia_Book1_1_Ke hoach 2010 ngay 31-01 3 4" xfId="27721"/>
    <cellStyle name="Dziesiętny_Invoices2001Slovakia_Book1_1_Ke hoach 2010 ngay 31-01 3 4" xfId="27722"/>
    <cellStyle name="Dziesietny_Invoices2001Slovakia_Book1_1_Ke hoach 2010 ngay 31-01 4" xfId="8926"/>
    <cellStyle name="Dziesiętny_Invoices2001Slovakia_Book1_1_Ke hoach 2010 ngay 31-01 4" xfId="8927"/>
    <cellStyle name="Dziesietny_Invoices2001Slovakia_Book1_1_Ke hoach 2010 ngay 31-01 4 2" xfId="16104"/>
    <cellStyle name="Dziesiętny_Invoices2001Slovakia_Book1_1_Ke hoach 2010 ngay 31-01 4 2" xfId="16105"/>
    <cellStyle name="Dziesietny_Invoices2001Slovakia_Book1_1_Ke hoach 2010 ngay 31-01 4 3" xfId="27723"/>
    <cellStyle name="Dziesiętny_Invoices2001Slovakia_Book1_1_Ke hoach 2010 ngay 31-01 4 3" xfId="27724"/>
    <cellStyle name="Dziesietny_Invoices2001Slovakia_Book1_1_Ke hoach 2010 ngay 31-01 5" xfId="8928"/>
    <cellStyle name="Dziesiętny_Invoices2001Slovakia_Book1_1_Ke hoach 2010 ngay 31-01 5" xfId="8929"/>
    <cellStyle name="Dziesietny_Invoices2001Slovakia_Book1_1_Ke hoach 2010 ngay 31-01 5 2" xfId="27725"/>
    <cellStyle name="Dziesiętny_Invoices2001Slovakia_Book1_1_Ke hoach 2010 ngay 31-01 5 2" xfId="27726"/>
    <cellStyle name="Dziesietny_Invoices2001Slovakia_Book1_1_Ke hoach 2010 ngay 31-01 6" xfId="8930"/>
    <cellStyle name="Dziesiętny_Invoices2001Slovakia_Book1_1_Ke hoach 2010 ngay 31-01 6" xfId="8931"/>
    <cellStyle name="Dziesietny_Invoices2001Slovakia_Book1_1_Ke hoach 2010 ngay 31-01 6 2" xfId="27727"/>
    <cellStyle name="Dziesiętny_Invoices2001Slovakia_Book1_1_Ke hoach 2010 ngay 31-01 6 2" xfId="27728"/>
    <cellStyle name="Dziesietny_Invoices2001Slovakia_Book1_1_Ke hoach 2010 ngay 31-01 7" xfId="8932"/>
    <cellStyle name="Dziesiętny_Invoices2001Slovakia_Book1_1_Ke hoach 2010 ngay 31-01 7" xfId="8933"/>
    <cellStyle name="Dziesietny_Invoices2001Slovakia_Book1_1_Ke hoach 2010 ngay 31-01 7 2" xfId="27729"/>
    <cellStyle name="Dziesiętny_Invoices2001Slovakia_Book1_1_Ke hoach 2010 ngay 31-01 7 2" xfId="27730"/>
    <cellStyle name="Dziesietny_Invoices2001Slovakia_Book1_1_Ke hoach 2010 ngay 31-01 8" xfId="8934"/>
    <cellStyle name="Dziesiętny_Invoices2001Slovakia_Book1_1_Ke hoach 2010 ngay 31-01 8" xfId="8935"/>
    <cellStyle name="Dziesietny_Invoices2001Slovakia_Book1_1_Ke hoach 2010 ngay 31-01 8 2" xfId="27731"/>
    <cellStyle name="Dziesiętny_Invoices2001Slovakia_Book1_1_Ke hoach 2010 ngay 31-01 8 2" xfId="27732"/>
    <cellStyle name="Dziesietny_Invoices2001Slovakia_Book1_1_Ke hoach 2010 ngay 31-01 9" xfId="8936"/>
    <cellStyle name="Dziesiętny_Invoices2001Slovakia_Book1_1_Ke hoach 2010 ngay 31-01 9" xfId="8937"/>
    <cellStyle name="Dziesietny_Invoices2001Slovakia_Book1_1_Ke hoach 2010 ngay 31-01 9 2" xfId="27733"/>
    <cellStyle name="Dziesiętny_Invoices2001Slovakia_Book1_1_Ke hoach 2010 ngay 31-01 9 2" xfId="27734"/>
    <cellStyle name="Dziesietny_Invoices2001Slovakia_Book1_1_ke hoach dau thau 30-6-2010" xfId="8938"/>
    <cellStyle name="Dziesiętny_Invoices2001Slovakia_Book1_1_ke hoach dau thau 30-6-2010" xfId="8939"/>
    <cellStyle name="Dziesietny_Invoices2001Slovakia_Book1_1_ke hoach dau thau 30-6-2010 10" xfId="8940"/>
    <cellStyle name="Dziesiętny_Invoices2001Slovakia_Book1_1_ke hoach dau thau 30-6-2010 10" xfId="8941"/>
    <cellStyle name="Dziesietny_Invoices2001Slovakia_Book1_1_ke hoach dau thau 30-6-2010 10 2" xfId="27737"/>
    <cellStyle name="Dziesiętny_Invoices2001Slovakia_Book1_1_ke hoach dau thau 30-6-2010 10 2" xfId="27738"/>
    <cellStyle name="Dziesietny_Invoices2001Slovakia_Book1_1_ke hoach dau thau 30-6-2010 11" xfId="8942"/>
    <cellStyle name="Dziesiętny_Invoices2001Slovakia_Book1_1_ke hoach dau thau 30-6-2010 11" xfId="8943"/>
    <cellStyle name="Dziesietny_Invoices2001Slovakia_Book1_1_ke hoach dau thau 30-6-2010 11 2" xfId="27739"/>
    <cellStyle name="Dziesiętny_Invoices2001Slovakia_Book1_1_ke hoach dau thau 30-6-2010 11 2" xfId="27740"/>
    <cellStyle name="Dziesietny_Invoices2001Slovakia_Book1_1_ke hoach dau thau 30-6-2010 12" xfId="8944"/>
    <cellStyle name="Dziesiętny_Invoices2001Slovakia_Book1_1_ke hoach dau thau 30-6-2010 12" xfId="8945"/>
    <cellStyle name="Dziesietny_Invoices2001Slovakia_Book1_1_ke hoach dau thau 30-6-2010 12 2" xfId="27741"/>
    <cellStyle name="Dziesiętny_Invoices2001Slovakia_Book1_1_ke hoach dau thau 30-6-2010 12 2" xfId="27742"/>
    <cellStyle name="Dziesietny_Invoices2001Slovakia_Book1_1_ke hoach dau thau 30-6-2010 13" xfId="8946"/>
    <cellStyle name="Dziesiętny_Invoices2001Slovakia_Book1_1_ke hoach dau thau 30-6-2010 13" xfId="8947"/>
    <cellStyle name="Dziesietny_Invoices2001Slovakia_Book1_1_ke hoach dau thau 30-6-2010 13 2" xfId="27743"/>
    <cellStyle name="Dziesiętny_Invoices2001Slovakia_Book1_1_ke hoach dau thau 30-6-2010 13 2" xfId="27744"/>
    <cellStyle name="Dziesietny_Invoices2001Slovakia_Book1_1_ke hoach dau thau 30-6-2010 14" xfId="8948"/>
    <cellStyle name="Dziesiętny_Invoices2001Slovakia_Book1_1_ke hoach dau thau 30-6-2010 14" xfId="8949"/>
    <cellStyle name="Dziesietny_Invoices2001Slovakia_Book1_1_ke hoach dau thau 30-6-2010 14 2" xfId="27745"/>
    <cellStyle name="Dziesiętny_Invoices2001Slovakia_Book1_1_ke hoach dau thau 30-6-2010 14 2" xfId="27746"/>
    <cellStyle name="Dziesietny_Invoices2001Slovakia_Book1_1_ke hoach dau thau 30-6-2010 15" xfId="8950"/>
    <cellStyle name="Dziesiętny_Invoices2001Slovakia_Book1_1_ke hoach dau thau 30-6-2010 15" xfId="8951"/>
    <cellStyle name="Dziesietny_Invoices2001Slovakia_Book1_1_ke hoach dau thau 30-6-2010 15 2" xfId="27747"/>
    <cellStyle name="Dziesiętny_Invoices2001Slovakia_Book1_1_ke hoach dau thau 30-6-2010 15 2" xfId="27748"/>
    <cellStyle name="Dziesietny_Invoices2001Slovakia_Book1_1_ke hoach dau thau 30-6-2010 16" xfId="8952"/>
    <cellStyle name="Dziesiętny_Invoices2001Slovakia_Book1_1_ke hoach dau thau 30-6-2010 16" xfId="8953"/>
    <cellStyle name="Dziesietny_Invoices2001Slovakia_Book1_1_ke hoach dau thau 30-6-2010 16 2" xfId="27749"/>
    <cellStyle name="Dziesiętny_Invoices2001Slovakia_Book1_1_ke hoach dau thau 30-6-2010 16 2" xfId="27750"/>
    <cellStyle name="Dziesietny_Invoices2001Slovakia_Book1_1_ke hoach dau thau 30-6-2010 17" xfId="8954"/>
    <cellStyle name="Dziesiętny_Invoices2001Slovakia_Book1_1_ke hoach dau thau 30-6-2010 17" xfId="8955"/>
    <cellStyle name="Dziesietny_Invoices2001Slovakia_Book1_1_ke hoach dau thau 30-6-2010 17 2" xfId="27751"/>
    <cellStyle name="Dziesiętny_Invoices2001Slovakia_Book1_1_ke hoach dau thau 30-6-2010 17 2" xfId="27752"/>
    <cellStyle name="Dziesietny_Invoices2001Slovakia_Book1_1_ke hoach dau thau 30-6-2010 18" xfId="8956"/>
    <cellStyle name="Dziesiętny_Invoices2001Slovakia_Book1_1_ke hoach dau thau 30-6-2010 18" xfId="8957"/>
    <cellStyle name="Dziesietny_Invoices2001Slovakia_Book1_1_ke hoach dau thau 30-6-2010 18 2" xfId="27753"/>
    <cellStyle name="Dziesiętny_Invoices2001Slovakia_Book1_1_ke hoach dau thau 30-6-2010 18 2" xfId="27754"/>
    <cellStyle name="Dziesietny_Invoices2001Slovakia_Book1_1_ke hoach dau thau 30-6-2010 19" xfId="8958"/>
    <cellStyle name="Dziesiętny_Invoices2001Slovakia_Book1_1_ke hoach dau thau 30-6-2010 19" xfId="8959"/>
    <cellStyle name="Dziesietny_Invoices2001Slovakia_Book1_1_ke hoach dau thau 30-6-2010 19 2" xfId="27755"/>
    <cellStyle name="Dziesiętny_Invoices2001Slovakia_Book1_1_ke hoach dau thau 30-6-2010 19 2" xfId="27756"/>
    <cellStyle name="Dziesietny_Invoices2001Slovakia_Book1_1_ke hoach dau thau 30-6-2010 2" xfId="8960"/>
    <cellStyle name="Dziesiętny_Invoices2001Slovakia_Book1_1_ke hoach dau thau 30-6-2010 2" xfId="8961"/>
    <cellStyle name="Dziesietny_Invoices2001Slovakia_Book1_1_ke hoach dau thau 30-6-2010 2 2" xfId="16110"/>
    <cellStyle name="Dziesiętny_Invoices2001Slovakia_Book1_1_ke hoach dau thau 30-6-2010 2 2" xfId="16111"/>
    <cellStyle name="Dziesietny_Invoices2001Slovakia_Book1_1_ke hoach dau thau 30-6-2010 2 3" xfId="16108"/>
    <cellStyle name="Dziesiętny_Invoices2001Slovakia_Book1_1_ke hoach dau thau 30-6-2010 2 3" xfId="16109"/>
    <cellStyle name="Dziesietny_Invoices2001Slovakia_Book1_1_ke hoach dau thau 30-6-2010 2 4" xfId="27757"/>
    <cellStyle name="Dziesiętny_Invoices2001Slovakia_Book1_1_ke hoach dau thau 30-6-2010 2 4" xfId="27758"/>
    <cellStyle name="Dziesietny_Invoices2001Slovakia_Book1_1_ke hoach dau thau 30-6-2010 20" xfId="8962"/>
    <cellStyle name="Dziesiętny_Invoices2001Slovakia_Book1_1_ke hoach dau thau 30-6-2010 20" xfId="8963"/>
    <cellStyle name="Dziesietny_Invoices2001Slovakia_Book1_1_ke hoach dau thau 30-6-2010 20 2" xfId="27759"/>
    <cellStyle name="Dziesiętny_Invoices2001Slovakia_Book1_1_ke hoach dau thau 30-6-2010 20 2" xfId="27760"/>
    <cellStyle name="Dziesietny_Invoices2001Slovakia_Book1_1_ke hoach dau thau 30-6-2010 21" xfId="8964"/>
    <cellStyle name="Dziesiętny_Invoices2001Slovakia_Book1_1_ke hoach dau thau 30-6-2010 21" xfId="8965"/>
    <cellStyle name="Dziesietny_Invoices2001Slovakia_Book1_1_ke hoach dau thau 30-6-2010 21 2" xfId="27761"/>
    <cellStyle name="Dziesiętny_Invoices2001Slovakia_Book1_1_ke hoach dau thau 30-6-2010 21 2" xfId="27762"/>
    <cellStyle name="Dziesietny_Invoices2001Slovakia_Book1_1_ke hoach dau thau 30-6-2010 22" xfId="8966"/>
    <cellStyle name="Dziesiętny_Invoices2001Slovakia_Book1_1_ke hoach dau thau 30-6-2010 22" xfId="8967"/>
    <cellStyle name="Dziesietny_Invoices2001Slovakia_Book1_1_ke hoach dau thau 30-6-2010 22 2" xfId="27763"/>
    <cellStyle name="Dziesiętny_Invoices2001Slovakia_Book1_1_ke hoach dau thau 30-6-2010 22 2" xfId="27764"/>
    <cellStyle name="Dziesietny_Invoices2001Slovakia_Book1_1_ke hoach dau thau 30-6-2010 23" xfId="8968"/>
    <cellStyle name="Dziesiętny_Invoices2001Slovakia_Book1_1_ke hoach dau thau 30-6-2010 23" xfId="8969"/>
    <cellStyle name="Dziesietny_Invoices2001Slovakia_Book1_1_ke hoach dau thau 30-6-2010 23 2" xfId="27765"/>
    <cellStyle name="Dziesiętny_Invoices2001Slovakia_Book1_1_ke hoach dau thau 30-6-2010 23 2" xfId="27766"/>
    <cellStyle name="Dziesietny_Invoices2001Slovakia_Book1_1_ke hoach dau thau 30-6-2010 24" xfId="8970"/>
    <cellStyle name="Dziesiętny_Invoices2001Slovakia_Book1_1_ke hoach dau thau 30-6-2010 24" xfId="8971"/>
    <cellStyle name="Dziesietny_Invoices2001Slovakia_Book1_1_ke hoach dau thau 30-6-2010 24 2" xfId="27767"/>
    <cellStyle name="Dziesiętny_Invoices2001Slovakia_Book1_1_ke hoach dau thau 30-6-2010 24 2" xfId="27768"/>
    <cellStyle name="Dziesietny_Invoices2001Slovakia_Book1_1_ke hoach dau thau 30-6-2010 25" xfId="8972"/>
    <cellStyle name="Dziesiętny_Invoices2001Slovakia_Book1_1_ke hoach dau thau 30-6-2010 25" xfId="8973"/>
    <cellStyle name="Dziesietny_Invoices2001Slovakia_Book1_1_ke hoach dau thau 30-6-2010 25 2" xfId="27769"/>
    <cellStyle name="Dziesiętny_Invoices2001Slovakia_Book1_1_ke hoach dau thau 30-6-2010 25 2" xfId="27770"/>
    <cellStyle name="Dziesietny_Invoices2001Slovakia_Book1_1_ke hoach dau thau 30-6-2010 26" xfId="8974"/>
    <cellStyle name="Dziesiętny_Invoices2001Slovakia_Book1_1_ke hoach dau thau 30-6-2010 26" xfId="8975"/>
    <cellStyle name="Dziesietny_Invoices2001Slovakia_Book1_1_ke hoach dau thau 30-6-2010 26 2" xfId="27771"/>
    <cellStyle name="Dziesiętny_Invoices2001Slovakia_Book1_1_ke hoach dau thau 30-6-2010 26 2" xfId="27772"/>
    <cellStyle name="Dziesietny_Invoices2001Slovakia_Book1_1_ke hoach dau thau 30-6-2010 27" xfId="16106"/>
    <cellStyle name="Dziesiętny_Invoices2001Slovakia_Book1_1_ke hoach dau thau 30-6-2010 27" xfId="16107"/>
    <cellStyle name="Dziesietny_Invoices2001Slovakia_Book1_1_ke hoach dau thau 30-6-2010 28" xfId="27735"/>
    <cellStyle name="Dziesiętny_Invoices2001Slovakia_Book1_1_ke hoach dau thau 30-6-2010 28" xfId="27736"/>
    <cellStyle name="Dziesietny_Invoices2001Slovakia_Book1_1_ke hoach dau thau 30-6-2010 3" xfId="8976"/>
    <cellStyle name="Dziesiętny_Invoices2001Slovakia_Book1_1_ke hoach dau thau 30-6-2010 3" xfId="8977"/>
    <cellStyle name="Dziesietny_Invoices2001Slovakia_Book1_1_ke hoach dau thau 30-6-2010 3 2" xfId="16114"/>
    <cellStyle name="Dziesiętny_Invoices2001Slovakia_Book1_1_ke hoach dau thau 30-6-2010 3 2" xfId="16115"/>
    <cellStyle name="Dziesietny_Invoices2001Slovakia_Book1_1_ke hoach dau thau 30-6-2010 3 3" xfId="16112"/>
    <cellStyle name="Dziesiętny_Invoices2001Slovakia_Book1_1_ke hoach dau thau 30-6-2010 3 3" xfId="16113"/>
    <cellStyle name="Dziesietny_Invoices2001Slovakia_Book1_1_ke hoach dau thau 30-6-2010 3 4" xfId="27773"/>
    <cellStyle name="Dziesiętny_Invoices2001Slovakia_Book1_1_ke hoach dau thau 30-6-2010 3 4" xfId="27774"/>
    <cellStyle name="Dziesietny_Invoices2001Slovakia_Book1_1_ke hoach dau thau 30-6-2010 4" xfId="8978"/>
    <cellStyle name="Dziesiętny_Invoices2001Slovakia_Book1_1_ke hoach dau thau 30-6-2010 4" xfId="8979"/>
    <cellStyle name="Dziesietny_Invoices2001Slovakia_Book1_1_ke hoach dau thau 30-6-2010 4 2" xfId="16116"/>
    <cellStyle name="Dziesiętny_Invoices2001Slovakia_Book1_1_ke hoach dau thau 30-6-2010 4 2" xfId="16117"/>
    <cellStyle name="Dziesietny_Invoices2001Slovakia_Book1_1_ke hoach dau thau 30-6-2010 4 3" xfId="27775"/>
    <cellStyle name="Dziesiętny_Invoices2001Slovakia_Book1_1_ke hoach dau thau 30-6-2010 4 3" xfId="27776"/>
    <cellStyle name="Dziesietny_Invoices2001Slovakia_Book1_1_ke hoach dau thau 30-6-2010 5" xfId="8980"/>
    <cellStyle name="Dziesiętny_Invoices2001Slovakia_Book1_1_ke hoach dau thau 30-6-2010 5" xfId="8981"/>
    <cellStyle name="Dziesietny_Invoices2001Slovakia_Book1_1_ke hoach dau thau 30-6-2010 5 2" xfId="27777"/>
    <cellStyle name="Dziesiętny_Invoices2001Slovakia_Book1_1_ke hoach dau thau 30-6-2010 5 2" xfId="27778"/>
    <cellStyle name="Dziesietny_Invoices2001Slovakia_Book1_1_ke hoach dau thau 30-6-2010 6" xfId="8982"/>
    <cellStyle name="Dziesiętny_Invoices2001Slovakia_Book1_1_ke hoach dau thau 30-6-2010 6" xfId="8983"/>
    <cellStyle name="Dziesietny_Invoices2001Slovakia_Book1_1_ke hoach dau thau 30-6-2010 6 2" xfId="27779"/>
    <cellStyle name="Dziesiętny_Invoices2001Slovakia_Book1_1_ke hoach dau thau 30-6-2010 6 2" xfId="27780"/>
    <cellStyle name="Dziesietny_Invoices2001Slovakia_Book1_1_ke hoach dau thau 30-6-2010 7" xfId="8984"/>
    <cellStyle name="Dziesiętny_Invoices2001Slovakia_Book1_1_ke hoach dau thau 30-6-2010 7" xfId="8985"/>
    <cellStyle name="Dziesietny_Invoices2001Slovakia_Book1_1_ke hoach dau thau 30-6-2010 7 2" xfId="27781"/>
    <cellStyle name="Dziesiętny_Invoices2001Slovakia_Book1_1_ke hoach dau thau 30-6-2010 7 2" xfId="27782"/>
    <cellStyle name="Dziesietny_Invoices2001Slovakia_Book1_1_ke hoach dau thau 30-6-2010 8" xfId="8986"/>
    <cellStyle name="Dziesiętny_Invoices2001Slovakia_Book1_1_ke hoach dau thau 30-6-2010 8" xfId="8987"/>
    <cellStyle name="Dziesietny_Invoices2001Slovakia_Book1_1_ke hoach dau thau 30-6-2010 8 2" xfId="27783"/>
    <cellStyle name="Dziesiętny_Invoices2001Slovakia_Book1_1_ke hoach dau thau 30-6-2010 8 2" xfId="27784"/>
    <cellStyle name="Dziesietny_Invoices2001Slovakia_Book1_1_ke hoach dau thau 30-6-2010 9" xfId="8988"/>
    <cellStyle name="Dziesiętny_Invoices2001Slovakia_Book1_1_ke hoach dau thau 30-6-2010 9" xfId="8989"/>
    <cellStyle name="Dziesietny_Invoices2001Slovakia_Book1_1_ke hoach dau thau 30-6-2010 9 2" xfId="27785"/>
    <cellStyle name="Dziesiętny_Invoices2001Slovakia_Book1_1_ke hoach dau thau 30-6-2010 9 2" xfId="27786"/>
    <cellStyle name="Dziesietny_Invoices2001Slovakia_Book1_1_KH Von 2012 gui BKH 1" xfId="8990"/>
    <cellStyle name="Dziesiętny_Invoices2001Slovakia_Book1_1_KH Von 2012 gui BKH 1" xfId="8991"/>
    <cellStyle name="Dziesietny_Invoices2001Slovakia_Book1_1_KH Von 2012 gui BKH 1 10" xfId="8992"/>
    <cellStyle name="Dziesiętny_Invoices2001Slovakia_Book1_1_KH Von 2012 gui BKH 1 10" xfId="8993"/>
    <cellStyle name="Dziesietny_Invoices2001Slovakia_Book1_1_KH Von 2012 gui BKH 1 10 2" xfId="27789"/>
    <cellStyle name="Dziesiętny_Invoices2001Slovakia_Book1_1_KH Von 2012 gui BKH 1 10 2" xfId="27790"/>
    <cellStyle name="Dziesietny_Invoices2001Slovakia_Book1_1_KH Von 2012 gui BKH 1 11" xfId="8994"/>
    <cellStyle name="Dziesiętny_Invoices2001Slovakia_Book1_1_KH Von 2012 gui BKH 1 11" xfId="8995"/>
    <cellStyle name="Dziesietny_Invoices2001Slovakia_Book1_1_KH Von 2012 gui BKH 1 11 2" xfId="27791"/>
    <cellStyle name="Dziesiętny_Invoices2001Slovakia_Book1_1_KH Von 2012 gui BKH 1 11 2" xfId="27792"/>
    <cellStyle name="Dziesietny_Invoices2001Slovakia_Book1_1_KH Von 2012 gui BKH 1 12" xfId="8996"/>
    <cellStyle name="Dziesiętny_Invoices2001Slovakia_Book1_1_KH Von 2012 gui BKH 1 12" xfId="8997"/>
    <cellStyle name="Dziesietny_Invoices2001Slovakia_Book1_1_KH Von 2012 gui BKH 1 12 2" xfId="27793"/>
    <cellStyle name="Dziesiętny_Invoices2001Slovakia_Book1_1_KH Von 2012 gui BKH 1 12 2" xfId="27794"/>
    <cellStyle name="Dziesietny_Invoices2001Slovakia_Book1_1_KH Von 2012 gui BKH 1 13" xfId="8998"/>
    <cellStyle name="Dziesiętny_Invoices2001Slovakia_Book1_1_KH Von 2012 gui BKH 1 13" xfId="8999"/>
    <cellStyle name="Dziesietny_Invoices2001Slovakia_Book1_1_KH Von 2012 gui BKH 1 13 2" xfId="27795"/>
    <cellStyle name="Dziesiętny_Invoices2001Slovakia_Book1_1_KH Von 2012 gui BKH 1 13 2" xfId="27796"/>
    <cellStyle name="Dziesietny_Invoices2001Slovakia_Book1_1_KH Von 2012 gui BKH 1 14" xfId="9000"/>
    <cellStyle name="Dziesiętny_Invoices2001Slovakia_Book1_1_KH Von 2012 gui BKH 1 14" xfId="9001"/>
    <cellStyle name="Dziesietny_Invoices2001Slovakia_Book1_1_KH Von 2012 gui BKH 1 14 2" xfId="27797"/>
    <cellStyle name="Dziesiętny_Invoices2001Slovakia_Book1_1_KH Von 2012 gui BKH 1 14 2" xfId="27798"/>
    <cellStyle name="Dziesietny_Invoices2001Slovakia_Book1_1_KH Von 2012 gui BKH 1 15" xfId="9002"/>
    <cellStyle name="Dziesiętny_Invoices2001Slovakia_Book1_1_KH Von 2012 gui BKH 1 15" xfId="9003"/>
    <cellStyle name="Dziesietny_Invoices2001Slovakia_Book1_1_KH Von 2012 gui BKH 1 15 2" xfId="27799"/>
    <cellStyle name="Dziesiętny_Invoices2001Slovakia_Book1_1_KH Von 2012 gui BKH 1 15 2" xfId="27800"/>
    <cellStyle name="Dziesietny_Invoices2001Slovakia_Book1_1_KH Von 2012 gui BKH 1 16" xfId="9004"/>
    <cellStyle name="Dziesiętny_Invoices2001Slovakia_Book1_1_KH Von 2012 gui BKH 1 16" xfId="9005"/>
    <cellStyle name="Dziesietny_Invoices2001Slovakia_Book1_1_KH Von 2012 gui BKH 1 16 2" xfId="27801"/>
    <cellStyle name="Dziesiętny_Invoices2001Slovakia_Book1_1_KH Von 2012 gui BKH 1 16 2" xfId="27802"/>
    <cellStyle name="Dziesietny_Invoices2001Slovakia_Book1_1_KH Von 2012 gui BKH 1 17" xfId="9006"/>
    <cellStyle name="Dziesiętny_Invoices2001Slovakia_Book1_1_KH Von 2012 gui BKH 1 17" xfId="9007"/>
    <cellStyle name="Dziesietny_Invoices2001Slovakia_Book1_1_KH Von 2012 gui BKH 1 17 2" xfId="27803"/>
    <cellStyle name="Dziesiętny_Invoices2001Slovakia_Book1_1_KH Von 2012 gui BKH 1 17 2" xfId="27804"/>
    <cellStyle name="Dziesietny_Invoices2001Slovakia_Book1_1_KH Von 2012 gui BKH 1 18" xfId="9008"/>
    <cellStyle name="Dziesiętny_Invoices2001Slovakia_Book1_1_KH Von 2012 gui BKH 1 18" xfId="9009"/>
    <cellStyle name="Dziesietny_Invoices2001Slovakia_Book1_1_KH Von 2012 gui BKH 1 18 2" xfId="27805"/>
    <cellStyle name="Dziesiętny_Invoices2001Slovakia_Book1_1_KH Von 2012 gui BKH 1 18 2" xfId="27806"/>
    <cellStyle name="Dziesietny_Invoices2001Slovakia_Book1_1_KH Von 2012 gui BKH 1 19" xfId="9010"/>
    <cellStyle name="Dziesiętny_Invoices2001Slovakia_Book1_1_KH Von 2012 gui BKH 1 19" xfId="9011"/>
    <cellStyle name="Dziesietny_Invoices2001Slovakia_Book1_1_KH Von 2012 gui BKH 1 19 2" xfId="27807"/>
    <cellStyle name="Dziesiętny_Invoices2001Slovakia_Book1_1_KH Von 2012 gui BKH 1 19 2" xfId="27808"/>
    <cellStyle name="Dziesietny_Invoices2001Slovakia_Book1_1_KH Von 2012 gui BKH 1 2" xfId="9012"/>
    <cellStyle name="Dziesiętny_Invoices2001Slovakia_Book1_1_KH Von 2012 gui BKH 1 2" xfId="9013"/>
    <cellStyle name="Dziesietny_Invoices2001Slovakia_Book1_1_KH Von 2012 gui BKH 1 2 2" xfId="16122"/>
    <cellStyle name="Dziesiętny_Invoices2001Slovakia_Book1_1_KH Von 2012 gui BKH 1 2 2" xfId="16123"/>
    <cellStyle name="Dziesietny_Invoices2001Slovakia_Book1_1_KH Von 2012 gui BKH 1 2 3" xfId="16120"/>
    <cellStyle name="Dziesiętny_Invoices2001Slovakia_Book1_1_KH Von 2012 gui BKH 1 2 3" xfId="16121"/>
    <cellStyle name="Dziesietny_Invoices2001Slovakia_Book1_1_KH Von 2012 gui BKH 1 2 4" xfId="27809"/>
    <cellStyle name="Dziesiętny_Invoices2001Slovakia_Book1_1_KH Von 2012 gui BKH 1 2 4" xfId="27810"/>
    <cellStyle name="Dziesietny_Invoices2001Slovakia_Book1_1_KH Von 2012 gui BKH 1 20" xfId="9014"/>
    <cellStyle name="Dziesiętny_Invoices2001Slovakia_Book1_1_KH Von 2012 gui BKH 1 20" xfId="9015"/>
    <cellStyle name="Dziesietny_Invoices2001Slovakia_Book1_1_KH Von 2012 gui BKH 1 20 2" xfId="27811"/>
    <cellStyle name="Dziesiętny_Invoices2001Slovakia_Book1_1_KH Von 2012 gui BKH 1 20 2" xfId="27812"/>
    <cellStyle name="Dziesietny_Invoices2001Slovakia_Book1_1_KH Von 2012 gui BKH 1 21" xfId="9016"/>
    <cellStyle name="Dziesiętny_Invoices2001Slovakia_Book1_1_KH Von 2012 gui BKH 1 21" xfId="9017"/>
    <cellStyle name="Dziesietny_Invoices2001Slovakia_Book1_1_KH Von 2012 gui BKH 1 21 2" xfId="27813"/>
    <cellStyle name="Dziesiętny_Invoices2001Slovakia_Book1_1_KH Von 2012 gui BKH 1 21 2" xfId="27814"/>
    <cellStyle name="Dziesietny_Invoices2001Slovakia_Book1_1_KH Von 2012 gui BKH 1 22" xfId="9018"/>
    <cellStyle name="Dziesiętny_Invoices2001Slovakia_Book1_1_KH Von 2012 gui BKH 1 22" xfId="9019"/>
    <cellStyle name="Dziesietny_Invoices2001Slovakia_Book1_1_KH Von 2012 gui BKH 1 22 2" xfId="27815"/>
    <cellStyle name="Dziesiętny_Invoices2001Slovakia_Book1_1_KH Von 2012 gui BKH 1 22 2" xfId="27816"/>
    <cellStyle name="Dziesietny_Invoices2001Slovakia_Book1_1_KH Von 2012 gui BKH 1 23" xfId="9020"/>
    <cellStyle name="Dziesiętny_Invoices2001Slovakia_Book1_1_KH Von 2012 gui BKH 1 23" xfId="9021"/>
    <cellStyle name="Dziesietny_Invoices2001Slovakia_Book1_1_KH Von 2012 gui BKH 1 23 2" xfId="27817"/>
    <cellStyle name="Dziesiętny_Invoices2001Slovakia_Book1_1_KH Von 2012 gui BKH 1 23 2" xfId="27818"/>
    <cellStyle name="Dziesietny_Invoices2001Slovakia_Book1_1_KH Von 2012 gui BKH 1 24" xfId="9022"/>
    <cellStyle name="Dziesiętny_Invoices2001Slovakia_Book1_1_KH Von 2012 gui BKH 1 24" xfId="9023"/>
    <cellStyle name="Dziesietny_Invoices2001Slovakia_Book1_1_KH Von 2012 gui BKH 1 24 2" xfId="27819"/>
    <cellStyle name="Dziesiętny_Invoices2001Slovakia_Book1_1_KH Von 2012 gui BKH 1 24 2" xfId="27820"/>
    <cellStyle name="Dziesietny_Invoices2001Slovakia_Book1_1_KH Von 2012 gui BKH 1 25" xfId="9024"/>
    <cellStyle name="Dziesiętny_Invoices2001Slovakia_Book1_1_KH Von 2012 gui BKH 1 25" xfId="9025"/>
    <cellStyle name="Dziesietny_Invoices2001Slovakia_Book1_1_KH Von 2012 gui BKH 1 25 2" xfId="27821"/>
    <cellStyle name="Dziesiętny_Invoices2001Slovakia_Book1_1_KH Von 2012 gui BKH 1 25 2" xfId="27822"/>
    <cellStyle name="Dziesietny_Invoices2001Slovakia_Book1_1_KH Von 2012 gui BKH 1 26" xfId="9026"/>
    <cellStyle name="Dziesiętny_Invoices2001Slovakia_Book1_1_KH Von 2012 gui BKH 1 26" xfId="9027"/>
    <cellStyle name="Dziesietny_Invoices2001Slovakia_Book1_1_KH Von 2012 gui BKH 1 26 2" xfId="27823"/>
    <cellStyle name="Dziesiętny_Invoices2001Slovakia_Book1_1_KH Von 2012 gui BKH 1 26 2" xfId="27824"/>
    <cellStyle name="Dziesietny_Invoices2001Slovakia_Book1_1_KH Von 2012 gui BKH 1 27" xfId="16118"/>
    <cellStyle name="Dziesiętny_Invoices2001Slovakia_Book1_1_KH Von 2012 gui BKH 1 27" xfId="16119"/>
    <cellStyle name="Dziesietny_Invoices2001Slovakia_Book1_1_KH Von 2012 gui BKH 1 28" xfId="27787"/>
    <cellStyle name="Dziesiętny_Invoices2001Slovakia_Book1_1_KH Von 2012 gui BKH 1 28" xfId="27788"/>
    <cellStyle name="Dziesietny_Invoices2001Slovakia_Book1_1_KH Von 2012 gui BKH 1 3" xfId="9028"/>
    <cellStyle name="Dziesiętny_Invoices2001Slovakia_Book1_1_KH Von 2012 gui BKH 1 3" xfId="9029"/>
    <cellStyle name="Dziesietny_Invoices2001Slovakia_Book1_1_KH Von 2012 gui BKH 1 3 2" xfId="16126"/>
    <cellStyle name="Dziesiętny_Invoices2001Slovakia_Book1_1_KH Von 2012 gui BKH 1 3 2" xfId="16127"/>
    <cellStyle name="Dziesietny_Invoices2001Slovakia_Book1_1_KH Von 2012 gui BKH 1 3 3" xfId="16124"/>
    <cellStyle name="Dziesiętny_Invoices2001Slovakia_Book1_1_KH Von 2012 gui BKH 1 3 3" xfId="16125"/>
    <cellStyle name="Dziesietny_Invoices2001Slovakia_Book1_1_KH Von 2012 gui BKH 1 3 4" xfId="27825"/>
    <cellStyle name="Dziesiętny_Invoices2001Slovakia_Book1_1_KH Von 2012 gui BKH 1 3 4" xfId="27826"/>
    <cellStyle name="Dziesietny_Invoices2001Slovakia_Book1_1_KH Von 2012 gui BKH 1 4" xfId="9030"/>
    <cellStyle name="Dziesiętny_Invoices2001Slovakia_Book1_1_KH Von 2012 gui BKH 1 4" xfId="9031"/>
    <cellStyle name="Dziesietny_Invoices2001Slovakia_Book1_1_KH Von 2012 gui BKH 1 4 2" xfId="27827"/>
    <cellStyle name="Dziesiętny_Invoices2001Slovakia_Book1_1_KH Von 2012 gui BKH 1 4 2" xfId="27828"/>
    <cellStyle name="Dziesietny_Invoices2001Slovakia_Book1_1_KH Von 2012 gui BKH 1 5" xfId="9032"/>
    <cellStyle name="Dziesiętny_Invoices2001Slovakia_Book1_1_KH Von 2012 gui BKH 1 5" xfId="9033"/>
    <cellStyle name="Dziesietny_Invoices2001Slovakia_Book1_1_KH Von 2012 gui BKH 1 5 2" xfId="27829"/>
    <cellStyle name="Dziesiętny_Invoices2001Slovakia_Book1_1_KH Von 2012 gui BKH 1 5 2" xfId="27830"/>
    <cellStyle name="Dziesietny_Invoices2001Slovakia_Book1_1_KH Von 2012 gui BKH 1 6" xfId="9034"/>
    <cellStyle name="Dziesiętny_Invoices2001Slovakia_Book1_1_KH Von 2012 gui BKH 1 6" xfId="9035"/>
    <cellStyle name="Dziesietny_Invoices2001Slovakia_Book1_1_KH Von 2012 gui BKH 1 6 2" xfId="27831"/>
    <cellStyle name="Dziesiętny_Invoices2001Slovakia_Book1_1_KH Von 2012 gui BKH 1 6 2" xfId="27832"/>
    <cellStyle name="Dziesietny_Invoices2001Slovakia_Book1_1_KH Von 2012 gui BKH 1 7" xfId="9036"/>
    <cellStyle name="Dziesiętny_Invoices2001Slovakia_Book1_1_KH Von 2012 gui BKH 1 7" xfId="9037"/>
    <cellStyle name="Dziesietny_Invoices2001Slovakia_Book1_1_KH Von 2012 gui BKH 1 7 2" xfId="27833"/>
    <cellStyle name="Dziesiętny_Invoices2001Slovakia_Book1_1_KH Von 2012 gui BKH 1 7 2" xfId="27834"/>
    <cellStyle name="Dziesietny_Invoices2001Slovakia_Book1_1_KH Von 2012 gui BKH 1 8" xfId="9038"/>
    <cellStyle name="Dziesiętny_Invoices2001Slovakia_Book1_1_KH Von 2012 gui BKH 1 8" xfId="9039"/>
    <cellStyle name="Dziesietny_Invoices2001Slovakia_Book1_1_KH Von 2012 gui BKH 1 8 2" xfId="27835"/>
    <cellStyle name="Dziesiętny_Invoices2001Slovakia_Book1_1_KH Von 2012 gui BKH 1 8 2" xfId="27836"/>
    <cellStyle name="Dziesietny_Invoices2001Slovakia_Book1_1_KH Von 2012 gui BKH 1 9" xfId="9040"/>
    <cellStyle name="Dziesiętny_Invoices2001Slovakia_Book1_1_KH Von 2012 gui BKH 1 9" xfId="9041"/>
    <cellStyle name="Dziesietny_Invoices2001Slovakia_Book1_1_KH Von 2012 gui BKH 1 9 2" xfId="27837"/>
    <cellStyle name="Dziesiętny_Invoices2001Slovakia_Book1_1_KH Von 2012 gui BKH 1 9 2" xfId="27838"/>
    <cellStyle name="Dziesietny_Invoices2001Slovakia_Book1_1_KH Von 2012 gui BKH 1_BIEU KE HOACH  2015 (KTN 6.11 sua)" xfId="16128"/>
    <cellStyle name="Dziesiętny_Invoices2001Slovakia_Book1_1_KH Von 2012 gui BKH 1_BIEU KE HOACH  2015 (KTN 6.11 sua)" xfId="16129"/>
    <cellStyle name="Dziesietny_Invoices2001Slovakia_Book1_1_KH Von 2012 gui BKH 2" xfId="9042"/>
    <cellStyle name="Dziesiętny_Invoices2001Slovakia_Book1_1_KH Von 2012 gui BKH 2" xfId="9043"/>
    <cellStyle name="Dziesietny_Invoices2001Slovakia_Book1_1_KH Von 2012 gui BKH 2 10" xfId="9044"/>
    <cellStyle name="Dziesiętny_Invoices2001Slovakia_Book1_1_KH Von 2012 gui BKH 2 10" xfId="9045"/>
    <cellStyle name="Dziesietny_Invoices2001Slovakia_Book1_1_KH Von 2012 gui BKH 2 10 2" xfId="27841"/>
    <cellStyle name="Dziesiętny_Invoices2001Slovakia_Book1_1_KH Von 2012 gui BKH 2 10 2" xfId="27842"/>
    <cellStyle name="Dziesietny_Invoices2001Slovakia_Book1_1_KH Von 2012 gui BKH 2 11" xfId="9046"/>
    <cellStyle name="Dziesiętny_Invoices2001Slovakia_Book1_1_KH Von 2012 gui BKH 2 11" xfId="9047"/>
    <cellStyle name="Dziesietny_Invoices2001Slovakia_Book1_1_KH Von 2012 gui BKH 2 11 2" xfId="27843"/>
    <cellStyle name="Dziesiętny_Invoices2001Slovakia_Book1_1_KH Von 2012 gui BKH 2 11 2" xfId="27844"/>
    <cellStyle name="Dziesietny_Invoices2001Slovakia_Book1_1_KH Von 2012 gui BKH 2 12" xfId="9048"/>
    <cellStyle name="Dziesiętny_Invoices2001Slovakia_Book1_1_KH Von 2012 gui BKH 2 12" xfId="9049"/>
    <cellStyle name="Dziesietny_Invoices2001Slovakia_Book1_1_KH Von 2012 gui BKH 2 12 2" xfId="27845"/>
    <cellStyle name="Dziesiętny_Invoices2001Slovakia_Book1_1_KH Von 2012 gui BKH 2 12 2" xfId="27846"/>
    <cellStyle name="Dziesietny_Invoices2001Slovakia_Book1_1_KH Von 2012 gui BKH 2 13" xfId="9050"/>
    <cellStyle name="Dziesiętny_Invoices2001Slovakia_Book1_1_KH Von 2012 gui BKH 2 13" xfId="9051"/>
    <cellStyle name="Dziesietny_Invoices2001Slovakia_Book1_1_KH Von 2012 gui BKH 2 13 2" xfId="27847"/>
    <cellStyle name="Dziesiętny_Invoices2001Slovakia_Book1_1_KH Von 2012 gui BKH 2 13 2" xfId="27848"/>
    <cellStyle name="Dziesietny_Invoices2001Slovakia_Book1_1_KH Von 2012 gui BKH 2 14" xfId="9052"/>
    <cellStyle name="Dziesiętny_Invoices2001Slovakia_Book1_1_KH Von 2012 gui BKH 2 14" xfId="9053"/>
    <cellStyle name="Dziesietny_Invoices2001Slovakia_Book1_1_KH Von 2012 gui BKH 2 14 2" xfId="27849"/>
    <cellStyle name="Dziesiętny_Invoices2001Slovakia_Book1_1_KH Von 2012 gui BKH 2 14 2" xfId="27850"/>
    <cellStyle name="Dziesietny_Invoices2001Slovakia_Book1_1_KH Von 2012 gui BKH 2 15" xfId="9054"/>
    <cellStyle name="Dziesiętny_Invoices2001Slovakia_Book1_1_KH Von 2012 gui BKH 2 15" xfId="9055"/>
    <cellStyle name="Dziesietny_Invoices2001Slovakia_Book1_1_KH Von 2012 gui BKH 2 15 2" xfId="27851"/>
    <cellStyle name="Dziesiętny_Invoices2001Slovakia_Book1_1_KH Von 2012 gui BKH 2 15 2" xfId="27852"/>
    <cellStyle name="Dziesietny_Invoices2001Slovakia_Book1_1_KH Von 2012 gui BKH 2 16" xfId="9056"/>
    <cellStyle name="Dziesiętny_Invoices2001Slovakia_Book1_1_KH Von 2012 gui BKH 2 16" xfId="9057"/>
    <cellStyle name="Dziesietny_Invoices2001Slovakia_Book1_1_KH Von 2012 gui BKH 2 16 2" xfId="27853"/>
    <cellStyle name="Dziesiętny_Invoices2001Slovakia_Book1_1_KH Von 2012 gui BKH 2 16 2" xfId="27854"/>
    <cellStyle name="Dziesietny_Invoices2001Slovakia_Book1_1_KH Von 2012 gui BKH 2 17" xfId="9058"/>
    <cellStyle name="Dziesiętny_Invoices2001Slovakia_Book1_1_KH Von 2012 gui BKH 2 17" xfId="9059"/>
    <cellStyle name="Dziesietny_Invoices2001Slovakia_Book1_1_KH Von 2012 gui BKH 2 17 2" xfId="27855"/>
    <cellStyle name="Dziesiętny_Invoices2001Slovakia_Book1_1_KH Von 2012 gui BKH 2 17 2" xfId="27856"/>
    <cellStyle name="Dziesietny_Invoices2001Slovakia_Book1_1_KH Von 2012 gui BKH 2 18" xfId="9060"/>
    <cellStyle name="Dziesiętny_Invoices2001Slovakia_Book1_1_KH Von 2012 gui BKH 2 18" xfId="9061"/>
    <cellStyle name="Dziesietny_Invoices2001Slovakia_Book1_1_KH Von 2012 gui BKH 2 18 2" xfId="27857"/>
    <cellStyle name="Dziesiętny_Invoices2001Slovakia_Book1_1_KH Von 2012 gui BKH 2 18 2" xfId="27858"/>
    <cellStyle name="Dziesietny_Invoices2001Slovakia_Book1_1_KH Von 2012 gui BKH 2 19" xfId="9062"/>
    <cellStyle name="Dziesiętny_Invoices2001Slovakia_Book1_1_KH Von 2012 gui BKH 2 19" xfId="9063"/>
    <cellStyle name="Dziesietny_Invoices2001Slovakia_Book1_1_KH Von 2012 gui BKH 2 19 2" xfId="27859"/>
    <cellStyle name="Dziesiętny_Invoices2001Slovakia_Book1_1_KH Von 2012 gui BKH 2 19 2" xfId="27860"/>
    <cellStyle name="Dziesietny_Invoices2001Slovakia_Book1_1_KH Von 2012 gui BKH 2 2" xfId="9064"/>
    <cellStyle name="Dziesiętny_Invoices2001Slovakia_Book1_1_KH Von 2012 gui BKH 2 2" xfId="9065"/>
    <cellStyle name="Dziesietny_Invoices2001Slovakia_Book1_1_KH Von 2012 gui BKH 2 2 2" xfId="16134"/>
    <cellStyle name="Dziesiętny_Invoices2001Slovakia_Book1_1_KH Von 2012 gui BKH 2 2 2" xfId="16135"/>
    <cellStyle name="Dziesietny_Invoices2001Slovakia_Book1_1_KH Von 2012 gui BKH 2 2 3" xfId="16132"/>
    <cellStyle name="Dziesiętny_Invoices2001Slovakia_Book1_1_KH Von 2012 gui BKH 2 2 3" xfId="16133"/>
    <cellStyle name="Dziesietny_Invoices2001Slovakia_Book1_1_KH Von 2012 gui BKH 2 2 4" xfId="27861"/>
    <cellStyle name="Dziesiętny_Invoices2001Slovakia_Book1_1_KH Von 2012 gui BKH 2 2 4" xfId="27862"/>
    <cellStyle name="Dziesietny_Invoices2001Slovakia_Book1_1_KH Von 2012 gui BKH 2 20" xfId="9066"/>
    <cellStyle name="Dziesiętny_Invoices2001Slovakia_Book1_1_KH Von 2012 gui BKH 2 20" xfId="9067"/>
    <cellStyle name="Dziesietny_Invoices2001Slovakia_Book1_1_KH Von 2012 gui BKH 2 20 2" xfId="27863"/>
    <cellStyle name="Dziesiętny_Invoices2001Slovakia_Book1_1_KH Von 2012 gui BKH 2 20 2" xfId="27864"/>
    <cellStyle name="Dziesietny_Invoices2001Slovakia_Book1_1_KH Von 2012 gui BKH 2 21" xfId="9068"/>
    <cellStyle name="Dziesiętny_Invoices2001Slovakia_Book1_1_KH Von 2012 gui BKH 2 21" xfId="9069"/>
    <cellStyle name="Dziesietny_Invoices2001Slovakia_Book1_1_KH Von 2012 gui BKH 2 21 2" xfId="27865"/>
    <cellStyle name="Dziesiętny_Invoices2001Slovakia_Book1_1_KH Von 2012 gui BKH 2 21 2" xfId="27866"/>
    <cellStyle name="Dziesietny_Invoices2001Slovakia_Book1_1_KH Von 2012 gui BKH 2 22" xfId="9070"/>
    <cellStyle name="Dziesiętny_Invoices2001Slovakia_Book1_1_KH Von 2012 gui BKH 2 22" xfId="9071"/>
    <cellStyle name="Dziesietny_Invoices2001Slovakia_Book1_1_KH Von 2012 gui BKH 2 22 2" xfId="27867"/>
    <cellStyle name="Dziesiętny_Invoices2001Slovakia_Book1_1_KH Von 2012 gui BKH 2 22 2" xfId="27868"/>
    <cellStyle name="Dziesietny_Invoices2001Slovakia_Book1_1_KH Von 2012 gui BKH 2 23" xfId="9072"/>
    <cellStyle name="Dziesiętny_Invoices2001Slovakia_Book1_1_KH Von 2012 gui BKH 2 23" xfId="9073"/>
    <cellStyle name="Dziesietny_Invoices2001Slovakia_Book1_1_KH Von 2012 gui BKH 2 23 2" xfId="27869"/>
    <cellStyle name="Dziesiętny_Invoices2001Slovakia_Book1_1_KH Von 2012 gui BKH 2 23 2" xfId="27870"/>
    <cellStyle name="Dziesietny_Invoices2001Slovakia_Book1_1_KH Von 2012 gui BKH 2 24" xfId="9074"/>
    <cellStyle name="Dziesiętny_Invoices2001Slovakia_Book1_1_KH Von 2012 gui BKH 2 24" xfId="9075"/>
    <cellStyle name="Dziesietny_Invoices2001Slovakia_Book1_1_KH Von 2012 gui BKH 2 24 2" xfId="27871"/>
    <cellStyle name="Dziesiętny_Invoices2001Slovakia_Book1_1_KH Von 2012 gui BKH 2 24 2" xfId="27872"/>
    <cellStyle name="Dziesietny_Invoices2001Slovakia_Book1_1_KH Von 2012 gui BKH 2 25" xfId="9076"/>
    <cellStyle name="Dziesiętny_Invoices2001Slovakia_Book1_1_KH Von 2012 gui BKH 2 25" xfId="9077"/>
    <cellStyle name="Dziesietny_Invoices2001Slovakia_Book1_1_KH Von 2012 gui BKH 2 25 2" xfId="27873"/>
    <cellStyle name="Dziesiętny_Invoices2001Slovakia_Book1_1_KH Von 2012 gui BKH 2 25 2" xfId="27874"/>
    <cellStyle name="Dziesietny_Invoices2001Slovakia_Book1_1_KH Von 2012 gui BKH 2 26" xfId="9078"/>
    <cellStyle name="Dziesiętny_Invoices2001Slovakia_Book1_1_KH Von 2012 gui BKH 2 26" xfId="9079"/>
    <cellStyle name="Dziesietny_Invoices2001Slovakia_Book1_1_KH Von 2012 gui BKH 2 26 2" xfId="27875"/>
    <cellStyle name="Dziesiętny_Invoices2001Slovakia_Book1_1_KH Von 2012 gui BKH 2 26 2" xfId="27876"/>
    <cellStyle name="Dziesietny_Invoices2001Slovakia_Book1_1_KH Von 2012 gui BKH 2 27" xfId="16130"/>
    <cellStyle name="Dziesiętny_Invoices2001Slovakia_Book1_1_KH Von 2012 gui BKH 2 27" xfId="16131"/>
    <cellStyle name="Dziesietny_Invoices2001Slovakia_Book1_1_KH Von 2012 gui BKH 2 28" xfId="27839"/>
    <cellStyle name="Dziesiętny_Invoices2001Slovakia_Book1_1_KH Von 2012 gui BKH 2 28" xfId="27840"/>
    <cellStyle name="Dziesietny_Invoices2001Slovakia_Book1_1_KH Von 2012 gui BKH 2 3" xfId="9080"/>
    <cellStyle name="Dziesiętny_Invoices2001Slovakia_Book1_1_KH Von 2012 gui BKH 2 3" xfId="9081"/>
    <cellStyle name="Dziesietny_Invoices2001Slovakia_Book1_1_KH Von 2012 gui BKH 2 3 2" xfId="16138"/>
    <cellStyle name="Dziesiętny_Invoices2001Slovakia_Book1_1_KH Von 2012 gui BKH 2 3 2" xfId="16139"/>
    <cellStyle name="Dziesietny_Invoices2001Slovakia_Book1_1_KH Von 2012 gui BKH 2 3 3" xfId="16136"/>
    <cellStyle name="Dziesiętny_Invoices2001Slovakia_Book1_1_KH Von 2012 gui BKH 2 3 3" xfId="16137"/>
    <cellStyle name="Dziesietny_Invoices2001Slovakia_Book1_1_KH Von 2012 gui BKH 2 3 4" xfId="27877"/>
    <cellStyle name="Dziesiętny_Invoices2001Slovakia_Book1_1_KH Von 2012 gui BKH 2 3 4" xfId="27878"/>
    <cellStyle name="Dziesietny_Invoices2001Slovakia_Book1_1_KH Von 2012 gui BKH 2 4" xfId="9082"/>
    <cellStyle name="Dziesiętny_Invoices2001Slovakia_Book1_1_KH Von 2012 gui BKH 2 4" xfId="9083"/>
    <cellStyle name="Dziesietny_Invoices2001Slovakia_Book1_1_KH Von 2012 gui BKH 2 4 2" xfId="16140"/>
    <cellStyle name="Dziesiętny_Invoices2001Slovakia_Book1_1_KH Von 2012 gui BKH 2 4 2" xfId="16141"/>
    <cellStyle name="Dziesietny_Invoices2001Slovakia_Book1_1_KH Von 2012 gui BKH 2 4 3" xfId="27879"/>
    <cellStyle name="Dziesiętny_Invoices2001Slovakia_Book1_1_KH Von 2012 gui BKH 2 4 3" xfId="27880"/>
    <cellStyle name="Dziesietny_Invoices2001Slovakia_Book1_1_KH Von 2012 gui BKH 2 5" xfId="9084"/>
    <cellStyle name="Dziesiętny_Invoices2001Slovakia_Book1_1_KH Von 2012 gui BKH 2 5" xfId="9085"/>
    <cellStyle name="Dziesietny_Invoices2001Slovakia_Book1_1_KH Von 2012 gui BKH 2 5 2" xfId="27881"/>
    <cellStyle name="Dziesiętny_Invoices2001Slovakia_Book1_1_KH Von 2012 gui BKH 2 5 2" xfId="27882"/>
    <cellStyle name="Dziesietny_Invoices2001Slovakia_Book1_1_KH Von 2012 gui BKH 2 6" xfId="9086"/>
    <cellStyle name="Dziesiętny_Invoices2001Slovakia_Book1_1_KH Von 2012 gui BKH 2 6" xfId="9087"/>
    <cellStyle name="Dziesietny_Invoices2001Slovakia_Book1_1_KH Von 2012 gui BKH 2 6 2" xfId="27883"/>
    <cellStyle name="Dziesiętny_Invoices2001Slovakia_Book1_1_KH Von 2012 gui BKH 2 6 2" xfId="27884"/>
    <cellStyle name="Dziesietny_Invoices2001Slovakia_Book1_1_KH Von 2012 gui BKH 2 7" xfId="9088"/>
    <cellStyle name="Dziesiętny_Invoices2001Slovakia_Book1_1_KH Von 2012 gui BKH 2 7" xfId="9089"/>
    <cellStyle name="Dziesietny_Invoices2001Slovakia_Book1_1_KH Von 2012 gui BKH 2 7 2" xfId="27885"/>
    <cellStyle name="Dziesiętny_Invoices2001Slovakia_Book1_1_KH Von 2012 gui BKH 2 7 2" xfId="27886"/>
    <cellStyle name="Dziesietny_Invoices2001Slovakia_Book1_1_KH Von 2012 gui BKH 2 8" xfId="9090"/>
    <cellStyle name="Dziesiętny_Invoices2001Slovakia_Book1_1_KH Von 2012 gui BKH 2 8" xfId="9091"/>
    <cellStyle name="Dziesietny_Invoices2001Slovakia_Book1_1_KH Von 2012 gui BKH 2 8 2" xfId="27887"/>
    <cellStyle name="Dziesiętny_Invoices2001Slovakia_Book1_1_KH Von 2012 gui BKH 2 8 2" xfId="27888"/>
    <cellStyle name="Dziesietny_Invoices2001Slovakia_Book1_1_KH Von 2012 gui BKH 2 9" xfId="9092"/>
    <cellStyle name="Dziesiętny_Invoices2001Slovakia_Book1_1_KH Von 2012 gui BKH 2 9" xfId="9093"/>
    <cellStyle name="Dziesietny_Invoices2001Slovakia_Book1_1_KH Von 2012 gui BKH 2 9 2" xfId="27889"/>
    <cellStyle name="Dziesiętny_Invoices2001Slovakia_Book1_1_KH Von 2012 gui BKH 2 9 2" xfId="27890"/>
    <cellStyle name="Dziesietny_Invoices2001Slovakia_Book1_1_QD ke hoach dau thau" xfId="9094"/>
    <cellStyle name="Dziesiętny_Invoices2001Slovakia_Book1_1_QD ke hoach dau thau" xfId="9095"/>
    <cellStyle name="Dziesietny_Invoices2001Slovakia_Book1_1_QD ke hoach dau thau 10" xfId="9096"/>
    <cellStyle name="Dziesiętny_Invoices2001Slovakia_Book1_1_QD ke hoach dau thau 10" xfId="9097"/>
    <cellStyle name="Dziesietny_Invoices2001Slovakia_Book1_1_QD ke hoach dau thau 10 2" xfId="27893"/>
    <cellStyle name="Dziesiętny_Invoices2001Slovakia_Book1_1_QD ke hoach dau thau 10 2" xfId="27894"/>
    <cellStyle name="Dziesietny_Invoices2001Slovakia_Book1_1_QD ke hoach dau thau 11" xfId="9098"/>
    <cellStyle name="Dziesiętny_Invoices2001Slovakia_Book1_1_QD ke hoach dau thau 11" xfId="9099"/>
    <cellStyle name="Dziesietny_Invoices2001Slovakia_Book1_1_QD ke hoach dau thau 11 2" xfId="27895"/>
    <cellStyle name="Dziesiętny_Invoices2001Slovakia_Book1_1_QD ke hoach dau thau 11 2" xfId="27896"/>
    <cellStyle name="Dziesietny_Invoices2001Slovakia_Book1_1_QD ke hoach dau thau 12" xfId="9100"/>
    <cellStyle name="Dziesiętny_Invoices2001Slovakia_Book1_1_QD ke hoach dau thau 12" xfId="9101"/>
    <cellStyle name="Dziesietny_Invoices2001Slovakia_Book1_1_QD ke hoach dau thau 12 2" xfId="27897"/>
    <cellStyle name="Dziesiętny_Invoices2001Slovakia_Book1_1_QD ke hoach dau thau 12 2" xfId="27898"/>
    <cellStyle name="Dziesietny_Invoices2001Slovakia_Book1_1_QD ke hoach dau thau 13" xfId="9102"/>
    <cellStyle name="Dziesiętny_Invoices2001Slovakia_Book1_1_QD ke hoach dau thau 13" xfId="9103"/>
    <cellStyle name="Dziesietny_Invoices2001Slovakia_Book1_1_QD ke hoach dau thau 13 2" xfId="27899"/>
    <cellStyle name="Dziesiętny_Invoices2001Slovakia_Book1_1_QD ke hoach dau thau 13 2" xfId="27900"/>
    <cellStyle name="Dziesietny_Invoices2001Slovakia_Book1_1_QD ke hoach dau thau 14" xfId="9104"/>
    <cellStyle name="Dziesiętny_Invoices2001Slovakia_Book1_1_QD ke hoach dau thau 14" xfId="9105"/>
    <cellStyle name="Dziesietny_Invoices2001Slovakia_Book1_1_QD ke hoach dau thau 14 2" xfId="27901"/>
    <cellStyle name="Dziesiętny_Invoices2001Slovakia_Book1_1_QD ke hoach dau thau 14 2" xfId="27902"/>
    <cellStyle name="Dziesietny_Invoices2001Slovakia_Book1_1_QD ke hoach dau thau 15" xfId="9106"/>
    <cellStyle name="Dziesiętny_Invoices2001Slovakia_Book1_1_QD ke hoach dau thau 15" xfId="9107"/>
    <cellStyle name="Dziesietny_Invoices2001Slovakia_Book1_1_QD ke hoach dau thau 15 2" xfId="27903"/>
    <cellStyle name="Dziesiętny_Invoices2001Slovakia_Book1_1_QD ke hoach dau thau 15 2" xfId="27904"/>
    <cellStyle name="Dziesietny_Invoices2001Slovakia_Book1_1_QD ke hoach dau thau 16" xfId="9108"/>
    <cellStyle name="Dziesiętny_Invoices2001Slovakia_Book1_1_QD ke hoach dau thau 16" xfId="9109"/>
    <cellStyle name="Dziesietny_Invoices2001Slovakia_Book1_1_QD ke hoach dau thau 16 2" xfId="27905"/>
    <cellStyle name="Dziesiętny_Invoices2001Slovakia_Book1_1_QD ke hoach dau thau 16 2" xfId="27906"/>
    <cellStyle name="Dziesietny_Invoices2001Slovakia_Book1_1_QD ke hoach dau thau 17" xfId="9110"/>
    <cellStyle name="Dziesiętny_Invoices2001Slovakia_Book1_1_QD ke hoach dau thau 17" xfId="9111"/>
    <cellStyle name="Dziesietny_Invoices2001Slovakia_Book1_1_QD ke hoach dau thau 17 2" xfId="27907"/>
    <cellStyle name="Dziesiętny_Invoices2001Slovakia_Book1_1_QD ke hoach dau thau 17 2" xfId="27908"/>
    <cellStyle name="Dziesietny_Invoices2001Slovakia_Book1_1_QD ke hoach dau thau 18" xfId="9112"/>
    <cellStyle name="Dziesiętny_Invoices2001Slovakia_Book1_1_QD ke hoach dau thau 18" xfId="9113"/>
    <cellStyle name="Dziesietny_Invoices2001Slovakia_Book1_1_QD ke hoach dau thau 18 2" xfId="27909"/>
    <cellStyle name="Dziesiętny_Invoices2001Slovakia_Book1_1_QD ke hoach dau thau 18 2" xfId="27910"/>
    <cellStyle name="Dziesietny_Invoices2001Slovakia_Book1_1_QD ke hoach dau thau 19" xfId="9114"/>
    <cellStyle name="Dziesiętny_Invoices2001Slovakia_Book1_1_QD ke hoach dau thau 19" xfId="9115"/>
    <cellStyle name="Dziesietny_Invoices2001Slovakia_Book1_1_QD ke hoach dau thau 19 2" xfId="27911"/>
    <cellStyle name="Dziesiętny_Invoices2001Slovakia_Book1_1_QD ke hoach dau thau 19 2" xfId="27912"/>
    <cellStyle name="Dziesietny_Invoices2001Slovakia_Book1_1_QD ke hoach dau thau 2" xfId="9116"/>
    <cellStyle name="Dziesiętny_Invoices2001Slovakia_Book1_1_QD ke hoach dau thau 2" xfId="9117"/>
    <cellStyle name="Dziesietny_Invoices2001Slovakia_Book1_1_QD ke hoach dau thau 2 2" xfId="16146"/>
    <cellStyle name="Dziesiętny_Invoices2001Slovakia_Book1_1_QD ke hoach dau thau 2 2" xfId="16147"/>
    <cellStyle name="Dziesietny_Invoices2001Slovakia_Book1_1_QD ke hoach dau thau 2 3" xfId="16144"/>
    <cellStyle name="Dziesiętny_Invoices2001Slovakia_Book1_1_QD ke hoach dau thau 2 3" xfId="16145"/>
    <cellStyle name="Dziesietny_Invoices2001Slovakia_Book1_1_QD ke hoach dau thau 2 4" xfId="27913"/>
    <cellStyle name="Dziesiętny_Invoices2001Slovakia_Book1_1_QD ke hoach dau thau 2 4" xfId="27914"/>
    <cellStyle name="Dziesietny_Invoices2001Slovakia_Book1_1_QD ke hoach dau thau 20" xfId="9118"/>
    <cellStyle name="Dziesiętny_Invoices2001Slovakia_Book1_1_QD ke hoach dau thau 20" xfId="9119"/>
    <cellStyle name="Dziesietny_Invoices2001Slovakia_Book1_1_QD ke hoach dau thau 20 2" xfId="27915"/>
    <cellStyle name="Dziesiętny_Invoices2001Slovakia_Book1_1_QD ke hoach dau thau 20 2" xfId="27916"/>
    <cellStyle name="Dziesietny_Invoices2001Slovakia_Book1_1_QD ke hoach dau thau 21" xfId="9120"/>
    <cellStyle name="Dziesiętny_Invoices2001Slovakia_Book1_1_QD ke hoach dau thau 21" xfId="9121"/>
    <cellStyle name="Dziesietny_Invoices2001Slovakia_Book1_1_QD ke hoach dau thau 21 2" xfId="27917"/>
    <cellStyle name="Dziesiętny_Invoices2001Slovakia_Book1_1_QD ke hoach dau thau 21 2" xfId="27918"/>
    <cellStyle name="Dziesietny_Invoices2001Slovakia_Book1_1_QD ke hoach dau thau 22" xfId="9122"/>
    <cellStyle name="Dziesiętny_Invoices2001Slovakia_Book1_1_QD ke hoach dau thau 22" xfId="9123"/>
    <cellStyle name="Dziesietny_Invoices2001Slovakia_Book1_1_QD ke hoach dau thau 22 2" xfId="27919"/>
    <cellStyle name="Dziesiętny_Invoices2001Slovakia_Book1_1_QD ke hoach dau thau 22 2" xfId="27920"/>
    <cellStyle name="Dziesietny_Invoices2001Slovakia_Book1_1_QD ke hoach dau thau 23" xfId="9124"/>
    <cellStyle name="Dziesiętny_Invoices2001Slovakia_Book1_1_QD ke hoach dau thau 23" xfId="9125"/>
    <cellStyle name="Dziesietny_Invoices2001Slovakia_Book1_1_QD ke hoach dau thau 23 2" xfId="27921"/>
    <cellStyle name="Dziesiętny_Invoices2001Slovakia_Book1_1_QD ke hoach dau thau 23 2" xfId="27922"/>
    <cellStyle name="Dziesietny_Invoices2001Slovakia_Book1_1_QD ke hoach dau thau 24" xfId="9126"/>
    <cellStyle name="Dziesiętny_Invoices2001Slovakia_Book1_1_QD ke hoach dau thau 24" xfId="9127"/>
    <cellStyle name="Dziesietny_Invoices2001Slovakia_Book1_1_QD ke hoach dau thau 24 2" xfId="27923"/>
    <cellStyle name="Dziesiętny_Invoices2001Slovakia_Book1_1_QD ke hoach dau thau 24 2" xfId="27924"/>
    <cellStyle name="Dziesietny_Invoices2001Slovakia_Book1_1_QD ke hoach dau thau 25" xfId="9128"/>
    <cellStyle name="Dziesiętny_Invoices2001Slovakia_Book1_1_QD ke hoach dau thau 25" xfId="9129"/>
    <cellStyle name="Dziesietny_Invoices2001Slovakia_Book1_1_QD ke hoach dau thau 25 2" xfId="27925"/>
    <cellStyle name="Dziesiętny_Invoices2001Slovakia_Book1_1_QD ke hoach dau thau 25 2" xfId="27926"/>
    <cellStyle name="Dziesietny_Invoices2001Slovakia_Book1_1_QD ke hoach dau thau 26" xfId="9130"/>
    <cellStyle name="Dziesiętny_Invoices2001Slovakia_Book1_1_QD ke hoach dau thau 26" xfId="9131"/>
    <cellStyle name="Dziesietny_Invoices2001Slovakia_Book1_1_QD ke hoach dau thau 26 2" xfId="27927"/>
    <cellStyle name="Dziesiętny_Invoices2001Slovakia_Book1_1_QD ke hoach dau thau 26 2" xfId="27928"/>
    <cellStyle name="Dziesietny_Invoices2001Slovakia_Book1_1_QD ke hoach dau thau 27" xfId="16142"/>
    <cellStyle name="Dziesiętny_Invoices2001Slovakia_Book1_1_QD ke hoach dau thau 27" xfId="16143"/>
    <cellStyle name="Dziesietny_Invoices2001Slovakia_Book1_1_QD ke hoach dau thau 28" xfId="27891"/>
    <cellStyle name="Dziesiętny_Invoices2001Slovakia_Book1_1_QD ke hoach dau thau 28" xfId="27892"/>
    <cellStyle name="Dziesietny_Invoices2001Slovakia_Book1_1_QD ke hoach dau thau 3" xfId="9132"/>
    <cellStyle name="Dziesiętny_Invoices2001Slovakia_Book1_1_QD ke hoach dau thau 3" xfId="9133"/>
    <cellStyle name="Dziesietny_Invoices2001Slovakia_Book1_1_QD ke hoach dau thau 3 2" xfId="16150"/>
    <cellStyle name="Dziesiętny_Invoices2001Slovakia_Book1_1_QD ke hoach dau thau 3 2" xfId="16151"/>
    <cellStyle name="Dziesietny_Invoices2001Slovakia_Book1_1_QD ke hoach dau thau 3 3" xfId="16148"/>
    <cellStyle name="Dziesiętny_Invoices2001Slovakia_Book1_1_QD ke hoach dau thau 3 3" xfId="16149"/>
    <cellStyle name="Dziesietny_Invoices2001Slovakia_Book1_1_QD ke hoach dau thau 3 4" xfId="27929"/>
    <cellStyle name="Dziesiętny_Invoices2001Slovakia_Book1_1_QD ke hoach dau thau 3 4" xfId="27930"/>
    <cellStyle name="Dziesietny_Invoices2001Slovakia_Book1_1_QD ke hoach dau thau 4" xfId="9134"/>
    <cellStyle name="Dziesiętny_Invoices2001Slovakia_Book1_1_QD ke hoach dau thau 4" xfId="9135"/>
    <cellStyle name="Dziesietny_Invoices2001Slovakia_Book1_1_QD ke hoach dau thau 4 2" xfId="16152"/>
    <cellStyle name="Dziesiętny_Invoices2001Slovakia_Book1_1_QD ke hoach dau thau 4 2" xfId="16153"/>
    <cellStyle name="Dziesietny_Invoices2001Slovakia_Book1_1_QD ke hoach dau thau 4 3" xfId="27931"/>
    <cellStyle name="Dziesiętny_Invoices2001Slovakia_Book1_1_QD ke hoach dau thau 4 3" xfId="27932"/>
    <cellStyle name="Dziesietny_Invoices2001Slovakia_Book1_1_QD ke hoach dau thau 5" xfId="9136"/>
    <cellStyle name="Dziesiętny_Invoices2001Slovakia_Book1_1_QD ke hoach dau thau 5" xfId="9137"/>
    <cellStyle name="Dziesietny_Invoices2001Slovakia_Book1_1_QD ke hoach dau thau 5 2" xfId="27933"/>
    <cellStyle name="Dziesiętny_Invoices2001Slovakia_Book1_1_QD ke hoach dau thau 5 2" xfId="27934"/>
    <cellStyle name="Dziesietny_Invoices2001Slovakia_Book1_1_QD ke hoach dau thau 6" xfId="9138"/>
    <cellStyle name="Dziesiętny_Invoices2001Slovakia_Book1_1_QD ke hoach dau thau 6" xfId="9139"/>
    <cellStyle name="Dziesietny_Invoices2001Slovakia_Book1_1_QD ke hoach dau thau 6 2" xfId="27935"/>
    <cellStyle name="Dziesiętny_Invoices2001Slovakia_Book1_1_QD ke hoach dau thau 6 2" xfId="27936"/>
    <cellStyle name="Dziesietny_Invoices2001Slovakia_Book1_1_QD ke hoach dau thau 7" xfId="9140"/>
    <cellStyle name="Dziesiętny_Invoices2001Slovakia_Book1_1_QD ke hoach dau thau 7" xfId="9141"/>
    <cellStyle name="Dziesietny_Invoices2001Slovakia_Book1_1_QD ke hoach dau thau 7 2" xfId="27937"/>
    <cellStyle name="Dziesiętny_Invoices2001Slovakia_Book1_1_QD ke hoach dau thau 7 2" xfId="27938"/>
    <cellStyle name="Dziesietny_Invoices2001Slovakia_Book1_1_QD ke hoach dau thau 8" xfId="9142"/>
    <cellStyle name="Dziesiętny_Invoices2001Slovakia_Book1_1_QD ke hoach dau thau 8" xfId="9143"/>
    <cellStyle name="Dziesietny_Invoices2001Slovakia_Book1_1_QD ke hoach dau thau 8 2" xfId="27939"/>
    <cellStyle name="Dziesiętny_Invoices2001Slovakia_Book1_1_QD ke hoach dau thau 8 2" xfId="27940"/>
    <cellStyle name="Dziesietny_Invoices2001Slovakia_Book1_1_QD ke hoach dau thau 9" xfId="9144"/>
    <cellStyle name="Dziesiętny_Invoices2001Slovakia_Book1_1_QD ke hoach dau thau 9" xfId="9145"/>
    <cellStyle name="Dziesietny_Invoices2001Slovakia_Book1_1_QD ke hoach dau thau 9 2" xfId="27941"/>
    <cellStyle name="Dziesiętny_Invoices2001Slovakia_Book1_1_QD ke hoach dau thau 9 2" xfId="27942"/>
    <cellStyle name="Dziesietny_Invoices2001Slovakia_Book1_1_Ra soat KH von 2011 (Huy-11-11-11)" xfId="9146"/>
    <cellStyle name="Dziesiętny_Invoices2001Slovakia_Book1_1_Ra soat KH von 2011 (Huy-11-11-11)" xfId="9147"/>
    <cellStyle name="Dziesietny_Invoices2001Slovakia_Book1_1_Ra soat KH von 2011 (Huy-11-11-11) 2" xfId="16154"/>
    <cellStyle name="Dziesiętny_Invoices2001Slovakia_Book1_1_Ra soat KH von 2011 (Huy-11-11-11) 2" xfId="16155"/>
    <cellStyle name="Dziesietny_Invoices2001Slovakia_Book1_1_Ra soat KH von 2011 (Huy-11-11-11) 2 2" xfId="31907"/>
    <cellStyle name="Dziesiętny_Invoices2001Slovakia_Book1_1_Ra soat KH von 2011 (Huy-11-11-11) 2 2" xfId="31908"/>
    <cellStyle name="Dziesietny_Invoices2001Slovakia_Book1_1_Ra soat KH von 2011 (Huy-11-11-11) 3" xfId="27943"/>
    <cellStyle name="Dziesiętny_Invoices2001Slovakia_Book1_1_Ra soat KH von 2011 (Huy-11-11-11) 3" xfId="27944"/>
    <cellStyle name="Dziesietny_Invoices2001Slovakia_Book1_1_tien luong" xfId="16156"/>
    <cellStyle name="Dziesiętny_Invoices2001Slovakia_Book1_1_tien luong" xfId="16157"/>
    <cellStyle name="Dziesietny_Invoices2001Slovakia_Book1_1_Tien luong chuan 01" xfId="16158"/>
    <cellStyle name="Dziesiętny_Invoices2001Slovakia_Book1_1_Tien luong chuan 01" xfId="16159"/>
    <cellStyle name="Dziesietny_Invoices2001Slovakia_Book1_1_tinh toan hoang ha" xfId="9148"/>
    <cellStyle name="Dziesiętny_Invoices2001Slovakia_Book1_1_tinh toan hoang ha" xfId="9149"/>
    <cellStyle name="Dziesietny_Invoices2001Slovakia_Book1_1_tinh toan hoang ha 10" xfId="9150"/>
    <cellStyle name="Dziesiętny_Invoices2001Slovakia_Book1_1_tinh toan hoang ha 10" xfId="9151"/>
    <cellStyle name="Dziesietny_Invoices2001Slovakia_Book1_1_tinh toan hoang ha 10 2" xfId="27947"/>
    <cellStyle name="Dziesiętny_Invoices2001Slovakia_Book1_1_tinh toan hoang ha 10 2" xfId="27948"/>
    <cellStyle name="Dziesietny_Invoices2001Slovakia_Book1_1_tinh toan hoang ha 11" xfId="9152"/>
    <cellStyle name="Dziesiętny_Invoices2001Slovakia_Book1_1_tinh toan hoang ha 11" xfId="9153"/>
    <cellStyle name="Dziesietny_Invoices2001Slovakia_Book1_1_tinh toan hoang ha 11 2" xfId="27949"/>
    <cellStyle name="Dziesiętny_Invoices2001Slovakia_Book1_1_tinh toan hoang ha 11 2" xfId="27950"/>
    <cellStyle name="Dziesietny_Invoices2001Slovakia_Book1_1_tinh toan hoang ha 12" xfId="9154"/>
    <cellStyle name="Dziesiętny_Invoices2001Slovakia_Book1_1_tinh toan hoang ha 12" xfId="9155"/>
    <cellStyle name="Dziesietny_Invoices2001Slovakia_Book1_1_tinh toan hoang ha 12 2" xfId="27951"/>
    <cellStyle name="Dziesiętny_Invoices2001Slovakia_Book1_1_tinh toan hoang ha 12 2" xfId="27952"/>
    <cellStyle name="Dziesietny_Invoices2001Slovakia_Book1_1_tinh toan hoang ha 13" xfId="9156"/>
    <cellStyle name="Dziesiętny_Invoices2001Slovakia_Book1_1_tinh toan hoang ha 13" xfId="9157"/>
    <cellStyle name="Dziesietny_Invoices2001Slovakia_Book1_1_tinh toan hoang ha 13 2" xfId="27953"/>
    <cellStyle name="Dziesiętny_Invoices2001Slovakia_Book1_1_tinh toan hoang ha 13 2" xfId="27954"/>
    <cellStyle name="Dziesietny_Invoices2001Slovakia_Book1_1_tinh toan hoang ha 14" xfId="9158"/>
    <cellStyle name="Dziesiętny_Invoices2001Slovakia_Book1_1_tinh toan hoang ha 14" xfId="9159"/>
    <cellStyle name="Dziesietny_Invoices2001Slovakia_Book1_1_tinh toan hoang ha 14 2" xfId="27955"/>
    <cellStyle name="Dziesiętny_Invoices2001Slovakia_Book1_1_tinh toan hoang ha 14 2" xfId="27956"/>
    <cellStyle name="Dziesietny_Invoices2001Slovakia_Book1_1_tinh toan hoang ha 15" xfId="9160"/>
    <cellStyle name="Dziesiętny_Invoices2001Slovakia_Book1_1_tinh toan hoang ha 15" xfId="9161"/>
    <cellStyle name="Dziesietny_Invoices2001Slovakia_Book1_1_tinh toan hoang ha 15 2" xfId="27957"/>
    <cellStyle name="Dziesiętny_Invoices2001Slovakia_Book1_1_tinh toan hoang ha 15 2" xfId="27958"/>
    <cellStyle name="Dziesietny_Invoices2001Slovakia_Book1_1_tinh toan hoang ha 16" xfId="9162"/>
    <cellStyle name="Dziesiętny_Invoices2001Slovakia_Book1_1_tinh toan hoang ha 16" xfId="9163"/>
    <cellStyle name="Dziesietny_Invoices2001Slovakia_Book1_1_tinh toan hoang ha 16 2" xfId="27959"/>
    <cellStyle name="Dziesiętny_Invoices2001Slovakia_Book1_1_tinh toan hoang ha 16 2" xfId="27960"/>
    <cellStyle name="Dziesietny_Invoices2001Slovakia_Book1_1_tinh toan hoang ha 17" xfId="9164"/>
    <cellStyle name="Dziesiętny_Invoices2001Slovakia_Book1_1_tinh toan hoang ha 17" xfId="9165"/>
    <cellStyle name="Dziesietny_Invoices2001Slovakia_Book1_1_tinh toan hoang ha 17 2" xfId="27961"/>
    <cellStyle name="Dziesiętny_Invoices2001Slovakia_Book1_1_tinh toan hoang ha 17 2" xfId="27962"/>
    <cellStyle name="Dziesietny_Invoices2001Slovakia_Book1_1_tinh toan hoang ha 18" xfId="9166"/>
    <cellStyle name="Dziesiętny_Invoices2001Slovakia_Book1_1_tinh toan hoang ha 18" xfId="9167"/>
    <cellStyle name="Dziesietny_Invoices2001Slovakia_Book1_1_tinh toan hoang ha 18 2" xfId="27963"/>
    <cellStyle name="Dziesiętny_Invoices2001Slovakia_Book1_1_tinh toan hoang ha 18 2" xfId="27964"/>
    <cellStyle name="Dziesietny_Invoices2001Slovakia_Book1_1_tinh toan hoang ha 19" xfId="9168"/>
    <cellStyle name="Dziesiętny_Invoices2001Slovakia_Book1_1_tinh toan hoang ha 19" xfId="9169"/>
    <cellStyle name="Dziesietny_Invoices2001Slovakia_Book1_1_tinh toan hoang ha 19 2" xfId="27965"/>
    <cellStyle name="Dziesiętny_Invoices2001Slovakia_Book1_1_tinh toan hoang ha 19 2" xfId="27966"/>
    <cellStyle name="Dziesietny_Invoices2001Slovakia_Book1_1_tinh toan hoang ha 2" xfId="9170"/>
    <cellStyle name="Dziesiętny_Invoices2001Slovakia_Book1_1_tinh toan hoang ha 2" xfId="9171"/>
    <cellStyle name="Dziesietny_Invoices2001Slovakia_Book1_1_tinh toan hoang ha 2 2" xfId="16164"/>
    <cellStyle name="Dziesiętny_Invoices2001Slovakia_Book1_1_tinh toan hoang ha 2 2" xfId="16165"/>
    <cellStyle name="Dziesietny_Invoices2001Slovakia_Book1_1_tinh toan hoang ha 2 3" xfId="16162"/>
    <cellStyle name="Dziesiętny_Invoices2001Slovakia_Book1_1_tinh toan hoang ha 2 3" xfId="16163"/>
    <cellStyle name="Dziesietny_Invoices2001Slovakia_Book1_1_tinh toan hoang ha 2 4" xfId="27967"/>
    <cellStyle name="Dziesiętny_Invoices2001Slovakia_Book1_1_tinh toan hoang ha 2 4" xfId="27968"/>
    <cellStyle name="Dziesietny_Invoices2001Slovakia_Book1_1_tinh toan hoang ha 20" xfId="9172"/>
    <cellStyle name="Dziesiętny_Invoices2001Slovakia_Book1_1_tinh toan hoang ha 20" xfId="9173"/>
    <cellStyle name="Dziesietny_Invoices2001Slovakia_Book1_1_tinh toan hoang ha 20 2" xfId="27969"/>
    <cellStyle name="Dziesiętny_Invoices2001Slovakia_Book1_1_tinh toan hoang ha 20 2" xfId="27970"/>
    <cellStyle name="Dziesietny_Invoices2001Slovakia_Book1_1_tinh toan hoang ha 21" xfId="9174"/>
    <cellStyle name="Dziesiętny_Invoices2001Slovakia_Book1_1_tinh toan hoang ha 21" xfId="9175"/>
    <cellStyle name="Dziesietny_Invoices2001Slovakia_Book1_1_tinh toan hoang ha 21 2" xfId="27971"/>
    <cellStyle name="Dziesiętny_Invoices2001Slovakia_Book1_1_tinh toan hoang ha 21 2" xfId="27972"/>
    <cellStyle name="Dziesietny_Invoices2001Slovakia_Book1_1_tinh toan hoang ha 22" xfId="9176"/>
    <cellStyle name="Dziesiętny_Invoices2001Slovakia_Book1_1_tinh toan hoang ha 22" xfId="9177"/>
    <cellStyle name="Dziesietny_Invoices2001Slovakia_Book1_1_tinh toan hoang ha 22 2" xfId="27973"/>
    <cellStyle name="Dziesiętny_Invoices2001Slovakia_Book1_1_tinh toan hoang ha 22 2" xfId="27974"/>
    <cellStyle name="Dziesietny_Invoices2001Slovakia_Book1_1_tinh toan hoang ha 23" xfId="9178"/>
    <cellStyle name="Dziesiętny_Invoices2001Slovakia_Book1_1_tinh toan hoang ha 23" xfId="9179"/>
    <cellStyle name="Dziesietny_Invoices2001Slovakia_Book1_1_tinh toan hoang ha 23 2" xfId="27975"/>
    <cellStyle name="Dziesiętny_Invoices2001Slovakia_Book1_1_tinh toan hoang ha 23 2" xfId="27976"/>
    <cellStyle name="Dziesietny_Invoices2001Slovakia_Book1_1_tinh toan hoang ha 24" xfId="9180"/>
    <cellStyle name="Dziesiętny_Invoices2001Slovakia_Book1_1_tinh toan hoang ha 24" xfId="9181"/>
    <cellStyle name="Dziesietny_Invoices2001Slovakia_Book1_1_tinh toan hoang ha 24 2" xfId="27977"/>
    <cellStyle name="Dziesiętny_Invoices2001Slovakia_Book1_1_tinh toan hoang ha 24 2" xfId="27978"/>
    <cellStyle name="Dziesietny_Invoices2001Slovakia_Book1_1_tinh toan hoang ha 25" xfId="9182"/>
    <cellStyle name="Dziesiętny_Invoices2001Slovakia_Book1_1_tinh toan hoang ha 25" xfId="9183"/>
    <cellStyle name="Dziesietny_Invoices2001Slovakia_Book1_1_tinh toan hoang ha 25 2" xfId="27979"/>
    <cellStyle name="Dziesiętny_Invoices2001Slovakia_Book1_1_tinh toan hoang ha 25 2" xfId="27980"/>
    <cellStyle name="Dziesietny_Invoices2001Slovakia_Book1_1_tinh toan hoang ha 26" xfId="9184"/>
    <cellStyle name="Dziesiętny_Invoices2001Slovakia_Book1_1_tinh toan hoang ha 26" xfId="9185"/>
    <cellStyle name="Dziesietny_Invoices2001Slovakia_Book1_1_tinh toan hoang ha 26 2" xfId="27981"/>
    <cellStyle name="Dziesiętny_Invoices2001Slovakia_Book1_1_tinh toan hoang ha 26 2" xfId="27982"/>
    <cellStyle name="Dziesietny_Invoices2001Slovakia_Book1_1_tinh toan hoang ha 27" xfId="16160"/>
    <cellStyle name="Dziesiętny_Invoices2001Slovakia_Book1_1_tinh toan hoang ha 27" xfId="16161"/>
    <cellStyle name="Dziesietny_Invoices2001Slovakia_Book1_1_tinh toan hoang ha 28" xfId="27945"/>
    <cellStyle name="Dziesiętny_Invoices2001Slovakia_Book1_1_tinh toan hoang ha 28" xfId="27946"/>
    <cellStyle name="Dziesietny_Invoices2001Slovakia_Book1_1_tinh toan hoang ha 3" xfId="9186"/>
    <cellStyle name="Dziesiętny_Invoices2001Slovakia_Book1_1_tinh toan hoang ha 3" xfId="9187"/>
    <cellStyle name="Dziesietny_Invoices2001Slovakia_Book1_1_tinh toan hoang ha 3 2" xfId="16168"/>
    <cellStyle name="Dziesiętny_Invoices2001Slovakia_Book1_1_tinh toan hoang ha 3 2" xfId="16169"/>
    <cellStyle name="Dziesietny_Invoices2001Slovakia_Book1_1_tinh toan hoang ha 3 3" xfId="16166"/>
    <cellStyle name="Dziesiętny_Invoices2001Slovakia_Book1_1_tinh toan hoang ha 3 3" xfId="16167"/>
    <cellStyle name="Dziesietny_Invoices2001Slovakia_Book1_1_tinh toan hoang ha 3 4" xfId="27983"/>
    <cellStyle name="Dziesiętny_Invoices2001Slovakia_Book1_1_tinh toan hoang ha 3 4" xfId="27984"/>
    <cellStyle name="Dziesietny_Invoices2001Slovakia_Book1_1_tinh toan hoang ha 4" xfId="9188"/>
    <cellStyle name="Dziesiętny_Invoices2001Slovakia_Book1_1_tinh toan hoang ha 4" xfId="9189"/>
    <cellStyle name="Dziesietny_Invoices2001Slovakia_Book1_1_tinh toan hoang ha 4 2" xfId="16170"/>
    <cellStyle name="Dziesiętny_Invoices2001Slovakia_Book1_1_tinh toan hoang ha 4 2" xfId="16171"/>
    <cellStyle name="Dziesietny_Invoices2001Slovakia_Book1_1_tinh toan hoang ha 4 3" xfId="27985"/>
    <cellStyle name="Dziesiętny_Invoices2001Slovakia_Book1_1_tinh toan hoang ha 4 3" xfId="27986"/>
    <cellStyle name="Dziesietny_Invoices2001Slovakia_Book1_1_tinh toan hoang ha 5" xfId="9190"/>
    <cellStyle name="Dziesiętny_Invoices2001Slovakia_Book1_1_tinh toan hoang ha 5" xfId="9191"/>
    <cellStyle name="Dziesietny_Invoices2001Slovakia_Book1_1_tinh toan hoang ha 5 2" xfId="27987"/>
    <cellStyle name="Dziesiętny_Invoices2001Slovakia_Book1_1_tinh toan hoang ha 5 2" xfId="27988"/>
    <cellStyle name="Dziesietny_Invoices2001Slovakia_Book1_1_tinh toan hoang ha 6" xfId="9192"/>
    <cellStyle name="Dziesiętny_Invoices2001Slovakia_Book1_1_tinh toan hoang ha 6" xfId="9193"/>
    <cellStyle name="Dziesietny_Invoices2001Slovakia_Book1_1_tinh toan hoang ha 6 2" xfId="27989"/>
    <cellStyle name="Dziesiętny_Invoices2001Slovakia_Book1_1_tinh toan hoang ha 6 2" xfId="27990"/>
    <cellStyle name="Dziesietny_Invoices2001Slovakia_Book1_1_tinh toan hoang ha 7" xfId="9194"/>
    <cellStyle name="Dziesiętny_Invoices2001Slovakia_Book1_1_tinh toan hoang ha 7" xfId="9195"/>
    <cellStyle name="Dziesietny_Invoices2001Slovakia_Book1_1_tinh toan hoang ha 7 2" xfId="27991"/>
    <cellStyle name="Dziesiętny_Invoices2001Slovakia_Book1_1_tinh toan hoang ha 7 2" xfId="27992"/>
    <cellStyle name="Dziesietny_Invoices2001Slovakia_Book1_1_tinh toan hoang ha 8" xfId="9196"/>
    <cellStyle name="Dziesiętny_Invoices2001Slovakia_Book1_1_tinh toan hoang ha 8" xfId="9197"/>
    <cellStyle name="Dziesietny_Invoices2001Slovakia_Book1_1_tinh toan hoang ha 8 2" xfId="27993"/>
    <cellStyle name="Dziesiętny_Invoices2001Slovakia_Book1_1_tinh toan hoang ha 8 2" xfId="27994"/>
    <cellStyle name="Dziesietny_Invoices2001Slovakia_Book1_1_tinh toan hoang ha 9" xfId="9198"/>
    <cellStyle name="Dziesiętny_Invoices2001Slovakia_Book1_1_tinh toan hoang ha 9" xfId="9199"/>
    <cellStyle name="Dziesietny_Invoices2001Slovakia_Book1_1_tinh toan hoang ha 9 2" xfId="27995"/>
    <cellStyle name="Dziesiętny_Invoices2001Slovakia_Book1_1_tinh toan hoang ha 9 2" xfId="27996"/>
    <cellStyle name="Dziesietny_Invoices2001Slovakia_Book1_1_Tong von ĐTPT" xfId="9200"/>
    <cellStyle name="Dziesiętny_Invoices2001Slovakia_Book1_1_Tong von ĐTPT" xfId="9201"/>
    <cellStyle name="Dziesietny_Invoices2001Slovakia_Book1_1_Tong von ĐTPT 10" xfId="9202"/>
    <cellStyle name="Dziesiętny_Invoices2001Slovakia_Book1_1_Tong von ĐTPT 10" xfId="9203"/>
    <cellStyle name="Dziesietny_Invoices2001Slovakia_Book1_1_Tong von ĐTPT 10 2" xfId="27999"/>
    <cellStyle name="Dziesiętny_Invoices2001Slovakia_Book1_1_Tong von ĐTPT 10 2" xfId="28000"/>
    <cellStyle name="Dziesietny_Invoices2001Slovakia_Book1_1_Tong von ĐTPT 11" xfId="9204"/>
    <cellStyle name="Dziesiętny_Invoices2001Slovakia_Book1_1_Tong von ĐTPT 11" xfId="9205"/>
    <cellStyle name="Dziesietny_Invoices2001Slovakia_Book1_1_Tong von ĐTPT 11 2" xfId="28001"/>
    <cellStyle name="Dziesiętny_Invoices2001Slovakia_Book1_1_Tong von ĐTPT 11 2" xfId="28002"/>
    <cellStyle name="Dziesietny_Invoices2001Slovakia_Book1_1_Tong von ĐTPT 12" xfId="9206"/>
    <cellStyle name="Dziesiętny_Invoices2001Slovakia_Book1_1_Tong von ĐTPT 12" xfId="9207"/>
    <cellStyle name="Dziesietny_Invoices2001Slovakia_Book1_1_Tong von ĐTPT 12 2" xfId="28003"/>
    <cellStyle name="Dziesiętny_Invoices2001Slovakia_Book1_1_Tong von ĐTPT 12 2" xfId="28004"/>
    <cellStyle name="Dziesietny_Invoices2001Slovakia_Book1_1_Tong von ĐTPT 13" xfId="9208"/>
    <cellStyle name="Dziesiętny_Invoices2001Slovakia_Book1_1_Tong von ĐTPT 13" xfId="9209"/>
    <cellStyle name="Dziesietny_Invoices2001Slovakia_Book1_1_Tong von ĐTPT 13 2" xfId="28005"/>
    <cellStyle name="Dziesiętny_Invoices2001Slovakia_Book1_1_Tong von ĐTPT 13 2" xfId="28006"/>
    <cellStyle name="Dziesietny_Invoices2001Slovakia_Book1_1_Tong von ĐTPT 14" xfId="9210"/>
    <cellStyle name="Dziesiętny_Invoices2001Slovakia_Book1_1_Tong von ĐTPT 14" xfId="9211"/>
    <cellStyle name="Dziesietny_Invoices2001Slovakia_Book1_1_Tong von ĐTPT 14 2" xfId="28007"/>
    <cellStyle name="Dziesiętny_Invoices2001Slovakia_Book1_1_Tong von ĐTPT 14 2" xfId="28008"/>
    <cellStyle name="Dziesietny_Invoices2001Slovakia_Book1_1_Tong von ĐTPT 15" xfId="9212"/>
    <cellStyle name="Dziesiętny_Invoices2001Slovakia_Book1_1_Tong von ĐTPT 15" xfId="9213"/>
    <cellStyle name="Dziesietny_Invoices2001Slovakia_Book1_1_Tong von ĐTPT 15 2" xfId="28009"/>
    <cellStyle name="Dziesiętny_Invoices2001Slovakia_Book1_1_Tong von ĐTPT 15 2" xfId="28010"/>
    <cellStyle name="Dziesietny_Invoices2001Slovakia_Book1_1_Tong von ĐTPT 16" xfId="9214"/>
    <cellStyle name="Dziesiętny_Invoices2001Slovakia_Book1_1_Tong von ĐTPT 16" xfId="9215"/>
    <cellStyle name="Dziesietny_Invoices2001Slovakia_Book1_1_Tong von ĐTPT 16 2" xfId="28011"/>
    <cellStyle name="Dziesiętny_Invoices2001Slovakia_Book1_1_Tong von ĐTPT 16 2" xfId="28012"/>
    <cellStyle name="Dziesietny_Invoices2001Slovakia_Book1_1_Tong von ĐTPT 17" xfId="9216"/>
    <cellStyle name="Dziesiętny_Invoices2001Slovakia_Book1_1_Tong von ĐTPT 17" xfId="9217"/>
    <cellStyle name="Dziesietny_Invoices2001Slovakia_Book1_1_Tong von ĐTPT 17 2" xfId="28013"/>
    <cellStyle name="Dziesiętny_Invoices2001Slovakia_Book1_1_Tong von ĐTPT 17 2" xfId="28014"/>
    <cellStyle name="Dziesietny_Invoices2001Slovakia_Book1_1_Tong von ĐTPT 18" xfId="9218"/>
    <cellStyle name="Dziesiętny_Invoices2001Slovakia_Book1_1_Tong von ĐTPT 18" xfId="9219"/>
    <cellStyle name="Dziesietny_Invoices2001Slovakia_Book1_1_Tong von ĐTPT 18 2" xfId="28015"/>
    <cellStyle name="Dziesiętny_Invoices2001Slovakia_Book1_1_Tong von ĐTPT 18 2" xfId="28016"/>
    <cellStyle name="Dziesietny_Invoices2001Slovakia_Book1_1_Tong von ĐTPT 19" xfId="9220"/>
    <cellStyle name="Dziesiętny_Invoices2001Slovakia_Book1_1_Tong von ĐTPT 19" xfId="9221"/>
    <cellStyle name="Dziesietny_Invoices2001Slovakia_Book1_1_Tong von ĐTPT 19 2" xfId="28017"/>
    <cellStyle name="Dziesiętny_Invoices2001Slovakia_Book1_1_Tong von ĐTPT 19 2" xfId="28018"/>
    <cellStyle name="Dziesietny_Invoices2001Slovakia_Book1_1_Tong von ĐTPT 2" xfId="9222"/>
    <cellStyle name="Dziesiętny_Invoices2001Slovakia_Book1_1_Tong von ĐTPT 2" xfId="9223"/>
    <cellStyle name="Dziesietny_Invoices2001Slovakia_Book1_1_Tong von ĐTPT 2 2" xfId="16176"/>
    <cellStyle name="Dziesiętny_Invoices2001Slovakia_Book1_1_Tong von ĐTPT 2 2" xfId="16177"/>
    <cellStyle name="Dziesietny_Invoices2001Slovakia_Book1_1_Tong von ĐTPT 2 3" xfId="16174"/>
    <cellStyle name="Dziesiętny_Invoices2001Slovakia_Book1_1_Tong von ĐTPT 2 3" xfId="16175"/>
    <cellStyle name="Dziesietny_Invoices2001Slovakia_Book1_1_Tong von ĐTPT 2 4" xfId="28019"/>
    <cellStyle name="Dziesiętny_Invoices2001Slovakia_Book1_1_Tong von ĐTPT 2 4" xfId="28020"/>
    <cellStyle name="Dziesietny_Invoices2001Slovakia_Book1_1_Tong von ĐTPT 20" xfId="9224"/>
    <cellStyle name="Dziesiętny_Invoices2001Slovakia_Book1_1_Tong von ĐTPT 20" xfId="9225"/>
    <cellStyle name="Dziesietny_Invoices2001Slovakia_Book1_1_Tong von ĐTPT 20 2" xfId="28021"/>
    <cellStyle name="Dziesiętny_Invoices2001Slovakia_Book1_1_Tong von ĐTPT 20 2" xfId="28022"/>
    <cellStyle name="Dziesietny_Invoices2001Slovakia_Book1_1_Tong von ĐTPT 21" xfId="9226"/>
    <cellStyle name="Dziesiętny_Invoices2001Slovakia_Book1_1_Tong von ĐTPT 21" xfId="9227"/>
    <cellStyle name="Dziesietny_Invoices2001Slovakia_Book1_1_Tong von ĐTPT 21 2" xfId="28023"/>
    <cellStyle name="Dziesiętny_Invoices2001Slovakia_Book1_1_Tong von ĐTPT 21 2" xfId="28024"/>
    <cellStyle name="Dziesietny_Invoices2001Slovakia_Book1_1_Tong von ĐTPT 22" xfId="9228"/>
    <cellStyle name="Dziesiętny_Invoices2001Slovakia_Book1_1_Tong von ĐTPT 22" xfId="9229"/>
    <cellStyle name="Dziesietny_Invoices2001Slovakia_Book1_1_Tong von ĐTPT 22 2" xfId="28025"/>
    <cellStyle name="Dziesiętny_Invoices2001Slovakia_Book1_1_Tong von ĐTPT 22 2" xfId="28026"/>
    <cellStyle name="Dziesietny_Invoices2001Slovakia_Book1_1_Tong von ĐTPT 23" xfId="9230"/>
    <cellStyle name="Dziesiętny_Invoices2001Slovakia_Book1_1_Tong von ĐTPT 23" xfId="9231"/>
    <cellStyle name="Dziesietny_Invoices2001Slovakia_Book1_1_Tong von ĐTPT 23 2" xfId="28027"/>
    <cellStyle name="Dziesiętny_Invoices2001Slovakia_Book1_1_Tong von ĐTPT 23 2" xfId="28028"/>
    <cellStyle name="Dziesietny_Invoices2001Slovakia_Book1_1_Tong von ĐTPT 24" xfId="9232"/>
    <cellStyle name="Dziesiętny_Invoices2001Slovakia_Book1_1_Tong von ĐTPT 24" xfId="9233"/>
    <cellStyle name="Dziesietny_Invoices2001Slovakia_Book1_1_Tong von ĐTPT 24 2" xfId="28029"/>
    <cellStyle name="Dziesiętny_Invoices2001Slovakia_Book1_1_Tong von ĐTPT 24 2" xfId="28030"/>
    <cellStyle name="Dziesietny_Invoices2001Slovakia_Book1_1_Tong von ĐTPT 25" xfId="9234"/>
    <cellStyle name="Dziesiętny_Invoices2001Slovakia_Book1_1_Tong von ĐTPT 25" xfId="9235"/>
    <cellStyle name="Dziesietny_Invoices2001Slovakia_Book1_1_Tong von ĐTPT 25 2" xfId="28031"/>
    <cellStyle name="Dziesiętny_Invoices2001Slovakia_Book1_1_Tong von ĐTPT 25 2" xfId="28032"/>
    <cellStyle name="Dziesietny_Invoices2001Slovakia_Book1_1_Tong von ĐTPT 26" xfId="9236"/>
    <cellStyle name="Dziesiętny_Invoices2001Slovakia_Book1_1_Tong von ĐTPT 26" xfId="9237"/>
    <cellStyle name="Dziesietny_Invoices2001Slovakia_Book1_1_Tong von ĐTPT 26 2" xfId="28033"/>
    <cellStyle name="Dziesiętny_Invoices2001Slovakia_Book1_1_Tong von ĐTPT 26 2" xfId="28034"/>
    <cellStyle name="Dziesietny_Invoices2001Slovakia_Book1_1_Tong von ĐTPT 27" xfId="16172"/>
    <cellStyle name="Dziesiętny_Invoices2001Slovakia_Book1_1_Tong von ĐTPT 27" xfId="16173"/>
    <cellStyle name="Dziesietny_Invoices2001Slovakia_Book1_1_Tong von ĐTPT 28" xfId="27997"/>
    <cellStyle name="Dziesiętny_Invoices2001Slovakia_Book1_1_Tong von ĐTPT 28" xfId="27998"/>
    <cellStyle name="Dziesietny_Invoices2001Slovakia_Book1_1_Tong von ĐTPT 3" xfId="9238"/>
    <cellStyle name="Dziesiętny_Invoices2001Slovakia_Book1_1_Tong von ĐTPT 3" xfId="9239"/>
    <cellStyle name="Dziesietny_Invoices2001Slovakia_Book1_1_Tong von ĐTPT 3 2" xfId="16180"/>
    <cellStyle name="Dziesiętny_Invoices2001Slovakia_Book1_1_Tong von ĐTPT 3 2" xfId="16181"/>
    <cellStyle name="Dziesietny_Invoices2001Slovakia_Book1_1_Tong von ĐTPT 3 3" xfId="16178"/>
    <cellStyle name="Dziesiętny_Invoices2001Slovakia_Book1_1_Tong von ĐTPT 3 3" xfId="16179"/>
    <cellStyle name="Dziesietny_Invoices2001Slovakia_Book1_1_Tong von ĐTPT 3 4" xfId="28035"/>
    <cellStyle name="Dziesiętny_Invoices2001Slovakia_Book1_1_Tong von ĐTPT 3 4" xfId="28036"/>
    <cellStyle name="Dziesietny_Invoices2001Slovakia_Book1_1_Tong von ĐTPT 4" xfId="9240"/>
    <cellStyle name="Dziesiętny_Invoices2001Slovakia_Book1_1_Tong von ĐTPT 4" xfId="9241"/>
    <cellStyle name="Dziesietny_Invoices2001Slovakia_Book1_1_Tong von ĐTPT 4 2" xfId="16182"/>
    <cellStyle name="Dziesiętny_Invoices2001Slovakia_Book1_1_Tong von ĐTPT 4 2" xfId="16183"/>
    <cellStyle name="Dziesietny_Invoices2001Slovakia_Book1_1_Tong von ĐTPT 4 3" xfId="28037"/>
    <cellStyle name="Dziesiętny_Invoices2001Slovakia_Book1_1_Tong von ĐTPT 4 3" xfId="28038"/>
    <cellStyle name="Dziesietny_Invoices2001Slovakia_Book1_1_Tong von ĐTPT 5" xfId="9242"/>
    <cellStyle name="Dziesiętny_Invoices2001Slovakia_Book1_1_Tong von ĐTPT 5" xfId="9243"/>
    <cellStyle name="Dziesietny_Invoices2001Slovakia_Book1_1_Tong von ĐTPT 5 2" xfId="28039"/>
    <cellStyle name="Dziesiętny_Invoices2001Slovakia_Book1_1_Tong von ĐTPT 5 2" xfId="28040"/>
    <cellStyle name="Dziesietny_Invoices2001Slovakia_Book1_1_Tong von ĐTPT 6" xfId="9244"/>
    <cellStyle name="Dziesiętny_Invoices2001Slovakia_Book1_1_Tong von ĐTPT 6" xfId="9245"/>
    <cellStyle name="Dziesietny_Invoices2001Slovakia_Book1_1_Tong von ĐTPT 6 2" xfId="28041"/>
    <cellStyle name="Dziesiętny_Invoices2001Slovakia_Book1_1_Tong von ĐTPT 6 2" xfId="28042"/>
    <cellStyle name="Dziesietny_Invoices2001Slovakia_Book1_1_Tong von ĐTPT 7" xfId="9246"/>
    <cellStyle name="Dziesiętny_Invoices2001Slovakia_Book1_1_Tong von ĐTPT 7" xfId="9247"/>
    <cellStyle name="Dziesietny_Invoices2001Slovakia_Book1_1_Tong von ĐTPT 7 2" xfId="28043"/>
    <cellStyle name="Dziesiętny_Invoices2001Slovakia_Book1_1_Tong von ĐTPT 7 2" xfId="28044"/>
    <cellStyle name="Dziesietny_Invoices2001Slovakia_Book1_1_Tong von ĐTPT 8" xfId="9248"/>
    <cellStyle name="Dziesiętny_Invoices2001Slovakia_Book1_1_Tong von ĐTPT 8" xfId="9249"/>
    <cellStyle name="Dziesietny_Invoices2001Slovakia_Book1_1_Tong von ĐTPT 8 2" xfId="28045"/>
    <cellStyle name="Dziesiętny_Invoices2001Slovakia_Book1_1_Tong von ĐTPT 8 2" xfId="28046"/>
    <cellStyle name="Dziesietny_Invoices2001Slovakia_Book1_1_Tong von ĐTPT 9" xfId="9250"/>
    <cellStyle name="Dziesiętny_Invoices2001Slovakia_Book1_1_Tong von ĐTPT 9" xfId="9251"/>
    <cellStyle name="Dziesietny_Invoices2001Slovakia_Book1_1_Tong von ĐTPT 9 2" xfId="28047"/>
    <cellStyle name="Dziesiętny_Invoices2001Slovakia_Book1_1_Tong von ĐTPT 9 2" xfId="28048"/>
    <cellStyle name="Dziesietny_Invoices2001Slovakia_Book1_1_Viec Huy dang lam" xfId="16184"/>
    <cellStyle name="Dziesiętny_Invoices2001Slovakia_Book1_1_Viec Huy dang lam" xfId="16185"/>
    <cellStyle name="Dziesietny_Invoices2001Slovakia_Book1_2" xfId="9252"/>
    <cellStyle name="Dziesiętny_Invoices2001Slovakia_Book1_2" xfId="9253"/>
    <cellStyle name="Dziesietny_Invoices2001Slovakia_Book1_2 2" xfId="16188"/>
    <cellStyle name="Dziesiętny_Invoices2001Slovakia_Book1_2 2" xfId="16189"/>
    <cellStyle name="Dziesietny_Invoices2001Slovakia_Book1_2 3" xfId="16186"/>
    <cellStyle name="Dziesiętny_Invoices2001Slovakia_Book1_2 3" xfId="16187"/>
    <cellStyle name="Dziesietny_Invoices2001Slovakia_Book1_2 4" xfId="28049"/>
    <cellStyle name="Dziesiętny_Invoices2001Slovakia_Book1_2 4" xfId="28050"/>
    <cellStyle name="Dziesietny_Invoices2001Slovakia_Book1_2_bieu ke hoach dau thau" xfId="9254"/>
    <cellStyle name="Dziesiętny_Invoices2001Slovakia_Book1_2_bieu ke hoach dau thau" xfId="9255"/>
    <cellStyle name="Dziesietny_Invoices2001Slovakia_Book1_2_bieu ke hoach dau thau 10" xfId="9256"/>
    <cellStyle name="Dziesiętny_Invoices2001Slovakia_Book1_2_bieu ke hoach dau thau 10" xfId="9257"/>
    <cellStyle name="Dziesietny_Invoices2001Slovakia_Book1_2_bieu ke hoach dau thau 10 2" xfId="28053"/>
    <cellStyle name="Dziesiętny_Invoices2001Slovakia_Book1_2_bieu ke hoach dau thau 10 2" xfId="28054"/>
    <cellStyle name="Dziesietny_Invoices2001Slovakia_Book1_2_bieu ke hoach dau thau 11" xfId="9258"/>
    <cellStyle name="Dziesiętny_Invoices2001Slovakia_Book1_2_bieu ke hoach dau thau 11" xfId="9259"/>
    <cellStyle name="Dziesietny_Invoices2001Slovakia_Book1_2_bieu ke hoach dau thau 11 2" xfId="28055"/>
    <cellStyle name="Dziesiętny_Invoices2001Slovakia_Book1_2_bieu ke hoach dau thau 11 2" xfId="28056"/>
    <cellStyle name="Dziesietny_Invoices2001Slovakia_Book1_2_bieu ke hoach dau thau 12" xfId="9260"/>
    <cellStyle name="Dziesiętny_Invoices2001Slovakia_Book1_2_bieu ke hoach dau thau 12" xfId="9261"/>
    <cellStyle name="Dziesietny_Invoices2001Slovakia_Book1_2_bieu ke hoach dau thau 12 2" xfId="28057"/>
    <cellStyle name="Dziesiętny_Invoices2001Slovakia_Book1_2_bieu ke hoach dau thau 12 2" xfId="28058"/>
    <cellStyle name="Dziesietny_Invoices2001Slovakia_Book1_2_bieu ke hoach dau thau 13" xfId="9262"/>
    <cellStyle name="Dziesiętny_Invoices2001Slovakia_Book1_2_bieu ke hoach dau thau 13" xfId="9263"/>
    <cellStyle name="Dziesietny_Invoices2001Slovakia_Book1_2_bieu ke hoach dau thau 13 2" xfId="28059"/>
    <cellStyle name="Dziesiętny_Invoices2001Slovakia_Book1_2_bieu ke hoach dau thau 13 2" xfId="28060"/>
    <cellStyle name="Dziesietny_Invoices2001Slovakia_Book1_2_bieu ke hoach dau thau 14" xfId="9264"/>
    <cellStyle name="Dziesiętny_Invoices2001Slovakia_Book1_2_bieu ke hoach dau thau 14" xfId="9265"/>
    <cellStyle name="Dziesietny_Invoices2001Slovakia_Book1_2_bieu ke hoach dau thau 14 2" xfId="28061"/>
    <cellStyle name="Dziesiętny_Invoices2001Slovakia_Book1_2_bieu ke hoach dau thau 14 2" xfId="28062"/>
    <cellStyle name="Dziesietny_Invoices2001Slovakia_Book1_2_bieu ke hoach dau thau 15" xfId="9266"/>
    <cellStyle name="Dziesiętny_Invoices2001Slovakia_Book1_2_bieu ke hoach dau thau 15" xfId="9267"/>
    <cellStyle name="Dziesietny_Invoices2001Slovakia_Book1_2_bieu ke hoach dau thau 15 2" xfId="28063"/>
    <cellStyle name="Dziesiętny_Invoices2001Slovakia_Book1_2_bieu ke hoach dau thau 15 2" xfId="28064"/>
    <cellStyle name="Dziesietny_Invoices2001Slovakia_Book1_2_bieu ke hoach dau thau 16" xfId="9268"/>
    <cellStyle name="Dziesiętny_Invoices2001Slovakia_Book1_2_bieu ke hoach dau thau 16" xfId="9269"/>
    <cellStyle name="Dziesietny_Invoices2001Slovakia_Book1_2_bieu ke hoach dau thau 16 2" xfId="28065"/>
    <cellStyle name="Dziesiętny_Invoices2001Slovakia_Book1_2_bieu ke hoach dau thau 16 2" xfId="28066"/>
    <cellStyle name="Dziesietny_Invoices2001Slovakia_Book1_2_bieu ke hoach dau thau 17" xfId="9270"/>
    <cellStyle name="Dziesiętny_Invoices2001Slovakia_Book1_2_bieu ke hoach dau thau 17" xfId="9271"/>
    <cellStyle name="Dziesietny_Invoices2001Slovakia_Book1_2_bieu ke hoach dau thau 17 2" xfId="28067"/>
    <cellStyle name="Dziesiętny_Invoices2001Slovakia_Book1_2_bieu ke hoach dau thau 17 2" xfId="28068"/>
    <cellStyle name="Dziesietny_Invoices2001Slovakia_Book1_2_bieu ke hoach dau thau 18" xfId="9272"/>
    <cellStyle name="Dziesiętny_Invoices2001Slovakia_Book1_2_bieu ke hoach dau thau 18" xfId="9273"/>
    <cellStyle name="Dziesietny_Invoices2001Slovakia_Book1_2_bieu ke hoach dau thau 18 2" xfId="28069"/>
    <cellStyle name="Dziesiętny_Invoices2001Slovakia_Book1_2_bieu ke hoach dau thau 18 2" xfId="28070"/>
    <cellStyle name="Dziesietny_Invoices2001Slovakia_Book1_2_bieu ke hoach dau thau 19" xfId="9274"/>
    <cellStyle name="Dziesiętny_Invoices2001Slovakia_Book1_2_bieu ke hoach dau thau 19" xfId="9275"/>
    <cellStyle name="Dziesietny_Invoices2001Slovakia_Book1_2_bieu ke hoach dau thau 19 2" xfId="28071"/>
    <cellStyle name="Dziesiętny_Invoices2001Slovakia_Book1_2_bieu ke hoach dau thau 19 2" xfId="28072"/>
    <cellStyle name="Dziesietny_Invoices2001Slovakia_Book1_2_bieu ke hoach dau thau 2" xfId="9276"/>
    <cellStyle name="Dziesiętny_Invoices2001Slovakia_Book1_2_bieu ke hoach dau thau 2" xfId="9277"/>
    <cellStyle name="Dziesietny_Invoices2001Slovakia_Book1_2_bieu ke hoach dau thau 2 2" xfId="16194"/>
    <cellStyle name="Dziesiętny_Invoices2001Slovakia_Book1_2_bieu ke hoach dau thau 2 2" xfId="16195"/>
    <cellStyle name="Dziesietny_Invoices2001Slovakia_Book1_2_bieu ke hoach dau thau 2 3" xfId="16192"/>
    <cellStyle name="Dziesiętny_Invoices2001Slovakia_Book1_2_bieu ke hoach dau thau 2 3" xfId="16193"/>
    <cellStyle name="Dziesietny_Invoices2001Slovakia_Book1_2_bieu ke hoach dau thau 2 4" xfId="28073"/>
    <cellStyle name="Dziesiętny_Invoices2001Slovakia_Book1_2_bieu ke hoach dau thau 2 4" xfId="28074"/>
    <cellStyle name="Dziesietny_Invoices2001Slovakia_Book1_2_bieu ke hoach dau thau 20" xfId="9278"/>
    <cellStyle name="Dziesiętny_Invoices2001Slovakia_Book1_2_bieu ke hoach dau thau 20" xfId="9279"/>
    <cellStyle name="Dziesietny_Invoices2001Slovakia_Book1_2_bieu ke hoach dau thau 20 2" xfId="28075"/>
    <cellStyle name="Dziesiętny_Invoices2001Slovakia_Book1_2_bieu ke hoach dau thau 20 2" xfId="28076"/>
    <cellStyle name="Dziesietny_Invoices2001Slovakia_Book1_2_bieu ke hoach dau thau 21" xfId="9280"/>
    <cellStyle name="Dziesiętny_Invoices2001Slovakia_Book1_2_bieu ke hoach dau thau 21" xfId="9281"/>
    <cellStyle name="Dziesietny_Invoices2001Slovakia_Book1_2_bieu ke hoach dau thau 21 2" xfId="28077"/>
    <cellStyle name="Dziesiętny_Invoices2001Slovakia_Book1_2_bieu ke hoach dau thau 21 2" xfId="28078"/>
    <cellStyle name="Dziesietny_Invoices2001Slovakia_Book1_2_bieu ke hoach dau thau 22" xfId="9282"/>
    <cellStyle name="Dziesiętny_Invoices2001Slovakia_Book1_2_bieu ke hoach dau thau 22" xfId="9283"/>
    <cellStyle name="Dziesietny_Invoices2001Slovakia_Book1_2_bieu ke hoach dau thau 22 2" xfId="28079"/>
    <cellStyle name="Dziesiętny_Invoices2001Slovakia_Book1_2_bieu ke hoach dau thau 22 2" xfId="28080"/>
    <cellStyle name="Dziesietny_Invoices2001Slovakia_Book1_2_bieu ke hoach dau thau 23" xfId="9284"/>
    <cellStyle name="Dziesiętny_Invoices2001Slovakia_Book1_2_bieu ke hoach dau thau 23" xfId="9285"/>
    <cellStyle name="Dziesietny_Invoices2001Slovakia_Book1_2_bieu ke hoach dau thau 23 2" xfId="28081"/>
    <cellStyle name="Dziesiętny_Invoices2001Slovakia_Book1_2_bieu ke hoach dau thau 23 2" xfId="28082"/>
    <cellStyle name="Dziesietny_Invoices2001Slovakia_Book1_2_bieu ke hoach dau thau 24" xfId="9286"/>
    <cellStyle name="Dziesiętny_Invoices2001Slovakia_Book1_2_bieu ke hoach dau thau 24" xfId="9287"/>
    <cellStyle name="Dziesietny_Invoices2001Slovakia_Book1_2_bieu ke hoach dau thau 24 2" xfId="28083"/>
    <cellStyle name="Dziesiętny_Invoices2001Slovakia_Book1_2_bieu ke hoach dau thau 24 2" xfId="28084"/>
    <cellStyle name="Dziesietny_Invoices2001Slovakia_Book1_2_bieu ke hoach dau thau 25" xfId="9288"/>
    <cellStyle name="Dziesiętny_Invoices2001Slovakia_Book1_2_bieu ke hoach dau thau 25" xfId="9289"/>
    <cellStyle name="Dziesietny_Invoices2001Slovakia_Book1_2_bieu ke hoach dau thau 25 2" xfId="28085"/>
    <cellStyle name="Dziesiętny_Invoices2001Slovakia_Book1_2_bieu ke hoach dau thau 25 2" xfId="28086"/>
    <cellStyle name="Dziesietny_Invoices2001Slovakia_Book1_2_bieu ke hoach dau thau 26" xfId="9290"/>
    <cellStyle name="Dziesiętny_Invoices2001Slovakia_Book1_2_bieu ke hoach dau thau 26" xfId="9291"/>
    <cellStyle name="Dziesietny_Invoices2001Slovakia_Book1_2_bieu ke hoach dau thau 26 2" xfId="28087"/>
    <cellStyle name="Dziesiętny_Invoices2001Slovakia_Book1_2_bieu ke hoach dau thau 26 2" xfId="28088"/>
    <cellStyle name="Dziesietny_Invoices2001Slovakia_Book1_2_bieu ke hoach dau thau 27" xfId="16190"/>
    <cellStyle name="Dziesiętny_Invoices2001Slovakia_Book1_2_bieu ke hoach dau thau 27" xfId="16191"/>
    <cellStyle name="Dziesietny_Invoices2001Slovakia_Book1_2_bieu ke hoach dau thau 28" xfId="28051"/>
    <cellStyle name="Dziesiętny_Invoices2001Slovakia_Book1_2_bieu ke hoach dau thau 28" xfId="28052"/>
    <cellStyle name="Dziesietny_Invoices2001Slovakia_Book1_2_bieu ke hoach dau thau 3" xfId="9292"/>
    <cellStyle name="Dziesiętny_Invoices2001Slovakia_Book1_2_bieu ke hoach dau thau 3" xfId="9293"/>
    <cellStyle name="Dziesietny_Invoices2001Slovakia_Book1_2_bieu ke hoach dau thau 3 2" xfId="16198"/>
    <cellStyle name="Dziesiętny_Invoices2001Slovakia_Book1_2_bieu ke hoach dau thau 3 2" xfId="16199"/>
    <cellStyle name="Dziesietny_Invoices2001Slovakia_Book1_2_bieu ke hoach dau thau 3 3" xfId="16196"/>
    <cellStyle name="Dziesiętny_Invoices2001Slovakia_Book1_2_bieu ke hoach dau thau 3 3" xfId="16197"/>
    <cellStyle name="Dziesietny_Invoices2001Slovakia_Book1_2_bieu ke hoach dau thau 3 4" xfId="28089"/>
    <cellStyle name="Dziesiętny_Invoices2001Slovakia_Book1_2_bieu ke hoach dau thau 3 4" xfId="28090"/>
    <cellStyle name="Dziesietny_Invoices2001Slovakia_Book1_2_bieu ke hoach dau thau 4" xfId="9294"/>
    <cellStyle name="Dziesiętny_Invoices2001Slovakia_Book1_2_bieu ke hoach dau thau 4" xfId="9295"/>
    <cellStyle name="Dziesietny_Invoices2001Slovakia_Book1_2_bieu ke hoach dau thau 4 2" xfId="28091"/>
    <cellStyle name="Dziesiętny_Invoices2001Slovakia_Book1_2_bieu ke hoach dau thau 4 2" xfId="28092"/>
    <cellStyle name="Dziesietny_Invoices2001Slovakia_Book1_2_bieu ke hoach dau thau 5" xfId="9296"/>
    <cellStyle name="Dziesiętny_Invoices2001Slovakia_Book1_2_bieu ke hoach dau thau 5" xfId="9297"/>
    <cellStyle name="Dziesietny_Invoices2001Slovakia_Book1_2_bieu ke hoach dau thau 5 2" xfId="28093"/>
    <cellStyle name="Dziesiętny_Invoices2001Slovakia_Book1_2_bieu ke hoach dau thau 5 2" xfId="28094"/>
    <cellStyle name="Dziesietny_Invoices2001Slovakia_Book1_2_bieu ke hoach dau thau 6" xfId="9298"/>
    <cellStyle name="Dziesiętny_Invoices2001Slovakia_Book1_2_bieu ke hoach dau thau 6" xfId="9299"/>
    <cellStyle name="Dziesietny_Invoices2001Slovakia_Book1_2_bieu ke hoach dau thau 6 2" xfId="28095"/>
    <cellStyle name="Dziesiętny_Invoices2001Slovakia_Book1_2_bieu ke hoach dau thau 6 2" xfId="28096"/>
    <cellStyle name="Dziesietny_Invoices2001Slovakia_Book1_2_bieu ke hoach dau thau 7" xfId="9300"/>
    <cellStyle name="Dziesiętny_Invoices2001Slovakia_Book1_2_bieu ke hoach dau thau 7" xfId="9301"/>
    <cellStyle name="Dziesietny_Invoices2001Slovakia_Book1_2_bieu ke hoach dau thau 7 2" xfId="28097"/>
    <cellStyle name="Dziesiętny_Invoices2001Slovakia_Book1_2_bieu ke hoach dau thau 7 2" xfId="28098"/>
    <cellStyle name="Dziesietny_Invoices2001Slovakia_Book1_2_bieu ke hoach dau thau 8" xfId="9302"/>
    <cellStyle name="Dziesiętny_Invoices2001Slovakia_Book1_2_bieu ke hoach dau thau 8" xfId="9303"/>
    <cellStyle name="Dziesietny_Invoices2001Slovakia_Book1_2_bieu ke hoach dau thau 8 2" xfId="28099"/>
    <cellStyle name="Dziesiętny_Invoices2001Slovakia_Book1_2_bieu ke hoach dau thau 8 2" xfId="28100"/>
    <cellStyle name="Dziesietny_Invoices2001Slovakia_Book1_2_bieu ke hoach dau thau 9" xfId="9304"/>
    <cellStyle name="Dziesiętny_Invoices2001Slovakia_Book1_2_bieu ke hoach dau thau 9" xfId="9305"/>
    <cellStyle name="Dziesietny_Invoices2001Slovakia_Book1_2_bieu ke hoach dau thau 9 2" xfId="28101"/>
    <cellStyle name="Dziesiętny_Invoices2001Slovakia_Book1_2_bieu ke hoach dau thau 9 2" xfId="28102"/>
    <cellStyle name="Dziesietny_Invoices2001Slovakia_Book1_2_bieu ke hoach dau thau truong mam non SKH" xfId="9306"/>
    <cellStyle name="Dziesiętny_Invoices2001Slovakia_Book1_2_bieu ke hoach dau thau truong mam non SKH" xfId="9307"/>
    <cellStyle name="Dziesietny_Invoices2001Slovakia_Book1_2_bieu ke hoach dau thau truong mam non SKH 10" xfId="9308"/>
    <cellStyle name="Dziesiętny_Invoices2001Slovakia_Book1_2_bieu ke hoach dau thau truong mam non SKH 10" xfId="9309"/>
    <cellStyle name="Dziesietny_Invoices2001Slovakia_Book1_2_bieu ke hoach dau thau truong mam non SKH 10 2" xfId="28105"/>
    <cellStyle name="Dziesiętny_Invoices2001Slovakia_Book1_2_bieu ke hoach dau thau truong mam non SKH 10 2" xfId="28106"/>
    <cellStyle name="Dziesietny_Invoices2001Slovakia_Book1_2_bieu ke hoach dau thau truong mam non SKH 11" xfId="9310"/>
    <cellStyle name="Dziesiętny_Invoices2001Slovakia_Book1_2_bieu ke hoach dau thau truong mam non SKH 11" xfId="9311"/>
    <cellStyle name="Dziesietny_Invoices2001Slovakia_Book1_2_bieu ke hoach dau thau truong mam non SKH 11 2" xfId="28107"/>
    <cellStyle name="Dziesiętny_Invoices2001Slovakia_Book1_2_bieu ke hoach dau thau truong mam non SKH 11 2" xfId="28108"/>
    <cellStyle name="Dziesietny_Invoices2001Slovakia_Book1_2_bieu ke hoach dau thau truong mam non SKH 12" xfId="9312"/>
    <cellStyle name="Dziesiętny_Invoices2001Slovakia_Book1_2_bieu ke hoach dau thau truong mam non SKH 12" xfId="9313"/>
    <cellStyle name="Dziesietny_Invoices2001Slovakia_Book1_2_bieu ke hoach dau thau truong mam non SKH 12 2" xfId="28109"/>
    <cellStyle name="Dziesiętny_Invoices2001Slovakia_Book1_2_bieu ke hoach dau thau truong mam non SKH 12 2" xfId="28110"/>
    <cellStyle name="Dziesietny_Invoices2001Slovakia_Book1_2_bieu ke hoach dau thau truong mam non SKH 13" xfId="9314"/>
    <cellStyle name="Dziesiętny_Invoices2001Slovakia_Book1_2_bieu ke hoach dau thau truong mam non SKH 13" xfId="9315"/>
    <cellStyle name="Dziesietny_Invoices2001Slovakia_Book1_2_bieu ke hoach dau thau truong mam non SKH 13 2" xfId="28111"/>
    <cellStyle name="Dziesiętny_Invoices2001Slovakia_Book1_2_bieu ke hoach dau thau truong mam non SKH 13 2" xfId="28112"/>
    <cellStyle name="Dziesietny_Invoices2001Slovakia_Book1_2_bieu ke hoach dau thau truong mam non SKH 14" xfId="9316"/>
    <cellStyle name="Dziesiętny_Invoices2001Slovakia_Book1_2_bieu ke hoach dau thau truong mam non SKH 14" xfId="9317"/>
    <cellStyle name="Dziesietny_Invoices2001Slovakia_Book1_2_bieu ke hoach dau thau truong mam non SKH 14 2" xfId="28113"/>
    <cellStyle name="Dziesiętny_Invoices2001Slovakia_Book1_2_bieu ke hoach dau thau truong mam non SKH 14 2" xfId="28114"/>
    <cellStyle name="Dziesietny_Invoices2001Slovakia_Book1_2_bieu ke hoach dau thau truong mam non SKH 15" xfId="9318"/>
    <cellStyle name="Dziesiętny_Invoices2001Slovakia_Book1_2_bieu ke hoach dau thau truong mam non SKH 15" xfId="9319"/>
    <cellStyle name="Dziesietny_Invoices2001Slovakia_Book1_2_bieu ke hoach dau thau truong mam non SKH 15 2" xfId="28115"/>
    <cellStyle name="Dziesiętny_Invoices2001Slovakia_Book1_2_bieu ke hoach dau thau truong mam non SKH 15 2" xfId="28116"/>
    <cellStyle name="Dziesietny_Invoices2001Slovakia_Book1_2_bieu ke hoach dau thau truong mam non SKH 16" xfId="9320"/>
    <cellStyle name="Dziesiętny_Invoices2001Slovakia_Book1_2_bieu ke hoach dau thau truong mam non SKH 16" xfId="9321"/>
    <cellStyle name="Dziesietny_Invoices2001Slovakia_Book1_2_bieu ke hoach dau thau truong mam non SKH 16 2" xfId="28117"/>
    <cellStyle name="Dziesiętny_Invoices2001Slovakia_Book1_2_bieu ke hoach dau thau truong mam non SKH 16 2" xfId="28118"/>
    <cellStyle name="Dziesietny_Invoices2001Slovakia_Book1_2_bieu ke hoach dau thau truong mam non SKH 17" xfId="9322"/>
    <cellStyle name="Dziesiętny_Invoices2001Slovakia_Book1_2_bieu ke hoach dau thau truong mam non SKH 17" xfId="9323"/>
    <cellStyle name="Dziesietny_Invoices2001Slovakia_Book1_2_bieu ke hoach dau thau truong mam non SKH 17 2" xfId="28119"/>
    <cellStyle name="Dziesiętny_Invoices2001Slovakia_Book1_2_bieu ke hoach dau thau truong mam non SKH 17 2" xfId="28120"/>
    <cellStyle name="Dziesietny_Invoices2001Slovakia_Book1_2_bieu ke hoach dau thau truong mam non SKH 18" xfId="9324"/>
    <cellStyle name="Dziesiętny_Invoices2001Slovakia_Book1_2_bieu ke hoach dau thau truong mam non SKH 18" xfId="9325"/>
    <cellStyle name="Dziesietny_Invoices2001Slovakia_Book1_2_bieu ke hoach dau thau truong mam non SKH 18 2" xfId="28121"/>
    <cellStyle name="Dziesiętny_Invoices2001Slovakia_Book1_2_bieu ke hoach dau thau truong mam non SKH 18 2" xfId="28122"/>
    <cellStyle name="Dziesietny_Invoices2001Slovakia_Book1_2_bieu ke hoach dau thau truong mam non SKH 19" xfId="9326"/>
    <cellStyle name="Dziesiętny_Invoices2001Slovakia_Book1_2_bieu ke hoach dau thau truong mam non SKH 19" xfId="9327"/>
    <cellStyle name="Dziesietny_Invoices2001Slovakia_Book1_2_bieu ke hoach dau thau truong mam non SKH 19 2" xfId="28123"/>
    <cellStyle name="Dziesiętny_Invoices2001Slovakia_Book1_2_bieu ke hoach dau thau truong mam non SKH 19 2" xfId="28124"/>
    <cellStyle name="Dziesietny_Invoices2001Slovakia_Book1_2_bieu ke hoach dau thau truong mam non SKH 2" xfId="9328"/>
    <cellStyle name="Dziesiętny_Invoices2001Slovakia_Book1_2_bieu ke hoach dau thau truong mam non SKH 2" xfId="9329"/>
    <cellStyle name="Dziesietny_Invoices2001Slovakia_Book1_2_bieu ke hoach dau thau truong mam non SKH 2 2" xfId="16204"/>
    <cellStyle name="Dziesiętny_Invoices2001Slovakia_Book1_2_bieu ke hoach dau thau truong mam non SKH 2 2" xfId="16205"/>
    <cellStyle name="Dziesietny_Invoices2001Slovakia_Book1_2_bieu ke hoach dau thau truong mam non SKH 2 3" xfId="16202"/>
    <cellStyle name="Dziesiętny_Invoices2001Slovakia_Book1_2_bieu ke hoach dau thau truong mam non SKH 2 3" xfId="16203"/>
    <cellStyle name="Dziesietny_Invoices2001Slovakia_Book1_2_bieu ke hoach dau thau truong mam non SKH 2 4" xfId="28125"/>
    <cellStyle name="Dziesiętny_Invoices2001Slovakia_Book1_2_bieu ke hoach dau thau truong mam non SKH 2 4" xfId="28126"/>
    <cellStyle name="Dziesietny_Invoices2001Slovakia_Book1_2_bieu ke hoach dau thau truong mam non SKH 20" xfId="9330"/>
    <cellStyle name="Dziesiętny_Invoices2001Slovakia_Book1_2_bieu ke hoach dau thau truong mam non SKH 20" xfId="9331"/>
    <cellStyle name="Dziesietny_Invoices2001Slovakia_Book1_2_bieu ke hoach dau thau truong mam non SKH 20 2" xfId="28127"/>
    <cellStyle name="Dziesiętny_Invoices2001Slovakia_Book1_2_bieu ke hoach dau thau truong mam non SKH 20 2" xfId="28128"/>
    <cellStyle name="Dziesietny_Invoices2001Slovakia_Book1_2_bieu ke hoach dau thau truong mam non SKH 21" xfId="9332"/>
    <cellStyle name="Dziesiętny_Invoices2001Slovakia_Book1_2_bieu ke hoach dau thau truong mam non SKH 21" xfId="9333"/>
    <cellStyle name="Dziesietny_Invoices2001Slovakia_Book1_2_bieu ke hoach dau thau truong mam non SKH 21 2" xfId="28129"/>
    <cellStyle name="Dziesiętny_Invoices2001Slovakia_Book1_2_bieu ke hoach dau thau truong mam non SKH 21 2" xfId="28130"/>
    <cellStyle name="Dziesietny_Invoices2001Slovakia_Book1_2_bieu ke hoach dau thau truong mam non SKH 22" xfId="9334"/>
    <cellStyle name="Dziesiętny_Invoices2001Slovakia_Book1_2_bieu ke hoach dau thau truong mam non SKH 22" xfId="9335"/>
    <cellStyle name="Dziesietny_Invoices2001Slovakia_Book1_2_bieu ke hoach dau thau truong mam non SKH 22 2" xfId="28131"/>
    <cellStyle name="Dziesiętny_Invoices2001Slovakia_Book1_2_bieu ke hoach dau thau truong mam non SKH 22 2" xfId="28132"/>
    <cellStyle name="Dziesietny_Invoices2001Slovakia_Book1_2_bieu ke hoach dau thau truong mam non SKH 23" xfId="9336"/>
    <cellStyle name="Dziesiętny_Invoices2001Slovakia_Book1_2_bieu ke hoach dau thau truong mam non SKH 23" xfId="9337"/>
    <cellStyle name="Dziesietny_Invoices2001Slovakia_Book1_2_bieu ke hoach dau thau truong mam non SKH 23 2" xfId="28133"/>
    <cellStyle name="Dziesiętny_Invoices2001Slovakia_Book1_2_bieu ke hoach dau thau truong mam non SKH 23 2" xfId="28134"/>
    <cellStyle name="Dziesietny_Invoices2001Slovakia_Book1_2_bieu ke hoach dau thau truong mam non SKH 24" xfId="9338"/>
    <cellStyle name="Dziesiętny_Invoices2001Slovakia_Book1_2_bieu ke hoach dau thau truong mam non SKH 24" xfId="9339"/>
    <cellStyle name="Dziesietny_Invoices2001Slovakia_Book1_2_bieu ke hoach dau thau truong mam non SKH 24 2" xfId="28135"/>
    <cellStyle name="Dziesiętny_Invoices2001Slovakia_Book1_2_bieu ke hoach dau thau truong mam non SKH 24 2" xfId="28136"/>
    <cellStyle name="Dziesietny_Invoices2001Slovakia_Book1_2_bieu ke hoach dau thau truong mam non SKH 25" xfId="9340"/>
    <cellStyle name="Dziesiętny_Invoices2001Slovakia_Book1_2_bieu ke hoach dau thau truong mam non SKH 25" xfId="9341"/>
    <cellStyle name="Dziesietny_Invoices2001Slovakia_Book1_2_bieu ke hoach dau thau truong mam non SKH 25 2" xfId="28137"/>
    <cellStyle name="Dziesiętny_Invoices2001Slovakia_Book1_2_bieu ke hoach dau thau truong mam non SKH 25 2" xfId="28138"/>
    <cellStyle name="Dziesietny_Invoices2001Slovakia_Book1_2_bieu ke hoach dau thau truong mam non SKH 26" xfId="9342"/>
    <cellStyle name="Dziesiętny_Invoices2001Slovakia_Book1_2_bieu ke hoach dau thau truong mam non SKH 26" xfId="9343"/>
    <cellStyle name="Dziesietny_Invoices2001Slovakia_Book1_2_bieu ke hoach dau thau truong mam non SKH 26 2" xfId="28139"/>
    <cellStyle name="Dziesiętny_Invoices2001Slovakia_Book1_2_bieu ke hoach dau thau truong mam non SKH 26 2" xfId="28140"/>
    <cellStyle name="Dziesietny_Invoices2001Slovakia_Book1_2_bieu ke hoach dau thau truong mam non SKH 27" xfId="16200"/>
    <cellStyle name="Dziesiętny_Invoices2001Slovakia_Book1_2_bieu ke hoach dau thau truong mam non SKH 27" xfId="16201"/>
    <cellStyle name="Dziesietny_Invoices2001Slovakia_Book1_2_bieu ke hoach dau thau truong mam non SKH 28" xfId="28103"/>
    <cellStyle name="Dziesiętny_Invoices2001Slovakia_Book1_2_bieu ke hoach dau thau truong mam non SKH 28" xfId="28104"/>
    <cellStyle name="Dziesietny_Invoices2001Slovakia_Book1_2_bieu ke hoach dau thau truong mam non SKH 3" xfId="9344"/>
    <cellStyle name="Dziesiętny_Invoices2001Slovakia_Book1_2_bieu ke hoach dau thau truong mam non SKH 3" xfId="9345"/>
    <cellStyle name="Dziesietny_Invoices2001Slovakia_Book1_2_bieu ke hoach dau thau truong mam non SKH 3 2" xfId="16208"/>
    <cellStyle name="Dziesiętny_Invoices2001Slovakia_Book1_2_bieu ke hoach dau thau truong mam non SKH 3 2" xfId="16209"/>
    <cellStyle name="Dziesietny_Invoices2001Slovakia_Book1_2_bieu ke hoach dau thau truong mam non SKH 3 3" xfId="16206"/>
    <cellStyle name="Dziesiętny_Invoices2001Slovakia_Book1_2_bieu ke hoach dau thau truong mam non SKH 3 3" xfId="16207"/>
    <cellStyle name="Dziesietny_Invoices2001Slovakia_Book1_2_bieu ke hoach dau thau truong mam non SKH 3 4" xfId="28141"/>
    <cellStyle name="Dziesiętny_Invoices2001Slovakia_Book1_2_bieu ke hoach dau thau truong mam non SKH 3 4" xfId="28142"/>
    <cellStyle name="Dziesietny_Invoices2001Slovakia_Book1_2_bieu ke hoach dau thau truong mam non SKH 4" xfId="9346"/>
    <cellStyle name="Dziesiętny_Invoices2001Slovakia_Book1_2_bieu ke hoach dau thau truong mam non SKH 4" xfId="9347"/>
    <cellStyle name="Dziesietny_Invoices2001Slovakia_Book1_2_bieu ke hoach dau thau truong mam non SKH 4 2" xfId="28143"/>
    <cellStyle name="Dziesiętny_Invoices2001Slovakia_Book1_2_bieu ke hoach dau thau truong mam non SKH 4 2" xfId="28144"/>
    <cellStyle name="Dziesietny_Invoices2001Slovakia_Book1_2_bieu ke hoach dau thau truong mam non SKH 5" xfId="9348"/>
    <cellStyle name="Dziesiętny_Invoices2001Slovakia_Book1_2_bieu ke hoach dau thau truong mam non SKH 5" xfId="9349"/>
    <cellStyle name="Dziesietny_Invoices2001Slovakia_Book1_2_bieu ke hoach dau thau truong mam non SKH 5 2" xfId="28145"/>
    <cellStyle name="Dziesiętny_Invoices2001Slovakia_Book1_2_bieu ke hoach dau thau truong mam non SKH 5 2" xfId="28146"/>
    <cellStyle name="Dziesietny_Invoices2001Slovakia_Book1_2_bieu ke hoach dau thau truong mam non SKH 6" xfId="9350"/>
    <cellStyle name="Dziesiętny_Invoices2001Slovakia_Book1_2_bieu ke hoach dau thau truong mam non SKH 6" xfId="9351"/>
    <cellStyle name="Dziesietny_Invoices2001Slovakia_Book1_2_bieu ke hoach dau thau truong mam non SKH 6 2" xfId="28147"/>
    <cellStyle name="Dziesiętny_Invoices2001Slovakia_Book1_2_bieu ke hoach dau thau truong mam non SKH 6 2" xfId="28148"/>
    <cellStyle name="Dziesietny_Invoices2001Slovakia_Book1_2_bieu ke hoach dau thau truong mam non SKH 7" xfId="9352"/>
    <cellStyle name="Dziesiętny_Invoices2001Slovakia_Book1_2_bieu ke hoach dau thau truong mam non SKH 7" xfId="9353"/>
    <cellStyle name="Dziesietny_Invoices2001Slovakia_Book1_2_bieu ke hoach dau thau truong mam non SKH 7 2" xfId="28149"/>
    <cellStyle name="Dziesiętny_Invoices2001Slovakia_Book1_2_bieu ke hoach dau thau truong mam non SKH 7 2" xfId="28150"/>
    <cellStyle name="Dziesietny_Invoices2001Slovakia_Book1_2_bieu ke hoach dau thau truong mam non SKH 8" xfId="9354"/>
    <cellStyle name="Dziesiętny_Invoices2001Slovakia_Book1_2_bieu ke hoach dau thau truong mam non SKH 8" xfId="9355"/>
    <cellStyle name="Dziesietny_Invoices2001Slovakia_Book1_2_bieu ke hoach dau thau truong mam non SKH 8 2" xfId="28151"/>
    <cellStyle name="Dziesiętny_Invoices2001Slovakia_Book1_2_bieu ke hoach dau thau truong mam non SKH 8 2" xfId="28152"/>
    <cellStyle name="Dziesietny_Invoices2001Slovakia_Book1_2_bieu ke hoach dau thau truong mam non SKH 9" xfId="9356"/>
    <cellStyle name="Dziesiętny_Invoices2001Slovakia_Book1_2_bieu ke hoach dau thau truong mam non SKH 9" xfId="9357"/>
    <cellStyle name="Dziesietny_Invoices2001Slovakia_Book1_2_bieu ke hoach dau thau truong mam non SKH 9 2" xfId="28153"/>
    <cellStyle name="Dziesiętny_Invoices2001Slovakia_Book1_2_bieu ke hoach dau thau truong mam non SKH 9 2" xfId="28154"/>
    <cellStyle name="Dziesietny_Invoices2001Slovakia_Book1_2_bieu tong hop lai kh von 2011 gui phong TH-KTDN" xfId="9358"/>
    <cellStyle name="Dziesiętny_Invoices2001Slovakia_Book1_2_bieu tong hop lai kh von 2011 gui phong TH-KTDN" xfId="9359"/>
    <cellStyle name="Dziesietny_Invoices2001Slovakia_Book1_2_bieu tong hop lai kh von 2011 gui phong TH-KTDN 10" xfId="9360"/>
    <cellStyle name="Dziesiętny_Invoices2001Slovakia_Book1_2_bieu tong hop lai kh von 2011 gui phong TH-KTDN 10" xfId="9361"/>
    <cellStyle name="Dziesietny_Invoices2001Slovakia_Book1_2_bieu tong hop lai kh von 2011 gui phong TH-KTDN 10 2" xfId="28157"/>
    <cellStyle name="Dziesiętny_Invoices2001Slovakia_Book1_2_bieu tong hop lai kh von 2011 gui phong TH-KTDN 10 2" xfId="28158"/>
    <cellStyle name="Dziesietny_Invoices2001Slovakia_Book1_2_bieu tong hop lai kh von 2011 gui phong TH-KTDN 11" xfId="9362"/>
    <cellStyle name="Dziesiętny_Invoices2001Slovakia_Book1_2_bieu tong hop lai kh von 2011 gui phong TH-KTDN 11" xfId="9363"/>
    <cellStyle name="Dziesietny_Invoices2001Slovakia_Book1_2_bieu tong hop lai kh von 2011 gui phong TH-KTDN 11 2" xfId="28159"/>
    <cellStyle name="Dziesiętny_Invoices2001Slovakia_Book1_2_bieu tong hop lai kh von 2011 gui phong TH-KTDN 11 2" xfId="28160"/>
    <cellStyle name="Dziesietny_Invoices2001Slovakia_Book1_2_bieu tong hop lai kh von 2011 gui phong TH-KTDN 12" xfId="9364"/>
    <cellStyle name="Dziesiętny_Invoices2001Slovakia_Book1_2_bieu tong hop lai kh von 2011 gui phong TH-KTDN 12" xfId="9365"/>
    <cellStyle name="Dziesietny_Invoices2001Slovakia_Book1_2_bieu tong hop lai kh von 2011 gui phong TH-KTDN 12 2" xfId="28161"/>
    <cellStyle name="Dziesiętny_Invoices2001Slovakia_Book1_2_bieu tong hop lai kh von 2011 gui phong TH-KTDN 12 2" xfId="28162"/>
    <cellStyle name="Dziesietny_Invoices2001Slovakia_Book1_2_bieu tong hop lai kh von 2011 gui phong TH-KTDN 13" xfId="9366"/>
    <cellStyle name="Dziesiętny_Invoices2001Slovakia_Book1_2_bieu tong hop lai kh von 2011 gui phong TH-KTDN 13" xfId="9367"/>
    <cellStyle name="Dziesietny_Invoices2001Slovakia_Book1_2_bieu tong hop lai kh von 2011 gui phong TH-KTDN 13 2" xfId="28163"/>
    <cellStyle name="Dziesiętny_Invoices2001Slovakia_Book1_2_bieu tong hop lai kh von 2011 gui phong TH-KTDN 13 2" xfId="28164"/>
    <cellStyle name="Dziesietny_Invoices2001Slovakia_Book1_2_bieu tong hop lai kh von 2011 gui phong TH-KTDN 14" xfId="9368"/>
    <cellStyle name="Dziesiętny_Invoices2001Slovakia_Book1_2_bieu tong hop lai kh von 2011 gui phong TH-KTDN 14" xfId="9369"/>
    <cellStyle name="Dziesietny_Invoices2001Slovakia_Book1_2_bieu tong hop lai kh von 2011 gui phong TH-KTDN 14 2" xfId="28165"/>
    <cellStyle name="Dziesiętny_Invoices2001Slovakia_Book1_2_bieu tong hop lai kh von 2011 gui phong TH-KTDN 14 2" xfId="28166"/>
    <cellStyle name="Dziesietny_Invoices2001Slovakia_Book1_2_bieu tong hop lai kh von 2011 gui phong TH-KTDN 15" xfId="9370"/>
    <cellStyle name="Dziesiętny_Invoices2001Slovakia_Book1_2_bieu tong hop lai kh von 2011 gui phong TH-KTDN 15" xfId="9371"/>
    <cellStyle name="Dziesietny_Invoices2001Slovakia_Book1_2_bieu tong hop lai kh von 2011 gui phong TH-KTDN 15 2" xfId="28167"/>
    <cellStyle name="Dziesiętny_Invoices2001Slovakia_Book1_2_bieu tong hop lai kh von 2011 gui phong TH-KTDN 15 2" xfId="28168"/>
    <cellStyle name="Dziesietny_Invoices2001Slovakia_Book1_2_bieu tong hop lai kh von 2011 gui phong TH-KTDN 16" xfId="9372"/>
    <cellStyle name="Dziesiętny_Invoices2001Slovakia_Book1_2_bieu tong hop lai kh von 2011 gui phong TH-KTDN 16" xfId="9373"/>
    <cellStyle name="Dziesietny_Invoices2001Slovakia_Book1_2_bieu tong hop lai kh von 2011 gui phong TH-KTDN 16 2" xfId="28169"/>
    <cellStyle name="Dziesiętny_Invoices2001Slovakia_Book1_2_bieu tong hop lai kh von 2011 gui phong TH-KTDN 16 2" xfId="28170"/>
    <cellStyle name="Dziesietny_Invoices2001Slovakia_Book1_2_bieu tong hop lai kh von 2011 gui phong TH-KTDN 17" xfId="9374"/>
    <cellStyle name="Dziesiętny_Invoices2001Slovakia_Book1_2_bieu tong hop lai kh von 2011 gui phong TH-KTDN 17" xfId="9375"/>
    <cellStyle name="Dziesietny_Invoices2001Slovakia_Book1_2_bieu tong hop lai kh von 2011 gui phong TH-KTDN 17 2" xfId="28171"/>
    <cellStyle name="Dziesiętny_Invoices2001Slovakia_Book1_2_bieu tong hop lai kh von 2011 gui phong TH-KTDN 17 2" xfId="28172"/>
    <cellStyle name="Dziesietny_Invoices2001Slovakia_Book1_2_bieu tong hop lai kh von 2011 gui phong TH-KTDN 18" xfId="9376"/>
    <cellStyle name="Dziesiętny_Invoices2001Slovakia_Book1_2_bieu tong hop lai kh von 2011 gui phong TH-KTDN 18" xfId="9377"/>
    <cellStyle name="Dziesietny_Invoices2001Slovakia_Book1_2_bieu tong hop lai kh von 2011 gui phong TH-KTDN 18 2" xfId="28173"/>
    <cellStyle name="Dziesiętny_Invoices2001Slovakia_Book1_2_bieu tong hop lai kh von 2011 gui phong TH-KTDN 18 2" xfId="28174"/>
    <cellStyle name="Dziesietny_Invoices2001Slovakia_Book1_2_bieu tong hop lai kh von 2011 gui phong TH-KTDN 19" xfId="9378"/>
    <cellStyle name="Dziesiętny_Invoices2001Slovakia_Book1_2_bieu tong hop lai kh von 2011 gui phong TH-KTDN 19" xfId="9379"/>
    <cellStyle name="Dziesietny_Invoices2001Slovakia_Book1_2_bieu tong hop lai kh von 2011 gui phong TH-KTDN 19 2" xfId="28175"/>
    <cellStyle name="Dziesiętny_Invoices2001Slovakia_Book1_2_bieu tong hop lai kh von 2011 gui phong TH-KTDN 19 2" xfId="28176"/>
    <cellStyle name="Dziesietny_Invoices2001Slovakia_Book1_2_bieu tong hop lai kh von 2011 gui phong TH-KTDN 2" xfId="9380"/>
    <cellStyle name="Dziesiętny_Invoices2001Slovakia_Book1_2_bieu tong hop lai kh von 2011 gui phong TH-KTDN 2" xfId="9381"/>
    <cellStyle name="Dziesietny_Invoices2001Slovakia_Book1_2_bieu tong hop lai kh von 2011 gui phong TH-KTDN 2 2" xfId="16214"/>
    <cellStyle name="Dziesiętny_Invoices2001Slovakia_Book1_2_bieu tong hop lai kh von 2011 gui phong TH-KTDN 2 2" xfId="16215"/>
    <cellStyle name="Dziesietny_Invoices2001Slovakia_Book1_2_bieu tong hop lai kh von 2011 gui phong TH-KTDN 2 3" xfId="16212"/>
    <cellStyle name="Dziesiętny_Invoices2001Slovakia_Book1_2_bieu tong hop lai kh von 2011 gui phong TH-KTDN 2 3" xfId="16213"/>
    <cellStyle name="Dziesietny_Invoices2001Slovakia_Book1_2_bieu tong hop lai kh von 2011 gui phong TH-KTDN 2 4" xfId="28177"/>
    <cellStyle name="Dziesiętny_Invoices2001Slovakia_Book1_2_bieu tong hop lai kh von 2011 gui phong TH-KTDN 2 4" xfId="28178"/>
    <cellStyle name="Dziesietny_Invoices2001Slovakia_Book1_2_bieu tong hop lai kh von 2011 gui phong TH-KTDN 20" xfId="9382"/>
    <cellStyle name="Dziesiętny_Invoices2001Slovakia_Book1_2_bieu tong hop lai kh von 2011 gui phong TH-KTDN 20" xfId="9383"/>
    <cellStyle name="Dziesietny_Invoices2001Slovakia_Book1_2_bieu tong hop lai kh von 2011 gui phong TH-KTDN 20 2" xfId="28179"/>
    <cellStyle name="Dziesiętny_Invoices2001Slovakia_Book1_2_bieu tong hop lai kh von 2011 gui phong TH-KTDN 20 2" xfId="28180"/>
    <cellStyle name="Dziesietny_Invoices2001Slovakia_Book1_2_bieu tong hop lai kh von 2011 gui phong TH-KTDN 21" xfId="9384"/>
    <cellStyle name="Dziesiętny_Invoices2001Slovakia_Book1_2_bieu tong hop lai kh von 2011 gui phong TH-KTDN 21" xfId="9385"/>
    <cellStyle name="Dziesietny_Invoices2001Slovakia_Book1_2_bieu tong hop lai kh von 2011 gui phong TH-KTDN 21 2" xfId="28181"/>
    <cellStyle name="Dziesiętny_Invoices2001Slovakia_Book1_2_bieu tong hop lai kh von 2011 gui phong TH-KTDN 21 2" xfId="28182"/>
    <cellStyle name="Dziesietny_Invoices2001Slovakia_Book1_2_bieu tong hop lai kh von 2011 gui phong TH-KTDN 22" xfId="9386"/>
    <cellStyle name="Dziesiętny_Invoices2001Slovakia_Book1_2_bieu tong hop lai kh von 2011 gui phong TH-KTDN 22" xfId="9387"/>
    <cellStyle name="Dziesietny_Invoices2001Slovakia_Book1_2_bieu tong hop lai kh von 2011 gui phong TH-KTDN 22 2" xfId="28183"/>
    <cellStyle name="Dziesiętny_Invoices2001Slovakia_Book1_2_bieu tong hop lai kh von 2011 gui phong TH-KTDN 22 2" xfId="28184"/>
    <cellStyle name="Dziesietny_Invoices2001Slovakia_Book1_2_bieu tong hop lai kh von 2011 gui phong TH-KTDN 23" xfId="9388"/>
    <cellStyle name="Dziesiętny_Invoices2001Slovakia_Book1_2_bieu tong hop lai kh von 2011 gui phong TH-KTDN 23" xfId="9389"/>
    <cellStyle name="Dziesietny_Invoices2001Slovakia_Book1_2_bieu tong hop lai kh von 2011 gui phong TH-KTDN 23 2" xfId="28185"/>
    <cellStyle name="Dziesiętny_Invoices2001Slovakia_Book1_2_bieu tong hop lai kh von 2011 gui phong TH-KTDN 23 2" xfId="28186"/>
    <cellStyle name="Dziesietny_Invoices2001Slovakia_Book1_2_bieu tong hop lai kh von 2011 gui phong TH-KTDN 24" xfId="9390"/>
    <cellStyle name="Dziesiętny_Invoices2001Slovakia_Book1_2_bieu tong hop lai kh von 2011 gui phong TH-KTDN 24" xfId="9391"/>
    <cellStyle name="Dziesietny_Invoices2001Slovakia_Book1_2_bieu tong hop lai kh von 2011 gui phong TH-KTDN 24 2" xfId="28187"/>
    <cellStyle name="Dziesiętny_Invoices2001Slovakia_Book1_2_bieu tong hop lai kh von 2011 gui phong TH-KTDN 24 2" xfId="28188"/>
    <cellStyle name="Dziesietny_Invoices2001Slovakia_Book1_2_bieu tong hop lai kh von 2011 gui phong TH-KTDN 25" xfId="9392"/>
    <cellStyle name="Dziesiętny_Invoices2001Slovakia_Book1_2_bieu tong hop lai kh von 2011 gui phong TH-KTDN 25" xfId="9393"/>
    <cellStyle name="Dziesietny_Invoices2001Slovakia_Book1_2_bieu tong hop lai kh von 2011 gui phong TH-KTDN 25 2" xfId="28189"/>
    <cellStyle name="Dziesiętny_Invoices2001Slovakia_Book1_2_bieu tong hop lai kh von 2011 gui phong TH-KTDN 25 2" xfId="28190"/>
    <cellStyle name="Dziesietny_Invoices2001Slovakia_Book1_2_bieu tong hop lai kh von 2011 gui phong TH-KTDN 26" xfId="9394"/>
    <cellStyle name="Dziesiętny_Invoices2001Slovakia_Book1_2_bieu tong hop lai kh von 2011 gui phong TH-KTDN 26" xfId="9395"/>
    <cellStyle name="Dziesietny_Invoices2001Slovakia_Book1_2_bieu tong hop lai kh von 2011 gui phong TH-KTDN 26 2" xfId="28191"/>
    <cellStyle name="Dziesiętny_Invoices2001Slovakia_Book1_2_bieu tong hop lai kh von 2011 gui phong TH-KTDN 26 2" xfId="28192"/>
    <cellStyle name="Dziesietny_Invoices2001Slovakia_Book1_2_bieu tong hop lai kh von 2011 gui phong TH-KTDN 27" xfId="16210"/>
    <cellStyle name="Dziesiętny_Invoices2001Slovakia_Book1_2_bieu tong hop lai kh von 2011 gui phong TH-KTDN 27" xfId="16211"/>
    <cellStyle name="Dziesietny_Invoices2001Slovakia_Book1_2_bieu tong hop lai kh von 2011 gui phong TH-KTDN 28" xfId="28155"/>
    <cellStyle name="Dziesiętny_Invoices2001Slovakia_Book1_2_bieu tong hop lai kh von 2011 gui phong TH-KTDN 28" xfId="28156"/>
    <cellStyle name="Dziesietny_Invoices2001Slovakia_Book1_2_bieu tong hop lai kh von 2011 gui phong TH-KTDN 3" xfId="9396"/>
    <cellStyle name="Dziesiętny_Invoices2001Slovakia_Book1_2_bieu tong hop lai kh von 2011 gui phong TH-KTDN 3" xfId="9397"/>
    <cellStyle name="Dziesietny_Invoices2001Slovakia_Book1_2_bieu tong hop lai kh von 2011 gui phong TH-KTDN 3 2" xfId="16218"/>
    <cellStyle name="Dziesiętny_Invoices2001Slovakia_Book1_2_bieu tong hop lai kh von 2011 gui phong TH-KTDN 3 2" xfId="16219"/>
    <cellStyle name="Dziesietny_Invoices2001Slovakia_Book1_2_bieu tong hop lai kh von 2011 gui phong TH-KTDN 3 3" xfId="16216"/>
    <cellStyle name="Dziesiętny_Invoices2001Slovakia_Book1_2_bieu tong hop lai kh von 2011 gui phong TH-KTDN 3 3" xfId="16217"/>
    <cellStyle name="Dziesietny_Invoices2001Slovakia_Book1_2_bieu tong hop lai kh von 2011 gui phong TH-KTDN 3 4" xfId="28193"/>
    <cellStyle name="Dziesiętny_Invoices2001Slovakia_Book1_2_bieu tong hop lai kh von 2011 gui phong TH-KTDN 3 4" xfId="28194"/>
    <cellStyle name="Dziesietny_Invoices2001Slovakia_Book1_2_bieu tong hop lai kh von 2011 gui phong TH-KTDN 4" xfId="9398"/>
    <cellStyle name="Dziesiętny_Invoices2001Slovakia_Book1_2_bieu tong hop lai kh von 2011 gui phong TH-KTDN 4" xfId="9399"/>
    <cellStyle name="Dziesietny_Invoices2001Slovakia_Book1_2_bieu tong hop lai kh von 2011 gui phong TH-KTDN 4 2" xfId="28195"/>
    <cellStyle name="Dziesiętny_Invoices2001Slovakia_Book1_2_bieu tong hop lai kh von 2011 gui phong TH-KTDN 4 2" xfId="28196"/>
    <cellStyle name="Dziesietny_Invoices2001Slovakia_Book1_2_bieu tong hop lai kh von 2011 gui phong TH-KTDN 5" xfId="9400"/>
    <cellStyle name="Dziesiętny_Invoices2001Slovakia_Book1_2_bieu tong hop lai kh von 2011 gui phong TH-KTDN 5" xfId="9401"/>
    <cellStyle name="Dziesietny_Invoices2001Slovakia_Book1_2_bieu tong hop lai kh von 2011 gui phong TH-KTDN 5 2" xfId="28197"/>
    <cellStyle name="Dziesiętny_Invoices2001Slovakia_Book1_2_bieu tong hop lai kh von 2011 gui phong TH-KTDN 5 2" xfId="28198"/>
    <cellStyle name="Dziesietny_Invoices2001Slovakia_Book1_2_bieu tong hop lai kh von 2011 gui phong TH-KTDN 6" xfId="9402"/>
    <cellStyle name="Dziesiętny_Invoices2001Slovakia_Book1_2_bieu tong hop lai kh von 2011 gui phong TH-KTDN 6" xfId="9403"/>
    <cellStyle name="Dziesietny_Invoices2001Slovakia_Book1_2_bieu tong hop lai kh von 2011 gui phong TH-KTDN 6 2" xfId="28199"/>
    <cellStyle name="Dziesiętny_Invoices2001Slovakia_Book1_2_bieu tong hop lai kh von 2011 gui phong TH-KTDN 6 2" xfId="28200"/>
    <cellStyle name="Dziesietny_Invoices2001Slovakia_Book1_2_bieu tong hop lai kh von 2011 gui phong TH-KTDN 7" xfId="9404"/>
    <cellStyle name="Dziesiętny_Invoices2001Slovakia_Book1_2_bieu tong hop lai kh von 2011 gui phong TH-KTDN 7" xfId="9405"/>
    <cellStyle name="Dziesietny_Invoices2001Slovakia_Book1_2_bieu tong hop lai kh von 2011 gui phong TH-KTDN 7 2" xfId="28201"/>
    <cellStyle name="Dziesiętny_Invoices2001Slovakia_Book1_2_bieu tong hop lai kh von 2011 gui phong TH-KTDN 7 2" xfId="28202"/>
    <cellStyle name="Dziesietny_Invoices2001Slovakia_Book1_2_bieu tong hop lai kh von 2011 gui phong TH-KTDN 8" xfId="9406"/>
    <cellStyle name="Dziesiętny_Invoices2001Slovakia_Book1_2_bieu tong hop lai kh von 2011 gui phong TH-KTDN 8" xfId="9407"/>
    <cellStyle name="Dziesietny_Invoices2001Slovakia_Book1_2_bieu tong hop lai kh von 2011 gui phong TH-KTDN 8 2" xfId="28203"/>
    <cellStyle name="Dziesiętny_Invoices2001Slovakia_Book1_2_bieu tong hop lai kh von 2011 gui phong TH-KTDN 8 2" xfId="28204"/>
    <cellStyle name="Dziesietny_Invoices2001Slovakia_Book1_2_bieu tong hop lai kh von 2011 gui phong TH-KTDN 9" xfId="9408"/>
    <cellStyle name="Dziesiętny_Invoices2001Slovakia_Book1_2_bieu tong hop lai kh von 2011 gui phong TH-KTDN 9" xfId="9409"/>
    <cellStyle name="Dziesietny_Invoices2001Slovakia_Book1_2_bieu tong hop lai kh von 2011 gui phong TH-KTDN 9 2" xfId="28205"/>
    <cellStyle name="Dziesiętny_Invoices2001Slovakia_Book1_2_bieu tong hop lai kh von 2011 gui phong TH-KTDN 9 2" xfId="28206"/>
    <cellStyle name="Dziesietny_Invoices2001Slovakia_Book1_2_bieu tong hop lai kh von 2011 gui phong TH-KTDN_BIEU KE HOACH  2015 (KTN 6.11 sua)" xfId="16220"/>
    <cellStyle name="Dziesiętny_Invoices2001Slovakia_Book1_2_bieu tong hop lai kh von 2011 gui phong TH-KTDN_BIEU KE HOACH  2015 (KTN 6.11 sua)" xfId="16221"/>
    <cellStyle name="Dziesietny_Invoices2001Slovakia_Book1_2_Book1" xfId="9410"/>
    <cellStyle name="Dziesiętny_Invoices2001Slovakia_Book1_2_Book1" xfId="9411"/>
    <cellStyle name="Dziesietny_Invoices2001Slovakia_Book1_2_Book1 10" xfId="9412"/>
    <cellStyle name="Dziesiętny_Invoices2001Slovakia_Book1_2_Book1 10" xfId="9413"/>
    <cellStyle name="Dziesietny_Invoices2001Slovakia_Book1_2_Book1 10 2" xfId="28209"/>
    <cellStyle name="Dziesiętny_Invoices2001Slovakia_Book1_2_Book1 10 2" xfId="28210"/>
    <cellStyle name="Dziesietny_Invoices2001Slovakia_Book1_2_Book1 11" xfId="9414"/>
    <cellStyle name="Dziesiętny_Invoices2001Slovakia_Book1_2_Book1 11" xfId="9415"/>
    <cellStyle name="Dziesietny_Invoices2001Slovakia_Book1_2_Book1 11 2" xfId="28211"/>
    <cellStyle name="Dziesiętny_Invoices2001Slovakia_Book1_2_Book1 11 2" xfId="28212"/>
    <cellStyle name="Dziesietny_Invoices2001Slovakia_Book1_2_Book1 12" xfId="9416"/>
    <cellStyle name="Dziesiętny_Invoices2001Slovakia_Book1_2_Book1 12" xfId="9417"/>
    <cellStyle name="Dziesietny_Invoices2001Slovakia_Book1_2_Book1 12 2" xfId="28213"/>
    <cellStyle name="Dziesiętny_Invoices2001Slovakia_Book1_2_Book1 12 2" xfId="28214"/>
    <cellStyle name="Dziesietny_Invoices2001Slovakia_Book1_2_Book1 13" xfId="9418"/>
    <cellStyle name="Dziesiętny_Invoices2001Slovakia_Book1_2_Book1 13" xfId="9419"/>
    <cellStyle name="Dziesietny_Invoices2001Slovakia_Book1_2_Book1 13 2" xfId="28215"/>
    <cellStyle name="Dziesiętny_Invoices2001Slovakia_Book1_2_Book1 13 2" xfId="28216"/>
    <cellStyle name="Dziesietny_Invoices2001Slovakia_Book1_2_Book1 14" xfId="9420"/>
    <cellStyle name="Dziesiętny_Invoices2001Slovakia_Book1_2_Book1 14" xfId="9421"/>
    <cellStyle name="Dziesietny_Invoices2001Slovakia_Book1_2_Book1 14 2" xfId="28217"/>
    <cellStyle name="Dziesiętny_Invoices2001Slovakia_Book1_2_Book1 14 2" xfId="28218"/>
    <cellStyle name="Dziesietny_Invoices2001Slovakia_Book1_2_Book1 15" xfId="9422"/>
    <cellStyle name="Dziesiętny_Invoices2001Slovakia_Book1_2_Book1 15" xfId="9423"/>
    <cellStyle name="Dziesietny_Invoices2001Slovakia_Book1_2_Book1 15 2" xfId="28219"/>
    <cellStyle name="Dziesiętny_Invoices2001Slovakia_Book1_2_Book1 15 2" xfId="28220"/>
    <cellStyle name="Dziesietny_Invoices2001Slovakia_Book1_2_Book1 16" xfId="9424"/>
    <cellStyle name="Dziesiętny_Invoices2001Slovakia_Book1_2_Book1 16" xfId="9425"/>
    <cellStyle name="Dziesietny_Invoices2001Slovakia_Book1_2_Book1 16 2" xfId="28221"/>
    <cellStyle name="Dziesiętny_Invoices2001Slovakia_Book1_2_Book1 16 2" xfId="28222"/>
    <cellStyle name="Dziesietny_Invoices2001Slovakia_Book1_2_Book1 17" xfId="9426"/>
    <cellStyle name="Dziesiętny_Invoices2001Slovakia_Book1_2_Book1 17" xfId="9427"/>
    <cellStyle name="Dziesietny_Invoices2001Slovakia_Book1_2_Book1 17 2" xfId="28223"/>
    <cellStyle name="Dziesiętny_Invoices2001Slovakia_Book1_2_Book1 17 2" xfId="28224"/>
    <cellStyle name="Dziesietny_Invoices2001Slovakia_Book1_2_Book1 18" xfId="9428"/>
    <cellStyle name="Dziesiętny_Invoices2001Slovakia_Book1_2_Book1 18" xfId="9429"/>
    <cellStyle name="Dziesietny_Invoices2001Slovakia_Book1_2_Book1 18 2" xfId="28225"/>
    <cellStyle name="Dziesiętny_Invoices2001Slovakia_Book1_2_Book1 18 2" xfId="28226"/>
    <cellStyle name="Dziesietny_Invoices2001Slovakia_Book1_2_Book1 19" xfId="9430"/>
    <cellStyle name="Dziesiętny_Invoices2001Slovakia_Book1_2_Book1 19" xfId="9431"/>
    <cellStyle name="Dziesietny_Invoices2001Slovakia_Book1_2_Book1 19 2" xfId="28227"/>
    <cellStyle name="Dziesiętny_Invoices2001Slovakia_Book1_2_Book1 19 2" xfId="28228"/>
    <cellStyle name="Dziesietny_Invoices2001Slovakia_Book1_2_Book1 2" xfId="9432"/>
    <cellStyle name="Dziesiętny_Invoices2001Slovakia_Book1_2_Book1 2" xfId="9433"/>
    <cellStyle name="Dziesietny_Invoices2001Slovakia_Book1_2_Book1 2 2" xfId="16226"/>
    <cellStyle name="Dziesiętny_Invoices2001Slovakia_Book1_2_Book1 2 2" xfId="16227"/>
    <cellStyle name="Dziesietny_Invoices2001Slovakia_Book1_2_Book1 2 3" xfId="16224"/>
    <cellStyle name="Dziesiętny_Invoices2001Slovakia_Book1_2_Book1 2 3" xfId="16225"/>
    <cellStyle name="Dziesietny_Invoices2001Slovakia_Book1_2_Book1 2 4" xfId="28229"/>
    <cellStyle name="Dziesiętny_Invoices2001Slovakia_Book1_2_Book1 2 4" xfId="28230"/>
    <cellStyle name="Dziesietny_Invoices2001Slovakia_Book1_2_Book1 20" xfId="9434"/>
    <cellStyle name="Dziesiętny_Invoices2001Slovakia_Book1_2_Book1 20" xfId="9435"/>
    <cellStyle name="Dziesietny_Invoices2001Slovakia_Book1_2_Book1 20 2" xfId="28231"/>
    <cellStyle name="Dziesiętny_Invoices2001Slovakia_Book1_2_Book1 20 2" xfId="28232"/>
    <cellStyle name="Dziesietny_Invoices2001Slovakia_Book1_2_Book1 21" xfId="9436"/>
    <cellStyle name="Dziesiętny_Invoices2001Slovakia_Book1_2_Book1 21" xfId="9437"/>
    <cellStyle name="Dziesietny_Invoices2001Slovakia_Book1_2_Book1 21 2" xfId="28233"/>
    <cellStyle name="Dziesiętny_Invoices2001Slovakia_Book1_2_Book1 21 2" xfId="28234"/>
    <cellStyle name="Dziesietny_Invoices2001Slovakia_Book1_2_Book1 22" xfId="9438"/>
    <cellStyle name="Dziesiętny_Invoices2001Slovakia_Book1_2_Book1 22" xfId="9439"/>
    <cellStyle name="Dziesietny_Invoices2001Slovakia_Book1_2_Book1 22 2" xfId="28235"/>
    <cellStyle name="Dziesiętny_Invoices2001Slovakia_Book1_2_Book1 22 2" xfId="28236"/>
    <cellStyle name="Dziesietny_Invoices2001Slovakia_Book1_2_Book1 23" xfId="9440"/>
    <cellStyle name="Dziesiętny_Invoices2001Slovakia_Book1_2_Book1 23" xfId="9441"/>
    <cellStyle name="Dziesietny_Invoices2001Slovakia_Book1_2_Book1 23 2" xfId="28237"/>
    <cellStyle name="Dziesiętny_Invoices2001Slovakia_Book1_2_Book1 23 2" xfId="28238"/>
    <cellStyle name="Dziesietny_Invoices2001Slovakia_Book1_2_Book1 24" xfId="9442"/>
    <cellStyle name="Dziesiętny_Invoices2001Slovakia_Book1_2_Book1 24" xfId="9443"/>
    <cellStyle name="Dziesietny_Invoices2001Slovakia_Book1_2_Book1 24 2" xfId="28239"/>
    <cellStyle name="Dziesiętny_Invoices2001Slovakia_Book1_2_Book1 24 2" xfId="28240"/>
    <cellStyle name="Dziesietny_Invoices2001Slovakia_Book1_2_Book1 25" xfId="9444"/>
    <cellStyle name="Dziesiętny_Invoices2001Slovakia_Book1_2_Book1 25" xfId="9445"/>
    <cellStyle name="Dziesietny_Invoices2001Slovakia_Book1_2_Book1 25 2" xfId="28241"/>
    <cellStyle name="Dziesiętny_Invoices2001Slovakia_Book1_2_Book1 25 2" xfId="28242"/>
    <cellStyle name="Dziesietny_Invoices2001Slovakia_Book1_2_Book1 26" xfId="9446"/>
    <cellStyle name="Dziesiętny_Invoices2001Slovakia_Book1_2_Book1 26" xfId="9447"/>
    <cellStyle name="Dziesietny_Invoices2001Slovakia_Book1_2_Book1 26 2" xfId="28243"/>
    <cellStyle name="Dziesiętny_Invoices2001Slovakia_Book1_2_Book1 26 2" xfId="28244"/>
    <cellStyle name="Dziesietny_Invoices2001Slovakia_Book1_2_Book1 27" xfId="16222"/>
    <cellStyle name="Dziesiętny_Invoices2001Slovakia_Book1_2_Book1 27" xfId="16223"/>
    <cellStyle name="Dziesietny_Invoices2001Slovakia_Book1_2_Book1 28" xfId="28207"/>
    <cellStyle name="Dziesiętny_Invoices2001Slovakia_Book1_2_Book1 28" xfId="28208"/>
    <cellStyle name="Dziesietny_Invoices2001Slovakia_Book1_2_Book1 3" xfId="9448"/>
    <cellStyle name="Dziesiętny_Invoices2001Slovakia_Book1_2_Book1 3" xfId="9449"/>
    <cellStyle name="Dziesietny_Invoices2001Slovakia_Book1_2_Book1 3 2" xfId="16230"/>
    <cellStyle name="Dziesiętny_Invoices2001Slovakia_Book1_2_Book1 3 2" xfId="16231"/>
    <cellStyle name="Dziesietny_Invoices2001Slovakia_Book1_2_Book1 3 3" xfId="16228"/>
    <cellStyle name="Dziesiętny_Invoices2001Slovakia_Book1_2_Book1 3 3" xfId="16229"/>
    <cellStyle name="Dziesietny_Invoices2001Slovakia_Book1_2_Book1 3 4" xfId="28245"/>
    <cellStyle name="Dziesiętny_Invoices2001Slovakia_Book1_2_Book1 3 4" xfId="28246"/>
    <cellStyle name="Dziesietny_Invoices2001Slovakia_Book1_2_Book1 4" xfId="9450"/>
    <cellStyle name="Dziesiętny_Invoices2001Slovakia_Book1_2_Book1 4" xfId="9451"/>
    <cellStyle name="Dziesietny_Invoices2001Slovakia_Book1_2_Book1 4 2" xfId="28247"/>
    <cellStyle name="Dziesiętny_Invoices2001Slovakia_Book1_2_Book1 4 2" xfId="28248"/>
    <cellStyle name="Dziesietny_Invoices2001Slovakia_Book1_2_Book1 5" xfId="9452"/>
    <cellStyle name="Dziesiętny_Invoices2001Slovakia_Book1_2_Book1 5" xfId="9453"/>
    <cellStyle name="Dziesietny_Invoices2001Slovakia_Book1_2_Book1 5 2" xfId="28249"/>
    <cellStyle name="Dziesiętny_Invoices2001Slovakia_Book1_2_Book1 5 2" xfId="28250"/>
    <cellStyle name="Dziesietny_Invoices2001Slovakia_Book1_2_Book1 6" xfId="9454"/>
    <cellStyle name="Dziesiętny_Invoices2001Slovakia_Book1_2_Book1 6" xfId="9455"/>
    <cellStyle name="Dziesietny_Invoices2001Slovakia_Book1_2_Book1 6 2" xfId="28251"/>
    <cellStyle name="Dziesiętny_Invoices2001Slovakia_Book1_2_Book1 6 2" xfId="28252"/>
    <cellStyle name="Dziesietny_Invoices2001Slovakia_Book1_2_Book1 7" xfId="9456"/>
    <cellStyle name="Dziesiętny_Invoices2001Slovakia_Book1_2_Book1 7" xfId="9457"/>
    <cellStyle name="Dziesietny_Invoices2001Slovakia_Book1_2_Book1 7 2" xfId="28253"/>
    <cellStyle name="Dziesiętny_Invoices2001Slovakia_Book1_2_Book1 7 2" xfId="28254"/>
    <cellStyle name="Dziesietny_Invoices2001Slovakia_Book1_2_Book1 8" xfId="9458"/>
    <cellStyle name="Dziesiętny_Invoices2001Slovakia_Book1_2_Book1 8" xfId="9459"/>
    <cellStyle name="Dziesietny_Invoices2001Slovakia_Book1_2_Book1 8 2" xfId="28255"/>
    <cellStyle name="Dziesiętny_Invoices2001Slovakia_Book1_2_Book1 8 2" xfId="28256"/>
    <cellStyle name="Dziesietny_Invoices2001Slovakia_Book1_2_Book1 9" xfId="9460"/>
    <cellStyle name="Dziesiętny_Invoices2001Slovakia_Book1_2_Book1 9" xfId="9461"/>
    <cellStyle name="Dziesietny_Invoices2001Slovakia_Book1_2_Book1 9 2" xfId="28257"/>
    <cellStyle name="Dziesiętny_Invoices2001Slovakia_Book1_2_Book1 9 2" xfId="28258"/>
    <cellStyle name="Dziesietny_Invoices2001Slovakia_Book1_2_Book1_1" xfId="9462"/>
    <cellStyle name="Dziesiętny_Invoices2001Slovakia_Book1_2_Book1_1" xfId="9463"/>
    <cellStyle name="Dziesietny_Invoices2001Slovakia_Book1_2_Book1_1 10" xfId="9464"/>
    <cellStyle name="Dziesiętny_Invoices2001Slovakia_Book1_2_Book1_1 10" xfId="9465"/>
    <cellStyle name="Dziesietny_Invoices2001Slovakia_Book1_2_Book1_1 10 2" xfId="28261"/>
    <cellStyle name="Dziesiętny_Invoices2001Slovakia_Book1_2_Book1_1 10 2" xfId="28262"/>
    <cellStyle name="Dziesietny_Invoices2001Slovakia_Book1_2_Book1_1 11" xfId="9466"/>
    <cellStyle name="Dziesiętny_Invoices2001Slovakia_Book1_2_Book1_1 11" xfId="9467"/>
    <cellStyle name="Dziesietny_Invoices2001Slovakia_Book1_2_Book1_1 11 2" xfId="28263"/>
    <cellStyle name="Dziesiętny_Invoices2001Slovakia_Book1_2_Book1_1 11 2" xfId="28264"/>
    <cellStyle name="Dziesietny_Invoices2001Slovakia_Book1_2_Book1_1 12" xfId="9468"/>
    <cellStyle name="Dziesiętny_Invoices2001Slovakia_Book1_2_Book1_1 12" xfId="9469"/>
    <cellStyle name="Dziesietny_Invoices2001Slovakia_Book1_2_Book1_1 12 2" xfId="28265"/>
    <cellStyle name="Dziesiętny_Invoices2001Slovakia_Book1_2_Book1_1 12 2" xfId="28266"/>
    <cellStyle name="Dziesietny_Invoices2001Slovakia_Book1_2_Book1_1 13" xfId="9470"/>
    <cellStyle name="Dziesiętny_Invoices2001Slovakia_Book1_2_Book1_1 13" xfId="9471"/>
    <cellStyle name="Dziesietny_Invoices2001Slovakia_Book1_2_Book1_1 13 2" xfId="28267"/>
    <cellStyle name="Dziesiętny_Invoices2001Slovakia_Book1_2_Book1_1 13 2" xfId="28268"/>
    <cellStyle name="Dziesietny_Invoices2001Slovakia_Book1_2_Book1_1 14" xfId="9472"/>
    <cellStyle name="Dziesiętny_Invoices2001Slovakia_Book1_2_Book1_1 14" xfId="9473"/>
    <cellStyle name="Dziesietny_Invoices2001Slovakia_Book1_2_Book1_1 14 2" xfId="28269"/>
    <cellStyle name="Dziesiętny_Invoices2001Slovakia_Book1_2_Book1_1 14 2" xfId="28270"/>
    <cellStyle name="Dziesietny_Invoices2001Slovakia_Book1_2_Book1_1 15" xfId="9474"/>
    <cellStyle name="Dziesiętny_Invoices2001Slovakia_Book1_2_Book1_1 15" xfId="9475"/>
    <cellStyle name="Dziesietny_Invoices2001Slovakia_Book1_2_Book1_1 15 2" xfId="28271"/>
    <cellStyle name="Dziesiętny_Invoices2001Slovakia_Book1_2_Book1_1 15 2" xfId="28272"/>
    <cellStyle name="Dziesietny_Invoices2001Slovakia_Book1_2_Book1_1 16" xfId="9476"/>
    <cellStyle name="Dziesiętny_Invoices2001Slovakia_Book1_2_Book1_1 16" xfId="9477"/>
    <cellStyle name="Dziesietny_Invoices2001Slovakia_Book1_2_Book1_1 16 2" xfId="28273"/>
    <cellStyle name="Dziesiętny_Invoices2001Slovakia_Book1_2_Book1_1 16 2" xfId="28274"/>
    <cellStyle name="Dziesietny_Invoices2001Slovakia_Book1_2_Book1_1 17" xfId="9478"/>
    <cellStyle name="Dziesiętny_Invoices2001Slovakia_Book1_2_Book1_1 17" xfId="9479"/>
    <cellStyle name="Dziesietny_Invoices2001Slovakia_Book1_2_Book1_1 17 2" xfId="28275"/>
    <cellStyle name="Dziesiętny_Invoices2001Slovakia_Book1_2_Book1_1 17 2" xfId="28276"/>
    <cellStyle name="Dziesietny_Invoices2001Slovakia_Book1_2_Book1_1 18" xfId="9480"/>
    <cellStyle name="Dziesiętny_Invoices2001Slovakia_Book1_2_Book1_1 18" xfId="9481"/>
    <cellStyle name="Dziesietny_Invoices2001Slovakia_Book1_2_Book1_1 18 2" xfId="28277"/>
    <cellStyle name="Dziesiętny_Invoices2001Slovakia_Book1_2_Book1_1 18 2" xfId="28278"/>
    <cellStyle name="Dziesietny_Invoices2001Slovakia_Book1_2_Book1_1 19" xfId="9482"/>
    <cellStyle name="Dziesiętny_Invoices2001Slovakia_Book1_2_Book1_1 19" xfId="9483"/>
    <cellStyle name="Dziesietny_Invoices2001Slovakia_Book1_2_Book1_1 19 2" xfId="28279"/>
    <cellStyle name="Dziesiętny_Invoices2001Slovakia_Book1_2_Book1_1 19 2" xfId="28280"/>
    <cellStyle name="Dziesietny_Invoices2001Slovakia_Book1_2_Book1_1 2" xfId="9484"/>
    <cellStyle name="Dziesiętny_Invoices2001Slovakia_Book1_2_Book1_1 2" xfId="9485"/>
    <cellStyle name="Dziesietny_Invoices2001Slovakia_Book1_2_Book1_1 2 2" xfId="16236"/>
    <cellStyle name="Dziesiętny_Invoices2001Slovakia_Book1_2_Book1_1 2 2" xfId="16237"/>
    <cellStyle name="Dziesietny_Invoices2001Slovakia_Book1_2_Book1_1 2 3" xfId="16234"/>
    <cellStyle name="Dziesiętny_Invoices2001Slovakia_Book1_2_Book1_1 2 3" xfId="16235"/>
    <cellStyle name="Dziesietny_Invoices2001Slovakia_Book1_2_Book1_1 2 4" xfId="28281"/>
    <cellStyle name="Dziesiętny_Invoices2001Slovakia_Book1_2_Book1_1 2 4" xfId="28282"/>
    <cellStyle name="Dziesietny_Invoices2001Slovakia_Book1_2_Book1_1 20" xfId="9486"/>
    <cellStyle name="Dziesiętny_Invoices2001Slovakia_Book1_2_Book1_1 20" xfId="9487"/>
    <cellStyle name="Dziesietny_Invoices2001Slovakia_Book1_2_Book1_1 20 2" xfId="28283"/>
    <cellStyle name="Dziesiętny_Invoices2001Slovakia_Book1_2_Book1_1 20 2" xfId="28284"/>
    <cellStyle name="Dziesietny_Invoices2001Slovakia_Book1_2_Book1_1 21" xfId="9488"/>
    <cellStyle name="Dziesiętny_Invoices2001Slovakia_Book1_2_Book1_1 21" xfId="9489"/>
    <cellStyle name="Dziesietny_Invoices2001Slovakia_Book1_2_Book1_1 21 2" xfId="28285"/>
    <cellStyle name="Dziesiętny_Invoices2001Slovakia_Book1_2_Book1_1 21 2" xfId="28286"/>
    <cellStyle name="Dziesietny_Invoices2001Slovakia_Book1_2_Book1_1 22" xfId="9490"/>
    <cellStyle name="Dziesiętny_Invoices2001Slovakia_Book1_2_Book1_1 22" xfId="9491"/>
    <cellStyle name="Dziesietny_Invoices2001Slovakia_Book1_2_Book1_1 22 2" xfId="28287"/>
    <cellStyle name="Dziesiętny_Invoices2001Slovakia_Book1_2_Book1_1 22 2" xfId="28288"/>
    <cellStyle name="Dziesietny_Invoices2001Slovakia_Book1_2_Book1_1 23" xfId="9492"/>
    <cellStyle name="Dziesiętny_Invoices2001Slovakia_Book1_2_Book1_1 23" xfId="9493"/>
    <cellStyle name="Dziesietny_Invoices2001Slovakia_Book1_2_Book1_1 23 2" xfId="28289"/>
    <cellStyle name="Dziesiętny_Invoices2001Slovakia_Book1_2_Book1_1 23 2" xfId="28290"/>
    <cellStyle name="Dziesietny_Invoices2001Slovakia_Book1_2_Book1_1 24" xfId="9494"/>
    <cellStyle name="Dziesiętny_Invoices2001Slovakia_Book1_2_Book1_1 24" xfId="9495"/>
    <cellStyle name="Dziesietny_Invoices2001Slovakia_Book1_2_Book1_1 24 2" xfId="28291"/>
    <cellStyle name="Dziesiętny_Invoices2001Slovakia_Book1_2_Book1_1 24 2" xfId="28292"/>
    <cellStyle name="Dziesietny_Invoices2001Slovakia_Book1_2_Book1_1 25" xfId="9496"/>
    <cellStyle name="Dziesiętny_Invoices2001Slovakia_Book1_2_Book1_1 25" xfId="9497"/>
    <cellStyle name="Dziesietny_Invoices2001Slovakia_Book1_2_Book1_1 25 2" xfId="28293"/>
    <cellStyle name="Dziesiętny_Invoices2001Slovakia_Book1_2_Book1_1 25 2" xfId="28294"/>
    <cellStyle name="Dziesietny_Invoices2001Slovakia_Book1_2_Book1_1 26" xfId="9498"/>
    <cellStyle name="Dziesiętny_Invoices2001Slovakia_Book1_2_Book1_1 26" xfId="9499"/>
    <cellStyle name="Dziesietny_Invoices2001Slovakia_Book1_2_Book1_1 26 2" xfId="28295"/>
    <cellStyle name="Dziesiętny_Invoices2001Slovakia_Book1_2_Book1_1 26 2" xfId="28296"/>
    <cellStyle name="Dziesietny_Invoices2001Slovakia_Book1_2_Book1_1 27" xfId="16232"/>
    <cellStyle name="Dziesiętny_Invoices2001Slovakia_Book1_2_Book1_1 27" xfId="16233"/>
    <cellStyle name="Dziesietny_Invoices2001Slovakia_Book1_2_Book1_1 28" xfId="28259"/>
    <cellStyle name="Dziesiętny_Invoices2001Slovakia_Book1_2_Book1_1 28" xfId="28260"/>
    <cellStyle name="Dziesietny_Invoices2001Slovakia_Book1_2_Book1_1 3" xfId="9500"/>
    <cellStyle name="Dziesiętny_Invoices2001Slovakia_Book1_2_Book1_1 3" xfId="9501"/>
    <cellStyle name="Dziesietny_Invoices2001Slovakia_Book1_2_Book1_1 3 2" xfId="16240"/>
    <cellStyle name="Dziesiętny_Invoices2001Slovakia_Book1_2_Book1_1 3 2" xfId="16241"/>
    <cellStyle name="Dziesietny_Invoices2001Slovakia_Book1_2_Book1_1 3 3" xfId="16238"/>
    <cellStyle name="Dziesiętny_Invoices2001Slovakia_Book1_2_Book1_1 3 3" xfId="16239"/>
    <cellStyle name="Dziesietny_Invoices2001Slovakia_Book1_2_Book1_1 3 4" xfId="28297"/>
    <cellStyle name="Dziesiętny_Invoices2001Slovakia_Book1_2_Book1_1 3 4" xfId="28298"/>
    <cellStyle name="Dziesietny_Invoices2001Slovakia_Book1_2_Book1_1 4" xfId="9502"/>
    <cellStyle name="Dziesiętny_Invoices2001Slovakia_Book1_2_Book1_1 4" xfId="9503"/>
    <cellStyle name="Dziesietny_Invoices2001Slovakia_Book1_2_Book1_1 4 2" xfId="16242"/>
    <cellStyle name="Dziesiętny_Invoices2001Slovakia_Book1_2_Book1_1 4 2" xfId="16243"/>
    <cellStyle name="Dziesietny_Invoices2001Slovakia_Book1_2_Book1_1 4 3" xfId="28299"/>
    <cellStyle name="Dziesiętny_Invoices2001Slovakia_Book1_2_Book1_1 4 3" xfId="28300"/>
    <cellStyle name="Dziesietny_Invoices2001Slovakia_Book1_2_Book1_1 5" xfId="9504"/>
    <cellStyle name="Dziesiętny_Invoices2001Slovakia_Book1_2_Book1_1 5" xfId="9505"/>
    <cellStyle name="Dziesietny_Invoices2001Slovakia_Book1_2_Book1_1 5 2" xfId="28301"/>
    <cellStyle name="Dziesiętny_Invoices2001Slovakia_Book1_2_Book1_1 5 2" xfId="28302"/>
    <cellStyle name="Dziesietny_Invoices2001Slovakia_Book1_2_Book1_1 6" xfId="9506"/>
    <cellStyle name="Dziesiętny_Invoices2001Slovakia_Book1_2_Book1_1 6" xfId="9507"/>
    <cellStyle name="Dziesietny_Invoices2001Slovakia_Book1_2_Book1_1 6 2" xfId="28303"/>
    <cellStyle name="Dziesiętny_Invoices2001Slovakia_Book1_2_Book1_1 6 2" xfId="28304"/>
    <cellStyle name="Dziesietny_Invoices2001Slovakia_Book1_2_Book1_1 7" xfId="9508"/>
    <cellStyle name="Dziesiętny_Invoices2001Slovakia_Book1_2_Book1_1 7" xfId="9509"/>
    <cellStyle name="Dziesietny_Invoices2001Slovakia_Book1_2_Book1_1 7 2" xfId="28305"/>
    <cellStyle name="Dziesiętny_Invoices2001Slovakia_Book1_2_Book1_1 7 2" xfId="28306"/>
    <cellStyle name="Dziesietny_Invoices2001Slovakia_Book1_2_Book1_1 8" xfId="9510"/>
    <cellStyle name="Dziesiętny_Invoices2001Slovakia_Book1_2_Book1_1 8" xfId="9511"/>
    <cellStyle name="Dziesietny_Invoices2001Slovakia_Book1_2_Book1_1 8 2" xfId="28307"/>
    <cellStyle name="Dziesiętny_Invoices2001Slovakia_Book1_2_Book1_1 8 2" xfId="28308"/>
    <cellStyle name="Dziesietny_Invoices2001Slovakia_Book1_2_Book1_1 9" xfId="9512"/>
    <cellStyle name="Dziesiętny_Invoices2001Slovakia_Book1_2_Book1_1 9" xfId="9513"/>
    <cellStyle name="Dziesietny_Invoices2001Slovakia_Book1_2_Book1_1 9 2" xfId="28309"/>
    <cellStyle name="Dziesiętny_Invoices2001Slovakia_Book1_2_Book1_1 9 2" xfId="28310"/>
    <cellStyle name="Dziesietny_Invoices2001Slovakia_Book1_2_Book1_Ke hoach 2010 (theo doi 11-8-2010)" xfId="9514"/>
    <cellStyle name="Dziesiętny_Invoices2001Slovakia_Book1_2_Book1_Ke hoach 2010 (theo doi 11-8-2010)" xfId="9515"/>
    <cellStyle name="Dziesietny_Invoices2001Slovakia_Book1_2_Book1_Ke hoach 2010 (theo doi 11-8-2010) 10" xfId="9516"/>
    <cellStyle name="Dziesiętny_Invoices2001Slovakia_Book1_2_Book1_Ke hoach 2010 (theo doi 11-8-2010) 10" xfId="9517"/>
    <cellStyle name="Dziesietny_Invoices2001Slovakia_Book1_2_Book1_Ke hoach 2010 (theo doi 11-8-2010) 10 2" xfId="28313"/>
    <cellStyle name="Dziesiętny_Invoices2001Slovakia_Book1_2_Book1_Ke hoach 2010 (theo doi 11-8-2010) 10 2" xfId="28314"/>
    <cellStyle name="Dziesietny_Invoices2001Slovakia_Book1_2_Book1_Ke hoach 2010 (theo doi 11-8-2010) 11" xfId="9518"/>
    <cellStyle name="Dziesiętny_Invoices2001Slovakia_Book1_2_Book1_Ke hoach 2010 (theo doi 11-8-2010) 11" xfId="9519"/>
    <cellStyle name="Dziesietny_Invoices2001Slovakia_Book1_2_Book1_Ke hoach 2010 (theo doi 11-8-2010) 11 2" xfId="28315"/>
    <cellStyle name="Dziesiętny_Invoices2001Slovakia_Book1_2_Book1_Ke hoach 2010 (theo doi 11-8-2010) 11 2" xfId="28316"/>
    <cellStyle name="Dziesietny_Invoices2001Slovakia_Book1_2_Book1_Ke hoach 2010 (theo doi 11-8-2010) 12" xfId="9520"/>
    <cellStyle name="Dziesiętny_Invoices2001Slovakia_Book1_2_Book1_Ke hoach 2010 (theo doi 11-8-2010) 12" xfId="9521"/>
    <cellStyle name="Dziesietny_Invoices2001Slovakia_Book1_2_Book1_Ke hoach 2010 (theo doi 11-8-2010) 12 2" xfId="28317"/>
    <cellStyle name="Dziesiętny_Invoices2001Slovakia_Book1_2_Book1_Ke hoach 2010 (theo doi 11-8-2010) 12 2" xfId="28318"/>
    <cellStyle name="Dziesietny_Invoices2001Slovakia_Book1_2_Book1_Ke hoach 2010 (theo doi 11-8-2010) 13" xfId="9522"/>
    <cellStyle name="Dziesiętny_Invoices2001Slovakia_Book1_2_Book1_Ke hoach 2010 (theo doi 11-8-2010) 13" xfId="9523"/>
    <cellStyle name="Dziesietny_Invoices2001Slovakia_Book1_2_Book1_Ke hoach 2010 (theo doi 11-8-2010) 13 2" xfId="28319"/>
    <cellStyle name="Dziesiętny_Invoices2001Slovakia_Book1_2_Book1_Ke hoach 2010 (theo doi 11-8-2010) 13 2" xfId="28320"/>
    <cellStyle name="Dziesietny_Invoices2001Slovakia_Book1_2_Book1_Ke hoach 2010 (theo doi 11-8-2010) 14" xfId="9524"/>
    <cellStyle name="Dziesiętny_Invoices2001Slovakia_Book1_2_Book1_Ke hoach 2010 (theo doi 11-8-2010) 14" xfId="9525"/>
    <cellStyle name="Dziesietny_Invoices2001Slovakia_Book1_2_Book1_Ke hoach 2010 (theo doi 11-8-2010) 14 2" xfId="28321"/>
    <cellStyle name="Dziesiętny_Invoices2001Slovakia_Book1_2_Book1_Ke hoach 2010 (theo doi 11-8-2010) 14 2" xfId="28322"/>
    <cellStyle name="Dziesietny_Invoices2001Slovakia_Book1_2_Book1_Ke hoach 2010 (theo doi 11-8-2010) 15" xfId="9526"/>
    <cellStyle name="Dziesiętny_Invoices2001Slovakia_Book1_2_Book1_Ke hoach 2010 (theo doi 11-8-2010) 15" xfId="9527"/>
    <cellStyle name="Dziesietny_Invoices2001Slovakia_Book1_2_Book1_Ke hoach 2010 (theo doi 11-8-2010) 15 2" xfId="28323"/>
    <cellStyle name="Dziesiętny_Invoices2001Slovakia_Book1_2_Book1_Ke hoach 2010 (theo doi 11-8-2010) 15 2" xfId="28324"/>
    <cellStyle name="Dziesietny_Invoices2001Slovakia_Book1_2_Book1_Ke hoach 2010 (theo doi 11-8-2010) 16" xfId="9528"/>
    <cellStyle name="Dziesiętny_Invoices2001Slovakia_Book1_2_Book1_Ke hoach 2010 (theo doi 11-8-2010) 16" xfId="9529"/>
    <cellStyle name="Dziesietny_Invoices2001Slovakia_Book1_2_Book1_Ke hoach 2010 (theo doi 11-8-2010) 16 2" xfId="28325"/>
    <cellStyle name="Dziesiętny_Invoices2001Slovakia_Book1_2_Book1_Ke hoach 2010 (theo doi 11-8-2010) 16 2" xfId="28326"/>
    <cellStyle name="Dziesietny_Invoices2001Slovakia_Book1_2_Book1_Ke hoach 2010 (theo doi 11-8-2010) 17" xfId="9530"/>
    <cellStyle name="Dziesiętny_Invoices2001Slovakia_Book1_2_Book1_Ke hoach 2010 (theo doi 11-8-2010) 17" xfId="9531"/>
    <cellStyle name="Dziesietny_Invoices2001Slovakia_Book1_2_Book1_Ke hoach 2010 (theo doi 11-8-2010) 17 2" xfId="28327"/>
    <cellStyle name="Dziesiętny_Invoices2001Slovakia_Book1_2_Book1_Ke hoach 2010 (theo doi 11-8-2010) 17 2" xfId="28328"/>
    <cellStyle name="Dziesietny_Invoices2001Slovakia_Book1_2_Book1_Ke hoach 2010 (theo doi 11-8-2010) 18" xfId="9532"/>
    <cellStyle name="Dziesiętny_Invoices2001Slovakia_Book1_2_Book1_Ke hoach 2010 (theo doi 11-8-2010) 18" xfId="9533"/>
    <cellStyle name="Dziesietny_Invoices2001Slovakia_Book1_2_Book1_Ke hoach 2010 (theo doi 11-8-2010) 18 2" xfId="28329"/>
    <cellStyle name="Dziesiętny_Invoices2001Slovakia_Book1_2_Book1_Ke hoach 2010 (theo doi 11-8-2010) 18 2" xfId="28330"/>
    <cellStyle name="Dziesietny_Invoices2001Slovakia_Book1_2_Book1_Ke hoach 2010 (theo doi 11-8-2010) 19" xfId="9534"/>
    <cellStyle name="Dziesiętny_Invoices2001Slovakia_Book1_2_Book1_Ke hoach 2010 (theo doi 11-8-2010) 19" xfId="9535"/>
    <cellStyle name="Dziesietny_Invoices2001Slovakia_Book1_2_Book1_Ke hoach 2010 (theo doi 11-8-2010) 19 2" xfId="28331"/>
    <cellStyle name="Dziesiętny_Invoices2001Slovakia_Book1_2_Book1_Ke hoach 2010 (theo doi 11-8-2010) 19 2" xfId="28332"/>
    <cellStyle name="Dziesietny_Invoices2001Slovakia_Book1_2_Book1_Ke hoach 2010 (theo doi 11-8-2010) 2" xfId="9536"/>
    <cellStyle name="Dziesiętny_Invoices2001Slovakia_Book1_2_Book1_Ke hoach 2010 (theo doi 11-8-2010) 2" xfId="9537"/>
    <cellStyle name="Dziesietny_Invoices2001Slovakia_Book1_2_Book1_Ke hoach 2010 (theo doi 11-8-2010) 2 2" xfId="16248"/>
    <cellStyle name="Dziesiętny_Invoices2001Slovakia_Book1_2_Book1_Ke hoach 2010 (theo doi 11-8-2010) 2 2" xfId="16249"/>
    <cellStyle name="Dziesietny_Invoices2001Slovakia_Book1_2_Book1_Ke hoach 2010 (theo doi 11-8-2010) 2 3" xfId="16246"/>
    <cellStyle name="Dziesiętny_Invoices2001Slovakia_Book1_2_Book1_Ke hoach 2010 (theo doi 11-8-2010) 2 3" xfId="16247"/>
    <cellStyle name="Dziesietny_Invoices2001Slovakia_Book1_2_Book1_Ke hoach 2010 (theo doi 11-8-2010) 2 4" xfId="28333"/>
    <cellStyle name="Dziesiętny_Invoices2001Slovakia_Book1_2_Book1_Ke hoach 2010 (theo doi 11-8-2010) 2 4" xfId="28334"/>
    <cellStyle name="Dziesietny_Invoices2001Slovakia_Book1_2_Book1_Ke hoach 2010 (theo doi 11-8-2010) 20" xfId="9538"/>
    <cellStyle name="Dziesiętny_Invoices2001Slovakia_Book1_2_Book1_Ke hoach 2010 (theo doi 11-8-2010) 20" xfId="9539"/>
    <cellStyle name="Dziesietny_Invoices2001Slovakia_Book1_2_Book1_Ke hoach 2010 (theo doi 11-8-2010) 20 2" xfId="28335"/>
    <cellStyle name="Dziesiętny_Invoices2001Slovakia_Book1_2_Book1_Ke hoach 2010 (theo doi 11-8-2010) 20 2" xfId="28336"/>
    <cellStyle name="Dziesietny_Invoices2001Slovakia_Book1_2_Book1_Ke hoach 2010 (theo doi 11-8-2010) 21" xfId="9540"/>
    <cellStyle name="Dziesiętny_Invoices2001Slovakia_Book1_2_Book1_Ke hoach 2010 (theo doi 11-8-2010) 21" xfId="9541"/>
    <cellStyle name="Dziesietny_Invoices2001Slovakia_Book1_2_Book1_Ke hoach 2010 (theo doi 11-8-2010) 21 2" xfId="28337"/>
    <cellStyle name="Dziesiętny_Invoices2001Slovakia_Book1_2_Book1_Ke hoach 2010 (theo doi 11-8-2010) 21 2" xfId="28338"/>
    <cellStyle name="Dziesietny_Invoices2001Slovakia_Book1_2_Book1_Ke hoach 2010 (theo doi 11-8-2010) 22" xfId="9542"/>
    <cellStyle name="Dziesiętny_Invoices2001Slovakia_Book1_2_Book1_Ke hoach 2010 (theo doi 11-8-2010) 22" xfId="9543"/>
    <cellStyle name="Dziesietny_Invoices2001Slovakia_Book1_2_Book1_Ke hoach 2010 (theo doi 11-8-2010) 22 2" xfId="28339"/>
    <cellStyle name="Dziesiętny_Invoices2001Slovakia_Book1_2_Book1_Ke hoach 2010 (theo doi 11-8-2010) 22 2" xfId="28340"/>
    <cellStyle name="Dziesietny_Invoices2001Slovakia_Book1_2_Book1_Ke hoach 2010 (theo doi 11-8-2010) 23" xfId="9544"/>
    <cellStyle name="Dziesiętny_Invoices2001Slovakia_Book1_2_Book1_Ke hoach 2010 (theo doi 11-8-2010) 23" xfId="9545"/>
    <cellStyle name="Dziesietny_Invoices2001Slovakia_Book1_2_Book1_Ke hoach 2010 (theo doi 11-8-2010) 23 2" xfId="28341"/>
    <cellStyle name="Dziesiętny_Invoices2001Slovakia_Book1_2_Book1_Ke hoach 2010 (theo doi 11-8-2010) 23 2" xfId="28342"/>
    <cellStyle name="Dziesietny_Invoices2001Slovakia_Book1_2_Book1_Ke hoach 2010 (theo doi 11-8-2010) 24" xfId="9546"/>
    <cellStyle name="Dziesiętny_Invoices2001Slovakia_Book1_2_Book1_Ke hoach 2010 (theo doi 11-8-2010) 24" xfId="9547"/>
    <cellStyle name="Dziesietny_Invoices2001Slovakia_Book1_2_Book1_Ke hoach 2010 (theo doi 11-8-2010) 24 2" xfId="28343"/>
    <cellStyle name="Dziesiętny_Invoices2001Slovakia_Book1_2_Book1_Ke hoach 2010 (theo doi 11-8-2010) 24 2" xfId="28344"/>
    <cellStyle name="Dziesietny_Invoices2001Slovakia_Book1_2_Book1_Ke hoach 2010 (theo doi 11-8-2010) 25" xfId="9548"/>
    <cellStyle name="Dziesiętny_Invoices2001Slovakia_Book1_2_Book1_Ke hoach 2010 (theo doi 11-8-2010) 25" xfId="9549"/>
    <cellStyle name="Dziesietny_Invoices2001Slovakia_Book1_2_Book1_Ke hoach 2010 (theo doi 11-8-2010) 25 2" xfId="28345"/>
    <cellStyle name="Dziesiętny_Invoices2001Slovakia_Book1_2_Book1_Ke hoach 2010 (theo doi 11-8-2010) 25 2" xfId="28346"/>
    <cellStyle name="Dziesietny_Invoices2001Slovakia_Book1_2_Book1_Ke hoach 2010 (theo doi 11-8-2010) 26" xfId="9550"/>
    <cellStyle name="Dziesiętny_Invoices2001Slovakia_Book1_2_Book1_Ke hoach 2010 (theo doi 11-8-2010) 26" xfId="9551"/>
    <cellStyle name="Dziesietny_Invoices2001Slovakia_Book1_2_Book1_Ke hoach 2010 (theo doi 11-8-2010) 26 2" xfId="28347"/>
    <cellStyle name="Dziesiętny_Invoices2001Slovakia_Book1_2_Book1_Ke hoach 2010 (theo doi 11-8-2010) 26 2" xfId="28348"/>
    <cellStyle name="Dziesietny_Invoices2001Slovakia_Book1_2_Book1_Ke hoach 2010 (theo doi 11-8-2010) 27" xfId="16244"/>
    <cellStyle name="Dziesiętny_Invoices2001Slovakia_Book1_2_Book1_Ke hoach 2010 (theo doi 11-8-2010) 27" xfId="16245"/>
    <cellStyle name="Dziesietny_Invoices2001Slovakia_Book1_2_Book1_Ke hoach 2010 (theo doi 11-8-2010) 28" xfId="28311"/>
    <cellStyle name="Dziesiętny_Invoices2001Slovakia_Book1_2_Book1_Ke hoach 2010 (theo doi 11-8-2010) 28" xfId="28312"/>
    <cellStyle name="Dziesietny_Invoices2001Slovakia_Book1_2_Book1_Ke hoach 2010 (theo doi 11-8-2010) 3" xfId="9552"/>
    <cellStyle name="Dziesiętny_Invoices2001Slovakia_Book1_2_Book1_Ke hoach 2010 (theo doi 11-8-2010) 3" xfId="9553"/>
    <cellStyle name="Dziesietny_Invoices2001Slovakia_Book1_2_Book1_Ke hoach 2010 (theo doi 11-8-2010) 3 2" xfId="16252"/>
    <cellStyle name="Dziesiętny_Invoices2001Slovakia_Book1_2_Book1_Ke hoach 2010 (theo doi 11-8-2010) 3 2" xfId="16253"/>
    <cellStyle name="Dziesietny_Invoices2001Slovakia_Book1_2_Book1_Ke hoach 2010 (theo doi 11-8-2010) 3 3" xfId="16250"/>
    <cellStyle name="Dziesiętny_Invoices2001Slovakia_Book1_2_Book1_Ke hoach 2010 (theo doi 11-8-2010) 3 3" xfId="16251"/>
    <cellStyle name="Dziesietny_Invoices2001Slovakia_Book1_2_Book1_Ke hoach 2010 (theo doi 11-8-2010) 3 4" xfId="28349"/>
    <cellStyle name="Dziesiętny_Invoices2001Slovakia_Book1_2_Book1_Ke hoach 2010 (theo doi 11-8-2010) 3 4" xfId="28350"/>
    <cellStyle name="Dziesietny_Invoices2001Slovakia_Book1_2_Book1_Ke hoach 2010 (theo doi 11-8-2010) 4" xfId="9554"/>
    <cellStyle name="Dziesiętny_Invoices2001Slovakia_Book1_2_Book1_Ke hoach 2010 (theo doi 11-8-2010) 4" xfId="9555"/>
    <cellStyle name="Dziesietny_Invoices2001Slovakia_Book1_2_Book1_Ke hoach 2010 (theo doi 11-8-2010) 4 2" xfId="28351"/>
    <cellStyle name="Dziesiętny_Invoices2001Slovakia_Book1_2_Book1_Ke hoach 2010 (theo doi 11-8-2010) 4 2" xfId="28352"/>
    <cellStyle name="Dziesietny_Invoices2001Slovakia_Book1_2_Book1_Ke hoach 2010 (theo doi 11-8-2010) 5" xfId="9556"/>
    <cellStyle name="Dziesiętny_Invoices2001Slovakia_Book1_2_Book1_Ke hoach 2010 (theo doi 11-8-2010) 5" xfId="9557"/>
    <cellStyle name="Dziesietny_Invoices2001Slovakia_Book1_2_Book1_Ke hoach 2010 (theo doi 11-8-2010) 5 2" xfId="28353"/>
    <cellStyle name="Dziesiętny_Invoices2001Slovakia_Book1_2_Book1_Ke hoach 2010 (theo doi 11-8-2010) 5 2" xfId="28354"/>
    <cellStyle name="Dziesietny_Invoices2001Slovakia_Book1_2_Book1_Ke hoach 2010 (theo doi 11-8-2010) 6" xfId="9558"/>
    <cellStyle name="Dziesiętny_Invoices2001Slovakia_Book1_2_Book1_Ke hoach 2010 (theo doi 11-8-2010) 6" xfId="9559"/>
    <cellStyle name="Dziesietny_Invoices2001Slovakia_Book1_2_Book1_Ke hoach 2010 (theo doi 11-8-2010) 6 2" xfId="28355"/>
    <cellStyle name="Dziesiętny_Invoices2001Slovakia_Book1_2_Book1_Ke hoach 2010 (theo doi 11-8-2010) 6 2" xfId="28356"/>
    <cellStyle name="Dziesietny_Invoices2001Slovakia_Book1_2_Book1_Ke hoach 2010 (theo doi 11-8-2010) 7" xfId="9560"/>
    <cellStyle name="Dziesiętny_Invoices2001Slovakia_Book1_2_Book1_Ke hoach 2010 (theo doi 11-8-2010) 7" xfId="9561"/>
    <cellStyle name="Dziesietny_Invoices2001Slovakia_Book1_2_Book1_Ke hoach 2010 (theo doi 11-8-2010) 7 2" xfId="28357"/>
    <cellStyle name="Dziesiętny_Invoices2001Slovakia_Book1_2_Book1_Ke hoach 2010 (theo doi 11-8-2010) 7 2" xfId="28358"/>
    <cellStyle name="Dziesietny_Invoices2001Slovakia_Book1_2_Book1_Ke hoach 2010 (theo doi 11-8-2010) 8" xfId="9562"/>
    <cellStyle name="Dziesiętny_Invoices2001Slovakia_Book1_2_Book1_Ke hoach 2010 (theo doi 11-8-2010) 8" xfId="9563"/>
    <cellStyle name="Dziesietny_Invoices2001Slovakia_Book1_2_Book1_Ke hoach 2010 (theo doi 11-8-2010) 8 2" xfId="28359"/>
    <cellStyle name="Dziesiętny_Invoices2001Slovakia_Book1_2_Book1_Ke hoach 2010 (theo doi 11-8-2010) 8 2" xfId="28360"/>
    <cellStyle name="Dziesietny_Invoices2001Slovakia_Book1_2_Book1_Ke hoach 2010 (theo doi 11-8-2010) 9" xfId="9564"/>
    <cellStyle name="Dziesiętny_Invoices2001Slovakia_Book1_2_Book1_Ke hoach 2010 (theo doi 11-8-2010) 9" xfId="9565"/>
    <cellStyle name="Dziesietny_Invoices2001Slovakia_Book1_2_Book1_Ke hoach 2010 (theo doi 11-8-2010) 9 2" xfId="28361"/>
    <cellStyle name="Dziesiętny_Invoices2001Slovakia_Book1_2_Book1_Ke hoach 2010 (theo doi 11-8-2010) 9 2" xfId="28362"/>
    <cellStyle name="Dziesietny_Invoices2001Slovakia_Book1_2_Book1_Ke hoach 2010 (theo doi 11-8-2010)_BIEU KE HOACH  2015 (KTN 6.11 sua)" xfId="16254"/>
    <cellStyle name="Dziesiętny_Invoices2001Slovakia_Book1_2_Book1_Ke hoach 2010 (theo doi 11-8-2010)_BIEU KE HOACH  2015 (KTN 6.11 sua)" xfId="16255"/>
    <cellStyle name="Dziesietny_Invoices2001Slovakia_Book1_2_Book1_ke hoach dau thau 30-6-2010" xfId="9566"/>
    <cellStyle name="Dziesiętny_Invoices2001Slovakia_Book1_2_Book1_ke hoach dau thau 30-6-2010" xfId="9567"/>
    <cellStyle name="Dziesietny_Invoices2001Slovakia_Book1_2_Book1_ke hoach dau thau 30-6-2010 10" xfId="9568"/>
    <cellStyle name="Dziesiętny_Invoices2001Slovakia_Book1_2_Book1_ke hoach dau thau 30-6-2010 10" xfId="9569"/>
    <cellStyle name="Dziesietny_Invoices2001Slovakia_Book1_2_Book1_ke hoach dau thau 30-6-2010 10 2" xfId="28365"/>
    <cellStyle name="Dziesiętny_Invoices2001Slovakia_Book1_2_Book1_ke hoach dau thau 30-6-2010 10 2" xfId="28366"/>
    <cellStyle name="Dziesietny_Invoices2001Slovakia_Book1_2_Book1_ke hoach dau thau 30-6-2010 11" xfId="9570"/>
    <cellStyle name="Dziesiętny_Invoices2001Slovakia_Book1_2_Book1_ke hoach dau thau 30-6-2010 11" xfId="9571"/>
    <cellStyle name="Dziesietny_Invoices2001Slovakia_Book1_2_Book1_ke hoach dau thau 30-6-2010 11 2" xfId="28367"/>
    <cellStyle name="Dziesiętny_Invoices2001Slovakia_Book1_2_Book1_ke hoach dau thau 30-6-2010 11 2" xfId="28368"/>
    <cellStyle name="Dziesietny_Invoices2001Slovakia_Book1_2_Book1_ke hoach dau thau 30-6-2010 12" xfId="9572"/>
    <cellStyle name="Dziesiętny_Invoices2001Slovakia_Book1_2_Book1_ke hoach dau thau 30-6-2010 12" xfId="9573"/>
    <cellStyle name="Dziesietny_Invoices2001Slovakia_Book1_2_Book1_ke hoach dau thau 30-6-2010 12 2" xfId="28369"/>
    <cellStyle name="Dziesiętny_Invoices2001Slovakia_Book1_2_Book1_ke hoach dau thau 30-6-2010 12 2" xfId="28370"/>
    <cellStyle name="Dziesietny_Invoices2001Slovakia_Book1_2_Book1_ke hoach dau thau 30-6-2010 13" xfId="9574"/>
    <cellStyle name="Dziesiętny_Invoices2001Slovakia_Book1_2_Book1_ke hoach dau thau 30-6-2010 13" xfId="9575"/>
    <cellStyle name="Dziesietny_Invoices2001Slovakia_Book1_2_Book1_ke hoach dau thau 30-6-2010 13 2" xfId="28371"/>
    <cellStyle name="Dziesiętny_Invoices2001Slovakia_Book1_2_Book1_ke hoach dau thau 30-6-2010 13 2" xfId="28372"/>
    <cellStyle name="Dziesietny_Invoices2001Slovakia_Book1_2_Book1_ke hoach dau thau 30-6-2010 14" xfId="9576"/>
    <cellStyle name="Dziesiętny_Invoices2001Slovakia_Book1_2_Book1_ke hoach dau thau 30-6-2010 14" xfId="9577"/>
    <cellStyle name="Dziesietny_Invoices2001Slovakia_Book1_2_Book1_ke hoach dau thau 30-6-2010 14 2" xfId="28373"/>
    <cellStyle name="Dziesiętny_Invoices2001Slovakia_Book1_2_Book1_ke hoach dau thau 30-6-2010 14 2" xfId="28374"/>
    <cellStyle name="Dziesietny_Invoices2001Slovakia_Book1_2_Book1_ke hoach dau thau 30-6-2010 15" xfId="9578"/>
    <cellStyle name="Dziesiętny_Invoices2001Slovakia_Book1_2_Book1_ke hoach dau thau 30-6-2010 15" xfId="9579"/>
    <cellStyle name="Dziesietny_Invoices2001Slovakia_Book1_2_Book1_ke hoach dau thau 30-6-2010 15 2" xfId="28375"/>
    <cellStyle name="Dziesiętny_Invoices2001Slovakia_Book1_2_Book1_ke hoach dau thau 30-6-2010 15 2" xfId="28376"/>
    <cellStyle name="Dziesietny_Invoices2001Slovakia_Book1_2_Book1_ke hoach dau thau 30-6-2010 16" xfId="9580"/>
    <cellStyle name="Dziesiętny_Invoices2001Slovakia_Book1_2_Book1_ke hoach dau thau 30-6-2010 16" xfId="9581"/>
    <cellStyle name="Dziesietny_Invoices2001Slovakia_Book1_2_Book1_ke hoach dau thau 30-6-2010 16 2" xfId="28377"/>
    <cellStyle name="Dziesiętny_Invoices2001Slovakia_Book1_2_Book1_ke hoach dau thau 30-6-2010 16 2" xfId="28378"/>
    <cellStyle name="Dziesietny_Invoices2001Slovakia_Book1_2_Book1_ke hoach dau thau 30-6-2010 17" xfId="9582"/>
    <cellStyle name="Dziesiętny_Invoices2001Slovakia_Book1_2_Book1_ke hoach dau thau 30-6-2010 17" xfId="9583"/>
    <cellStyle name="Dziesietny_Invoices2001Slovakia_Book1_2_Book1_ke hoach dau thau 30-6-2010 17 2" xfId="28379"/>
    <cellStyle name="Dziesiętny_Invoices2001Slovakia_Book1_2_Book1_ke hoach dau thau 30-6-2010 17 2" xfId="28380"/>
    <cellStyle name="Dziesietny_Invoices2001Slovakia_Book1_2_Book1_ke hoach dau thau 30-6-2010 18" xfId="9584"/>
    <cellStyle name="Dziesiętny_Invoices2001Slovakia_Book1_2_Book1_ke hoach dau thau 30-6-2010 18" xfId="9585"/>
    <cellStyle name="Dziesietny_Invoices2001Slovakia_Book1_2_Book1_ke hoach dau thau 30-6-2010 18 2" xfId="28381"/>
    <cellStyle name="Dziesiętny_Invoices2001Slovakia_Book1_2_Book1_ke hoach dau thau 30-6-2010 18 2" xfId="28382"/>
    <cellStyle name="Dziesietny_Invoices2001Slovakia_Book1_2_Book1_ke hoach dau thau 30-6-2010 19" xfId="9586"/>
    <cellStyle name="Dziesiętny_Invoices2001Slovakia_Book1_2_Book1_ke hoach dau thau 30-6-2010 19" xfId="9587"/>
    <cellStyle name="Dziesietny_Invoices2001Slovakia_Book1_2_Book1_ke hoach dau thau 30-6-2010 19 2" xfId="28383"/>
    <cellStyle name="Dziesiętny_Invoices2001Slovakia_Book1_2_Book1_ke hoach dau thau 30-6-2010 19 2" xfId="28384"/>
    <cellStyle name="Dziesietny_Invoices2001Slovakia_Book1_2_Book1_ke hoach dau thau 30-6-2010 2" xfId="9588"/>
    <cellStyle name="Dziesiętny_Invoices2001Slovakia_Book1_2_Book1_ke hoach dau thau 30-6-2010 2" xfId="9589"/>
    <cellStyle name="Dziesietny_Invoices2001Slovakia_Book1_2_Book1_ke hoach dau thau 30-6-2010 2 2" xfId="16260"/>
    <cellStyle name="Dziesiętny_Invoices2001Slovakia_Book1_2_Book1_ke hoach dau thau 30-6-2010 2 2" xfId="16261"/>
    <cellStyle name="Dziesietny_Invoices2001Slovakia_Book1_2_Book1_ke hoach dau thau 30-6-2010 2 3" xfId="16258"/>
    <cellStyle name="Dziesiętny_Invoices2001Slovakia_Book1_2_Book1_ke hoach dau thau 30-6-2010 2 3" xfId="16259"/>
    <cellStyle name="Dziesietny_Invoices2001Slovakia_Book1_2_Book1_ke hoach dau thau 30-6-2010 2 4" xfId="28385"/>
    <cellStyle name="Dziesiętny_Invoices2001Slovakia_Book1_2_Book1_ke hoach dau thau 30-6-2010 2 4" xfId="28386"/>
    <cellStyle name="Dziesietny_Invoices2001Slovakia_Book1_2_Book1_ke hoach dau thau 30-6-2010 20" xfId="9590"/>
    <cellStyle name="Dziesiętny_Invoices2001Slovakia_Book1_2_Book1_ke hoach dau thau 30-6-2010 20" xfId="9591"/>
    <cellStyle name="Dziesietny_Invoices2001Slovakia_Book1_2_Book1_ke hoach dau thau 30-6-2010 20 2" xfId="28387"/>
    <cellStyle name="Dziesiętny_Invoices2001Slovakia_Book1_2_Book1_ke hoach dau thau 30-6-2010 20 2" xfId="28388"/>
    <cellStyle name="Dziesietny_Invoices2001Slovakia_Book1_2_Book1_ke hoach dau thau 30-6-2010 21" xfId="9592"/>
    <cellStyle name="Dziesiętny_Invoices2001Slovakia_Book1_2_Book1_ke hoach dau thau 30-6-2010 21" xfId="9593"/>
    <cellStyle name="Dziesietny_Invoices2001Slovakia_Book1_2_Book1_ke hoach dau thau 30-6-2010 21 2" xfId="28389"/>
    <cellStyle name="Dziesiętny_Invoices2001Slovakia_Book1_2_Book1_ke hoach dau thau 30-6-2010 21 2" xfId="28390"/>
    <cellStyle name="Dziesietny_Invoices2001Slovakia_Book1_2_Book1_ke hoach dau thau 30-6-2010 22" xfId="9594"/>
    <cellStyle name="Dziesiętny_Invoices2001Slovakia_Book1_2_Book1_ke hoach dau thau 30-6-2010 22" xfId="9595"/>
    <cellStyle name="Dziesietny_Invoices2001Slovakia_Book1_2_Book1_ke hoach dau thau 30-6-2010 22 2" xfId="28391"/>
    <cellStyle name="Dziesiętny_Invoices2001Slovakia_Book1_2_Book1_ke hoach dau thau 30-6-2010 22 2" xfId="28392"/>
    <cellStyle name="Dziesietny_Invoices2001Slovakia_Book1_2_Book1_ke hoach dau thau 30-6-2010 23" xfId="9596"/>
    <cellStyle name="Dziesiętny_Invoices2001Slovakia_Book1_2_Book1_ke hoach dau thau 30-6-2010 23" xfId="9597"/>
    <cellStyle name="Dziesietny_Invoices2001Slovakia_Book1_2_Book1_ke hoach dau thau 30-6-2010 23 2" xfId="28393"/>
    <cellStyle name="Dziesiętny_Invoices2001Slovakia_Book1_2_Book1_ke hoach dau thau 30-6-2010 23 2" xfId="28394"/>
    <cellStyle name="Dziesietny_Invoices2001Slovakia_Book1_2_Book1_ke hoach dau thau 30-6-2010 24" xfId="9598"/>
    <cellStyle name="Dziesiętny_Invoices2001Slovakia_Book1_2_Book1_ke hoach dau thau 30-6-2010 24" xfId="9599"/>
    <cellStyle name="Dziesietny_Invoices2001Slovakia_Book1_2_Book1_ke hoach dau thau 30-6-2010 24 2" xfId="28395"/>
    <cellStyle name="Dziesiętny_Invoices2001Slovakia_Book1_2_Book1_ke hoach dau thau 30-6-2010 24 2" xfId="28396"/>
    <cellStyle name="Dziesietny_Invoices2001Slovakia_Book1_2_Book1_ke hoach dau thau 30-6-2010 25" xfId="9600"/>
    <cellStyle name="Dziesiętny_Invoices2001Slovakia_Book1_2_Book1_ke hoach dau thau 30-6-2010 25" xfId="9601"/>
    <cellStyle name="Dziesietny_Invoices2001Slovakia_Book1_2_Book1_ke hoach dau thau 30-6-2010 25 2" xfId="28397"/>
    <cellStyle name="Dziesiętny_Invoices2001Slovakia_Book1_2_Book1_ke hoach dau thau 30-6-2010 25 2" xfId="28398"/>
    <cellStyle name="Dziesietny_Invoices2001Slovakia_Book1_2_Book1_ke hoach dau thau 30-6-2010 26" xfId="9602"/>
    <cellStyle name="Dziesiętny_Invoices2001Slovakia_Book1_2_Book1_ke hoach dau thau 30-6-2010 26" xfId="9603"/>
    <cellStyle name="Dziesietny_Invoices2001Slovakia_Book1_2_Book1_ke hoach dau thau 30-6-2010 26 2" xfId="28399"/>
    <cellStyle name="Dziesiętny_Invoices2001Slovakia_Book1_2_Book1_ke hoach dau thau 30-6-2010 26 2" xfId="28400"/>
    <cellStyle name="Dziesietny_Invoices2001Slovakia_Book1_2_Book1_ke hoach dau thau 30-6-2010 27" xfId="16256"/>
    <cellStyle name="Dziesiętny_Invoices2001Slovakia_Book1_2_Book1_ke hoach dau thau 30-6-2010 27" xfId="16257"/>
    <cellStyle name="Dziesietny_Invoices2001Slovakia_Book1_2_Book1_ke hoach dau thau 30-6-2010 28" xfId="28363"/>
    <cellStyle name="Dziesiętny_Invoices2001Slovakia_Book1_2_Book1_ke hoach dau thau 30-6-2010 28" xfId="28364"/>
    <cellStyle name="Dziesietny_Invoices2001Slovakia_Book1_2_Book1_ke hoach dau thau 30-6-2010 3" xfId="9604"/>
    <cellStyle name="Dziesiętny_Invoices2001Slovakia_Book1_2_Book1_ke hoach dau thau 30-6-2010 3" xfId="9605"/>
    <cellStyle name="Dziesietny_Invoices2001Slovakia_Book1_2_Book1_ke hoach dau thau 30-6-2010 3 2" xfId="16264"/>
    <cellStyle name="Dziesiętny_Invoices2001Slovakia_Book1_2_Book1_ke hoach dau thau 30-6-2010 3 2" xfId="16265"/>
    <cellStyle name="Dziesietny_Invoices2001Slovakia_Book1_2_Book1_ke hoach dau thau 30-6-2010 3 3" xfId="16262"/>
    <cellStyle name="Dziesiętny_Invoices2001Slovakia_Book1_2_Book1_ke hoach dau thau 30-6-2010 3 3" xfId="16263"/>
    <cellStyle name="Dziesietny_Invoices2001Slovakia_Book1_2_Book1_ke hoach dau thau 30-6-2010 3 4" xfId="28401"/>
    <cellStyle name="Dziesiętny_Invoices2001Slovakia_Book1_2_Book1_ke hoach dau thau 30-6-2010 3 4" xfId="28402"/>
    <cellStyle name="Dziesietny_Invoices2001Slovakia_Book1_2_Book1_ke hoach dau thau 30-6-2010 4" xfId="9606"/>
    <cellStyle name="Dziesiętny_Invoices2001Slovakia_Book1_2_Book1_ke hoach dau thau 30-6-2010 4" xfId="9607"/>
    <cellStyle name="Dziesietny_Invoices2001Slovakia_Book1_2_Book1_ke hoach dau thau 30-6-2010 4 2" xfId="28403"/>
    <cellStyle name="Dziesiętny_Invoices2001Slovakia_Book1_2_Book1_ke hoach dau thau 30-6-2010 4 2" xfId="28404"/>
    <cellStyle name="Dziesietny_Invoices2001Slovakia_Book1_2_Book1_ke hoach dau thau 30-6-2010 5" xfId="9608"/>
    <cellStyle name="Dziesiętny_Invoices2001Slovakia_Book1_2_Book1_ke hoach dau thau 30-6-2010 5" xfId="9609"/>
    <cellStyle name="Dziesietny_Invoices2001Slovakia_Book1_2_Book1_ke hoach dau thau 30-6-2010 5 2" xfId="28405"/>
    <cellStyle name="Dziesiętny_Invoices2001Slovakia_Book1_2_Book1_ke hoach dau thau 30-6-2010 5 2" xfId="28406"/>
    <cellStyle name="Dziesietny_Invoices2001Slovakia_Book1_2_Book1_ke hoach dau thau 30-6-2010 6" xfId="9610"/>
    <cellStyle name="Dziesiętny_Invoices2001Slovakia_Book1_2_Book1_ke hoach dau thau 30-6-2010 6" xfId="9611"/>
    <cellStyle name="Dziesietny_Invoices2001Slovakia_Book1_2_Book1_ke hoach dau thau 30-6-2010 6 2" xfId="28407"/>
    <cellStyle name="Dziesiętny_Invoices2001Slovakia_Book1_2_Book1_ke hoach dau thau 30-6-2010 6 2" xfId="28408"/>
    <cellStyle name="Dziesietny_Invoices2001Slovakia_Book1_2_Book1_ke hoach dau thau 30-6-2010 7" xfId="9612"/>
    <cellStyle name="Dziesiętny_Invoices2001Slovakia_Book1_2_Book1_ke hoach dau thau 30-6-2010 7" xfId="9613"/>
    <cellStyle name="Dziesietny_Invoices2001Slovakia_Book1_2_Book1_ke hoach dau thau 30-6-2010 7 2" xfId="28409"/>
    <cellStyle name="Dziesiętny_Invoices2001Slovakia_Book1_2_Book1_ke hoach dau thau 30-6-2010 7 2" xfId="28410"/>
    <cellStyle name="Dziesietny_Invoices2001Slovakia_Book1_2_Book1_ke hoach dau thau 30-6-2010 8" xfId="9614"/>
    <cellStyle name="Dziesiętny_Invoices2001Slovakia_Book1_2_Book1_ke hoach dau thau 30-6-2010 8" xfId="9615"/>
    <cellStyle name="Dziesietny_Invoices2001Slovakia_Book1_2_Book1_ke hoach dau thau 30-6-2010 8 2" xfId="28411"/>
    <cellStyle name="Dziesiętny_Invoices2001Slovakia_Book1_2_Book1_ke hoach dau thau 30-6-2010 8 2" xfId="28412"/>
    <cellStyle name="Dziesietny_Invoices2001Slovakia_Book1_2_Book1_ke hoach dau thau 30-6-2010 9" xfId="9616"/>
    <cellStyle name="Dziesiętny_Invoices2001Slovakia_Book1_2_Book1_ke hoach dau thau 30-6-2010 9" xfId="9617"/>
    <cellStyle name="Dziesietny_Invoices2001Slovakia_Book1_2_Book1_ke hoach dau thau 30-6-2010 9 2" xfId="28413"/>
    <cellStyle name="Dziesiętny_Invoices2001Slovakia_Book1_2_Book1_ke hoach dau thau 30-6-2010 9 2" xfId="28414"/>
    <cellStyle name="Dziesietny_Invoices2001Slovakia_Book1_2_Book1_ke hoach dau thau 30-6-2010_BIEU KE HOACH  2015 (KTN 6.11 sua)" xfId="16266"/>
    <cellStyle name="Dziesiętny_Invoices2001Slovakia_Book1_2_Book1_ke hoach dau thau 30-6-2010_BIEU KE HOACH  2015 (KTN 6.11 sua)" xfId="16267"/>
    <cellStyle name="Dziesietny_Invoices2001Slovakia_Book1_2_Copy of KH PHAN BO VON ĐỐI ỨNG NAM 2011 (30 TY phuong án gop WB)" xfId="9618"/>
    <cellStyle name="Dziesiętny_Invoices2001Slovakia_Book1_2_Copy of KH PHAN BO VON ĐỐI ỨNG NAM 2011 (30 TY phuong án gop WB)" xfId="9619"/>
    <cellStyle name="Dziesietny_Invoices2001Slovakia_Book1_2_Copy of KH PHAN BO VON ĐỐI ỨNG NAM 2011 (30 TY phuong án gop WB) 10" xfId="9620"/>
    <cellStyle name="Dziesiętny_Invoices2001Slovakia_Book1_2_Copy of KH PHAN BO VON ĐỐI ỨNG NAM 2011 (30 TY phuong án gop WB) 10" xfId="9621"/>
    <cellStyle name="Dziesietny_Invoices2001Slovakia_Book1_2_Copy of KH PHAN BO VON ĐỐI ỨNG NAM 2011 (30 TY phuong án gop WB) 10 2" xfId="28417"/>
    <cellStyle name="Dziesiętny_Invoices2001Slovakia_Book1_2_Copy of KH PHAN BO VON ĐỐI ỨNG NAM 2011 (30 TY phuong án gop WB) 10 2" xfId="28418"/>
    <cellStyle name="Dziesietny_Invoices2001Slovakia_Book1_2_Copy of KH PHAN BO VON ĐỐI ỨNG NAM 2011 (30 TY phuong án gop WB) 11" xfId="9622"/>
    <cellStyle name="Dziesiętny_Invoices2001Slovakia_Book1_2_Copy of KH PHAN BO VON ĐỐI ỨNG NAM 2011 (30 TY phuong án gop WB) 11" xfId="9623"/>
    <cellStyle name="Dziesietny_Invoices2001Slovakia_Book1_2_Copy of KH PHAN BO VON ĐỐI ỨNG NAM 2011 (30 TY phuong án gop WB) 11 2" xfId="28419"/>
    <cellStyle name="Dziesiętny_Invoices2001Slovakia_Book1_2_Copy of KH PHAN BO VON ĐỐI ỨNG NAM 2011 (30 TY phuong án gop WB) 11 2" xfId="28420"/>
    <cellStyle name="Dziesietny_Invoices2001Slovakia_Book1_2_Copy of KH PHAN BO VON ĐỐI ỨNG NAM 2011 (30 TY phuong án gop WB) 12" xfId="9624"/>
    <cellStyle name="Dziesiętny_Invoices2001Slovakia_Book1_2_Copy of KH PHAN BO VON ĐỐI ỨNG NAM 2011 (30 TY phuong án gop WB) 12" xfId="9625"/>
    <cellStyle name="Dziesietny_Invoices2001Slovakia_Book1_2_Copy of KH PHAN BO VON ĐỐI ỨNG NAM 2011 (30 TY phuong án gop WB) 12 2" xfId="28421"/>
    <cellStyle name="Dziesiętny_Invoices2001Slovakia_Book1_2_Copy of KH PHAN BO VON ĐỐI ỨNG NAM 2011 (30 TY phuong án gop WB) 12 2" xfId="28422"/>
    <cellStyle name="Dziesietny_Invoices2001Slovakia_Book1_2_Copy of KH PHAN BO VON ĐỐI ỨNG NAM 2011 (30 TY phuong án gop WB) 13" xfId="9626"/>
    <cellStyle name="Dziesiętny_Invoices2001Slovakia_Book1_2_Copy of KH PHAN BO VON ĐỐI ỨNG NAM 2011 (30 TY phuong án gop WB) 13" xfId="9627"/>
    <cellStyle name="Dziesietny_Invoices2001Slovakia_Book1_2_Copy of KH PHAN BO VON ĐỐI ỨNG NAM 2011 (30 TY phuong án gop WB) 13 2" xfId="28423"/>
    <cellStyle name="Dziesiętny_Invoices2001Slovakia_Book1_2_Copy of KH PHAN BO VON ĐỐI ỨNG NAM 2011 (30 TY phuong án gop WB) 13 2" xfId="28424"/>
    <cellStyle name="Dziesietny_Invoices2001Slovakia_Book1_2_Copy of KH PHAN BO VON ĐỐI ỨNG NAM 2011 (30 TY phuong án gop WB) 14" xfId="9628"/>
    <cellStyle name="Dziesiętny_Invoices2001Slovakia_Book1_2_Copy of KH PHAN BO VON ĐỐI ỨNG NAM 2011 (30 TY phuong án gop WB) 14" xfId="9629"/>
    <cellStyle name="Dziesietny_Invoices2001Slovakia_Book1_2_Copy of KH PHAN BO VON ĐỐI ỨNG NAM 2011 (30 TY phuong án gop WB) 14 2" xfId="28425"/>
    <cellStyle name="Dziesiętny_Invoices2001Slovakia_Book1_2_Copy of KH PHAN BO VON ĐỐI ỨNG NAM 2011 (30 TY phuong án gop WB) 14 2" xfId="28426"/>
    <cellStyle name="Dziesietny_Invoices2001Slovakia_Book1_2_Copy of KH PHAN BO VON ĐỐI ỨNG NAM 2011 (30 TY phuong án gop WB) 15" xfId="9630"/>
    <cellStyle name="Dziesiętny_Invoices2001Slovakia_Book1_2_Copy of KH PHAN BO VON ĐỐI ỨNG NAM 2011 (30 TY phuong án gop WB) 15" xfId="9631"/>
    <cellStyle name="Dziesietny_Invoices2001Slovakia_Book1_2_Copy of KH PHAN BO VON ĐỐI ỨNG NAM 2011 (30 TY phuong án gop WB) 15 2" xfId="28427"/>
    <cellStyle name="Dziesiętny_Invoices2001Slovakia_Book1_2_Copy of KH PHAN BO VON ĐỐI ỨNG NAM 2011 (30 TY phuong án gop WB) 15 2" xfId="28428"/>
    <cellStyle name="Dziesietny_Invoices2001Slovakia_Book1_2_Copy of KH PHAN BO VON ĐỐI ỨNG NAM 2011 (30 TY phuong án gop WB) 16" xfId="9632"/>
    <cellStyle name="Dziesiętny_Invoices2001Slovakia_Book1_2_Copy of KH PHAN BO VON ĐỐI ỨNG NAM 2011 (30 TY phuong án gop WB) 16" xfId="9633"/>
    <cellStyle name="Dziesietny_Invoices2001Slovakia_Book1_2_Copy of KH PHAN BO VON ĐỐI ỨNG NAM 2011 (30 TY phuong án gop WB) 16 2" xfId="28429"/>
    <cellStyle name="Dziesiętny_Invoices2001Slovakia_Book1_2_Copy of KH PHAN BO VON ĐỐI ỨNG NAM 2011 (30 TY phuong án gop WB) 16 2" xfId="28430"/>
    <cellStyle name="Dziesietny_Invoices2001Slovakia_Book1_2_Copy of KH PHAN BO VON ĐỐI ỨNG NAM 2011 (30 TY phuong án gop WB) 17" xfId="9634"/>
    <cellStyle name="Dziesiętny_Invoices2001Slovakia_Book1_2_Copy of KH PHAN BO VON ĐỐI ỨNG NAM 2011 (30 TY phuong án gop WB) 17" xfId="9635"/>
    <cellStyle name="Dziesietny_Invoices2001Slovakia_Book1_2_Copy of KH PHAN BO VON ĐỐI ỨNG NAM 2011 (30 TY phuong án gop WB) 17 2" xfId="28431"/>
    <cellStyle name="Dziesiętny_Invoices2001Slovakia_Book1_2_Copy of KH PHAN BO VON ĐỐI ỨNG NAM 2011 (30 TY phuong án gop WB) 17 2" xfId="28432"/>
    <cellStyle name="Dziesietny_Invoices2001Slovakia_Book1_2_Copy of KH PHAN BO VON ĐỐI ỨNG NAM 2011 (30 TY phuong án gop WB) 18" xfId="9636"/>
    <cellStyle name="Dziesiętny_Invoices2001Slovakia_Book1_2_Copy of KH PHAN BO VON ĐỐI ỨNG NAM 2011 (30 TY phuong án gop WB) 18" xfId="9637"/>
    <cellStyle name="Dziesietny_Invoices2001Slovakia_Book1_2_Copy of KH PHAN BO VON ĐỐI ỨNG NAM 2011 (30 TY phuong án gop WB) 18 2" xfId="28433"/>
    <cellStyle name="Dziesiętny_Invoices2001Slovakia_Book1_2_Copy of KH PHAN BO VON ĐỐI ỨNG NAM 2011 (30 TY phuong án gop WB) 18 2" xfId="28434"/>
    <cellStyle name="Dziesietny_Invoices2001Slovakia_Book1_2_Copy of KH PHAN BO VON ĐỐI ỨNG NAM 2011 (30 TY phuong án gop WB) 19" xfId="9638"/>
    <cellStyle name="Dziesiętny_Invoices2001Slovakia_Book1_2_Copy of KH PHAN BO VON ĐỐI ỨNG NAM 2011 (30 TY phuong án gop WB) 19" xfId="9639"/>
    <cellStyle name="Dziesietny_Invoices2001Slovakia_Book1_2_Copy of KH PHAN BO VON ĐỐI ỨNG NAM 2011 (30 TY phuong án gop WB) 19 2" xfId="28435"/>
    <cellStyle name="Dziesiętny_Invoices2001Slovakia_Book1_2_Copy of KH PHAN BO VON ĐỐI ỨNG NAM 2011 (30 TY phuong án gop WB) 19 2" xfId="28436"/>
    <cellStyle name="Dziesietny_Invoices2001Slovakia_Book1_2_Copy of KH PHAN BO VON ĐỐI ỨNG NAM 2011 (30 TY phuong án gop WB) 2" xfId="9640"/>
    <cellStyle name="Dziesiętny_Invoices2001Slovakia_Book1_2_Copy of KH PHAN BO VON ĐỐI ỨNG NAM 2011 (30 TY phuong án gop WB) 2" xfId="9641"/>
    <cellStyle name="Dziesietny_Invoices2001Slovakia_Book1_2_Copy of KH PHAN BO VON ĐỐI ỨNG NAM 2011 (30 TY phuong án gop WB) 2 2" xfId="16272"/>
    <cellStyle name="Dziesiętny_Invoices2001Slovakia_Book1_2_Copy of KH PHAN BO VON ĐỐI ỨNG NAM 2011 (30 TY phuong án gop WB) 2 2" xfId="16273"/>
    <cellStyle name="Dziesietny_Invoices2001Slovakia_Book1_2_Copy of KH PHAN BO VON ĐỐI ỨNG NAM 2011 (30 TY phuong án gop WB) 2 3" xfId="16270"/>
    <cellStyle name="Dziesiętny_Invoices2001Slovakia_Book1_2_Copy of KH PHAN BO VON ĐỐI ỨNG NAM 2011 (30 TY phuong án gop WB) 2 3" xfId="16271"/>
    <cellStyle name="Dziesietny_Invoices2001Slovakia_Book1_2_Copy of KH PHAN BO VON ĐỐI ỨNG NAM 2011 (30 TY phuong án gop WB) 2 4" xfId="28437"/>
    <cellStyle name="Dziesiętny_Invoices2001Slovakia_Book1_2_Copy of KH PHAN BO VON ĐỐI ỨNG NAM 2011 (30 TY phuong án gop WB) 2 4" xfId="28438"/>
    <cellStyle name="Dziesietny_Invoices2001Slovakia_Book1_2_Copy of KH PHAN BO VON ĐỐI ỨNG NAM 2011 (30 TY phuong án gop WB) 20" xfId="9642"/>
    <cellStyle name="Dziesiętny_Invoices2001Slovakia_Book1_2_Copy of KH PHAN BO VON ĐỐI ỨNG NAM 2011 (30 TY phuong án gop WB) 20" xfId="9643"/>
    <cellStyle name="Dziesietny_Invoices2001Slovakia_Book1_2_Copy of KH PHAN BO VON ĐỐI ỨNG NAM 2011 (30 TY phuong án gop WB) 20 2" xfId="28439"/>
    <cellStyle name="Dziesiętny_Invoices2001Slovakia_Book1_2_Copy of KH PHAN BO VON ĐỐI ỨNG NAM 2011 (30 TY phuong án gop WB) 20 2" xfId="28440"/>
    <cellStyle name="Dziesietny_Invoices2001Slovakia_Book1_2_Copy of KH PHAN BO VON ĐỐI ỨNG NAM 2011 (30 TY phuong án gop WB) 21" xfId="9644"/>
    <cellStyle name="Dziesiętny_Invoices2001Slovakia_Book1_2_Copy of KH PHAN BO VON ĐỐI ỨNG NAM 2011 (30 TY phuong án gop WB) 21" xfId="9645"/>
    <cellStyle name="Dziesietny_Invoices2001Slovakia_Book1_2_Copy of KH PHAN BO VON ĐỐI ỨNG NAM 2011 (30 TY phuong án gop WB) 21 2" xfId="28441"/>
    <cellStyle name="Dziesiętny_Invoices2001Slovakia_Book1_2_Copy of KH PHAN BO VON ĐỐI ỨNG NAM 2011 (30 TY phuong án gop WB) 21 2" xfId="28442"/>
    <cellStyle name="Dziesietny_Invoices2001Slovakia_Book1_2_Copy of KH PHAN BO VON ĐỐI ỨNG NAM 2011 (30 TY phuong án gop WB) 22" xfId="9646"/>
    <cellStyle name="Dziesiętny_Invoices2001Slovakia_Book1_2_Copy of KH PHAN BO VON ĐỐI ỨNG NAM 2011 (30 TY phuong án gop WB) 22" xfId="9647"/>
    <cellStyle name="Dziesietny_Invoices2001Slovakia_Book1_2_Copy of KH PHAN BO VON ĐỐI ỨNG NAM 2011 (30 TY phuong án gop WB) 22 2" xfId="28443"/>
    <cellStyle name="Dziesiętny_Invoices2001Slovakia_Book1_2_Copy of KH PHAN BO VON ĐỐI ỨNG NAM 2011 (30 TY phuong án gop WB) 22 2" xfId="28444"/>
    <cellStyle name="Dziesietny_Invoices2001Slovakia_Book1_2_Copy of KH PHAN BO VON ĐỐI ỨNG NAM 2011 (30 TY phuong án gop WB) 23" xfId="9648"/>
    <cellStyle name="Dziesiętny_Invoices2001Slovakia_Book1_2_Copy of KH PHAN BO VON ĐỐI ỨNG NAM 2011 (30 TY phuong án gop WB) 23" xfId="9649"/>
    <cellStyle name="Dziesietny_Invoices2001Slovakia_Book1_2_Copy of KH PHAN BO VON ĐỐI ỨNG NAM 2011 (30 TY phuong án gop WB) 23 2" xfId="28445"/>
    <cellStyle name="Dziesiętny_Invoices2001Slovakia_Book1_2_Copy of KH PHAN BO VON ĐỐI ỨNG NAM 2011 (30 TY phuong án gop WB) 23 2" xfId="28446"/>
    <cellStyle name="Dziesietny_Invoices2001Slovakia_Book1_2_Copy of KH PHAN BO VON ĐỐI ỨNG NAM 2011 (30 TY phuong án gop WB) 24" xfId="9650"/>
    <cellStyle name="Dziesiętny_Invoices2001Slovakia_Book1_2_Copy of KH PHAN BO VON ĐỐI ỨNG NAM 2011 (30 TY phuong án gop WB) 24" xfId="9651"/>
    <cellStyle name="Dziesietny_Invoices2001Slovakia_Book1_2_Copy of KH PHAN BO VON ĐỐI ỨNG NAM 2011 (30 TY phuong án gop WB) 24 2" xfId="28447"/>
    <cellStyle name="Dziesiętny_Invoices2001Slovakia_Book1_2_Copy of KH PHAN BO VON ĐỐI ỨNG NAM 2011 (30 TY phuong án gop WB) 24 2" xfId="28448"/>
    <cellStyle name="Dziesietny_Invoices2001Slovakia_Book1_2_Copy of KH PHAN BO VON ĐỐI ỨNG NAM 2011 (30 TY phuong án gop WB) 25" xfId="9652"/>
    <cellStyle name="Dziesiętny_Invoices2001Slovakia_Book1_2_Copy of KH PHAN BO VON ĐỐI ỨNG NAM 2011 (30 TY phuong án gop WB) 25" xfId="9653"/>
    <cellStyle name="Dziesietny_Invoices2001Slovakia_Book1_2_Copy of KH PHAN BO VON ĐỐI ỨNG NAM 2011 (30 TY phuong án gop WB) 25 2" xfId="28449"/>
    <cellStyle name="Dziesiętny_Invoices2001Slovakia_Book1_2_Copy of KH PHAN BO VON ĐỐI ỨNG NAM 2011 (30 TY phuong án gop WB) 25 2" xfId="28450"/>
    <cellStyle name="Dziesietny_Invoices2001Slovakia_Book1_2_Copy of KH PHAN BO VON ĐỐI ỨNG NAM 2011 (30 TY phuong án gop WB) 26" xfId="9654"/>
    <cellStyle name="Dziesiętny_Invoices2001Slovakia_Book1_2_Copy of KH PHAN BO VON ĐỐI ỨNG NAM 2011 (30 TY phuong án gop WB) 26" xfId="9655"/>
    <cellStyle name="Dziesietny_Invoices2001Slovakia_Book1_2_Copy of KH PHAN BO VON ĐỐI ỨNG NAM 2011 (30 TY phuong án gop WB) 26 2" xfId="28451"/>
    <cellStyle name="Dziesiętny_Invoices2001Slovakia_Book1_2_Copy of KH PHAN BO VON ĐỐI ỨNG NAM 2011 (30 TY phuong án gop WB) 26 2" xfId="28452"/>
    <cellStyle name="Dziesietny_Invoices2001Slovakia_Book1_2_Copy of KH PHAN BO VON ĐỐI ỨNG NAM 2011 (30 TY phuong án gop WB) 27" xfId="16268"/>
    <cellStyle name="Dziesiętny_Invoices2001Slovakia_Book1_2_Copy of KH PHAN BO VON ĐỐI ỨNG NAM 2011 (30 TY phuong án gop WB) 27" xfId="16269"/>
    <cellStyle name="Dziesietny_Invoices2001Slovakia_Book1_2_Copy of KH PHAN BO VON ĐỐI ỨNG NAM 2011 (30 TY phuong án gop WB) 28" xfId="28415"/>
    <cellStyle name="Dziesiętny_Invoices2001Slovakia_Book1_2_Copy of KH PHAN BO VON ĐỐI ỨNG NAM 2011 (30 TY phuong án gop WB) 28" xfId="28416"/>
    <cellStyle name="Dziesietny_Invoices2001Slovakia_Book1_2_Copy of KH PHAN BO VON ĐỐI ỨNG NAM 2011 (30 TY phuong án gop WB) 3" xfId="9656"/>
    <cellStyle name="Dziesiętny_Invoices2001Slovakia_Book1_2_Copy of KH PHAN BO VON ĐỐI ỨNG NAM 2011 (30 TY phuong án gop WB) 3" xfId="9657"/>
    <cellStyle name="Dziesietny_Invoices2001Slovakia_Book1_2_Copy of KH PHAN BO VON ĐỐI ỨNG NAM 2011 (30 TY phuong án gop WB) 3 2" xfId="16276"/>
    <cellStyle name="Dziesiętny_Invoices2001Slovakia_Book1_2_Copy of KH PHAN BO VON ĐỐI ỨNG NAM 2011 (30 TY phuong án gop WB) 3 2" xfId="16277"/>
    <cellStyle name="Dziesietny_Invoices2001Slovakia_Book1_2_Copy of KH PHAN BO VON ĐỐI ỨNG NAM 2011 (30 TY phuong án gop WB) 3 3" xfId="16274"/>
    <cellStyle name="Dziesiętny_Invoices2001Slovakia_Book1_2_Copy of KH PHAN BO VON ĐỐI ỨNG NAM 2011 (30 TY phuong án gop WB) 3 3" xfId="16275"/>
    <cellStyle name="Dziesietny_Invoices2001Slovakia_Book1_2_Copy of KH PHAN BO VON ĐỐI ỨNG NAM 2011 (30 TY phuong án gop WB) 3 4" xfId="28453"/>
    <cellStyle name="Dziesiętny_Invoices2001Slovakia_Book1_2_Copy of KH PHAN BO VON ĐỐI ỨNG NAM 2011 (30 TY phuong án gop WB) 3 4" xfId="28454"/>
    <cellStyle name="Dziesietny_Invoices2001Slovakia_Book1_2_Copy of KH PHAN BO VON ĐỐI ỨNG NAM 2011 (30 TY phuong án gop WB) 4" xfId="9658"/>
    <cellStyle name="Dziesiętny_Invoices2001Slovakia_Book1_2_Copy of KH PHAN BO VON ĐỐI ỨNG NAM 2011 (30 TY phuong án gop WB) 4" xfId="9659"/>
    <cellStyle name="Dziesietny_Invoices2001Slovakia_Book1_2_Copy of KH PHAN BO VON ĐỐI ỨNG NAM 2011 (30 TY phuong án gop WB) 4 2" xfId="28455"/>
    <cellStyle name="Dziesiętny_Invoices2001Slovakia_Book1_2_Copy of KH PHAN BO VON ĐỐI ỨNG NAM 2011 (30 TY phuong án gop WB) 4 2" xfId="28456"/>
    <cellStyle name="Dziesietny_Invoices2001Slovakia_Book1_2_Copy of KH PHAN BO VON ĐỐI ỨNG NAM 2011 (30 TY phuong án gop WB) 5" xfId="9660"/>
    <cellStyle name="Dziesiętny_Invoices2001Slovakia_Book1_2_Copy of KH PHAN BO VON ĐỐI ỨNG NAM 2011 (30 TY phuong án gop WB) 5" xfId="9661"/>
    <cellStyle name="Dziesietny_Invoices2001Slovakia_Book1_2_Copy of KH PHAN BO VON ĐỐI ỨNG NAM 2011 (30 TY phuong án gop WB) 5 2" xfId="28457"/>
    <cellStyle name="Dziesiętny_Invoices2001Slovakia_Book1_2_Copy of KH PHAN BO VON ĐỐI ỨNG NAM 2011 (30 TY phuong án gop WB) 5 2" xfId="28458"/>
    <cellStyle name="Dziesietny_Invoices2001Slovakia_Book1_2_Copy of KH PHAN BO VON ĐỐI ỨNG NAM 2011 (30 TY phuong án gop WB) 6" xfId="9662"/>
    <cellStyle name="Dziesiętny_Invoices2001Slovakia_Book1_2_Copy of KH PHAN BO VON ĐỐI ỨNG NAM 2011 (30 TY phuong án gop WB) 6" xfId="9663"/>
    <cellStyle name="Dziesietny_Invoices2001Slovakia_Book1_2_Copy of KH PHAN BO VON ĐỐI ỨNG NAM 2011 (30 TY phuong án gop WB) 6 2" xfId="28459"/>
    <cellStyle name="Dziesiętny_Invoices2001Slovakia_Book1_2_Copy of KH PHAN BO VON ĐỐI ỨNG NAM 2011 (30 TY phuong án gop WB) 6 2" xfId="28460"/>
    <cellStyle name="Dziesietny_Invoices2001Slovakia_Book1_2_Copy of KH PHAN BO VON ĐỐI ỨNG NAM 2011 (30 TY phuong án gop WB) 7" xfId="9664"/>
    <cellStyle name="Dziesiętny_Invoices2001Slovakia_Book1_2_Copy of KH PHAN BO VON ĐỐI ỨNG NAM 2011 (30 TY phuong án gop WB) 7" xfId="9665"/>
    <cellStyle name="Dziesietny_Invoices2001Slovakia_Book1_2_Copy of KH PHAN BO VON ĐỐI ỨNG NAM 2011 (30 TY phuong án gop WB) 7 2" xfId="28461"/>
    <cellStyle name="Dziesiętny_Invoices2001Slovakia_Book1_2_Copy of KH PHAN BO VON ĐỐI ỨNG NAM 2011 (30 TY phuong án gop WB) 7 2" xfId="28462"/>
    <cellStyle name="Dziesietny_Invoices2001Slovakia_Book1_2_Copy of KH PHAN BO VON ĐỐI ỨNG NAM 2011 (30 TY phuong án gop WB) 8" xfId="9666"/>
    <cellStyle name="Dziesiętny_Invoices2001Slovakia_Book1_2_Copy of KH PHAN BO VON ĐỐI ỨNG NAM 2011 (30 TY phuong án gop WB) 8" xfId="9667"/>
    <cellStyle name="Dziesietny_Invoices2001Slovakia_Book1_2_Copy of KH PHAN BO VON ĐỐI ỨNG NAM 2011 (30 TY phuong án gop WB) 8 2" xfId="28463"/>
    <cellStyle name="Dziesiętny_Invoices2001Slovakia_Book1_2_Copy of KH PHAN BO VON ĐỐI ỨNG NAM 2011 (30 TY phuong án gop WB) 8 2" xfId="28464"/>
    <cellStyle name="Dziesietny_Invoices2001Slovakia_Book1_2_Copy of KH PHAN BO VON ĐỐI ỨNG NAM 2011 (30 TY phuong án gop WB) 9" xfId="9668"/>
    <cellStyle name="Dziesiętny_Invoices2001Slovakia_Book1_2_Copy of KH PHAN BO VON ĐỐI ỨNG NAM 2011 (30 TY phuong án gop WB) 9" xfId="9669"/>
    <cellStyle name="Dziesietny_Invoices2001Slovakia_Book1_2_Copy of KH PHAN BO VON ĐỐI ỨNG NAM 2011 (30 TY phuong án gop WB) 9 2" xfId="28465"/>
    <cellStyle name="Dziesiętny_Invoices2001Slovakia_Book1_2_Copy of KH PHAN BO VON ĐỐI ỨNG NAM 2011 (30 TY phuong án gop WB) 9 2" xfId="28466"/>
    <cellStyle name="Dziesietny_Invoices2001Slovakia_Book1_2_Copy of KH PHAN BO VON ĐỐI ỨNG NAM 2011 (30 TY phuong án gop WB)_BIEU KE HOACH  2015 (KTN 6.11 sua)" xfId="16278"/>
    <cellStyle name="Dziesiętny_Invoices2001Slovakia_Book1_2_Copy of KH PHAN BO VON ĐỐI ỨNG NAM 2011 (30 TY phuong án gop WB)_BIEU KE HOACH  2015 (KTN 6.11 sua)" xfId="16279"/>
    <cellStyle name="Dziesietny_Invoices2001Slovakia_Book1_2_Danh Mục KCM trinh BKH 2011 (BS 30A)" xfId="16280"/>
    <cellStyle name="Dziesiętny_Invoices2001Slovakia_Book1_2_Danh Mục KCM trinh BKH 2011 (BS 30A)" xfId="16281"/>
    <cellStyle name="Dziesietny_Invoices2001Slovakia_Book1_2_DTTD chieng chan Tham lai 29-9-2009" xfId="9670"/>
    <cellStyle name="Dziesiętny_Invoices2001Slovakia_Book1_2_DTTD chieng chan Tham lai 29-9-2009" xfId="9671"/>
    <cellStyle name="Dziesietny_Invoices2001Slovakia_Book1_2_DTTD chieng chan Tham lai 29-9-2009 10" xfId="9672"/>
    <cellStyle name="Dziesiętny_Invoices2001Slovakia_Book1_2_DTTD chieng chan Tham lai 29-9-2009 10" xfId="9673"/>
    <cellStyle name="Dziesietny_Invoices2001Slovakia_Book1_2_DTTD chieng chan Tham lai 29-9-2009 10 2" xfId="28469"/>
    <cellStyle name="Dziesiętny_Invoices2001Slovakia_Book1_2_DTTD chieng chan Tham lai 29-9-2009 10 2" xfId="28470"/>
    <cellStyle name="Dziesietny_Invoices2001Slovakia_Book1_2_DTTD chieng chan Tham lai 29-9-2009 11" xfId="9674"/>
    <cellStyle name="Dziesiętny_Invoices2001Slovakia_Book1_2_DTTD chieng chan Tham lai 29-9-2009 11" xfId="9675"/>
    <cellStyle name="Dziesietny_Invoices2001Slovakia_Book1_2_DTTD chieng chan Tham lai 29-9-2009 11 2" xfId="28471"/>
    <cellStyle name="Dziesiętny_Invoices2001Slovakia_Book1_2_DTTD chieng chan Tham lai 29-9-2009 11 2" xfId="28472"/>
    <cellStyle name="Dziesietny_Invoices2001Slovakia_Book1_2_DTTD chieng chan Tham lai 29-9-2009 12" xfId="9676"/>
    <cellStyle name="Dziesiętny_Invoices2001Slovakia_Book1_2_DTTD chieng chan Tham lai 29-9-2009 12" xfId="9677"/>
    <cellStyle name="Dziesietny_Invoices2001Slovakia_Book1_2_DTTD chieng chan Tham lai 29-9-2009 12 2" xfId="28473"/>
    <cellStyle name="Dziesiętny_Invoices2001Slovakia_Book1_2_DTTD chieng chan Tham lai 29-9-2009 12 2" xfId="28474"/>
    <cellStyle name="Dziesietny_Invoices2001Slovakia_Book1_2_DTTD chieng chan Tham lai 29-9-2009 13" xfId="9678"/>
    <cellStyle name="Dziesiętny_Invoices2001Slovakia_Book1_2_DTTD chieng chan Tham lai 29-9-2009 13" xfId="9679"/>
    <cellStyle name="Dziesietny_Invoices2001Slovakia_Book1_2_DTTD chieng chan Tham lai 29-9-2009 13 2" xfId="28475"/>
    <cellStyle name="Dziesiętny_Invoices2001Slovakia_Book1_2_DTTD chieng chan Tham lai 29-9-2009 13 2" xfId="28476"/>
    <cellStyle name="Dziesietny_Invoices2001Slovakia_Book1_2_DTTD chieng chan Tham lai 29-9-2009 14" xfId="9680"/>
    <cellStyle name="Dziesiętny_Invoices2001Slovakia_Book1_2_DTTD chieng chan Tham lai 29-9-2009 14" xfId="9681"/>
    <cellStyle name="Dziesietny_Invoices2001Slovakia_Book1_2_DTTD chieng chan Tham lai 29-9-2009 14 2" xfId="28477"/>
    <cellStyle name="Dziesiętny_Invoices2001Slovakia_Book1_2_DTTD chieng chan Tham lai 29-9-2009 14 2" xfId="28478"/>
    <cellStyle name="Dziesietny_Invoices2001Slovakia_Book1_2_DTTD chieng chan Tham lai 29-9-2009 15" xfId="9682"/>
    <cellStyle name="Dziesiętny_Invoices2001Slovakia_Book1_2_DTTD chieng chan Tham lai 29-9-2009 15" xfId="9683"/>
    <cellStyle name="Dziesietny_Invoices2001Slovakia_Book1_2_DTTD chieng chan Tham lai 29-9-2009 15 2" xfId="28479"/>
    <cellStyle name="Dziesiętny_Invoices2001Slovakia_Book1_2_DTTD chieng chan Tham lai 29-9-2009 15 2" xfId="28480"/>
    <cellStyle name="Dziesietny_Invoices2001Slovakia_Book1_2_DTTD chieng chan Tham lai 29-9-2009 16" xfId="9684"/>
    <cellStyle name="Dziesiętny_Invoices2001Slovakia_Book1_2_DTTD chieng chan Tham lai 29-9-2009 16" xfId="9685"/>
    <cellStyle name="Dziesietny_Invoices2001Slovakia_Book1_2_DTTD chieng chan Tham lai 29-9-2009 16 2" xfId="28481"/>
    <cellStyle name="Dziesiętny_Invoices2001Slovakia_Book1_2_DTTD chieng chan Tham lai 29-9-2009 16 2" xfId="28482"/>
    <cellStyle name="Dziesietny_Invoices2001Slovakia_Book1_2_DTTD chieng chan Tham lai 29-9-2009 17" xfId="9686"/>
    <cellStyle name="Dziesiętny_Invoices2001Slovakia_Book1_2_DTTD chieng chan Tham lai 29-9-2009 17" xfId="9687"/>
    <cellStyle name="Dziesietny_Invoices2001Slovakia_Book1_2_DTTD chieng chan Tham lai 29-9-2009 17 2" xfId="28483"/>
    <cellStyle name="Dziesiętny_Invoices2001Slovakia_Book1_2_DTTD chieng chan Tham lai 29-9-2009 17 2" xfId="28484"/>
    <cellStyle name="Dziesietny_Invoices2001Slovakia_Book1_2_DTTD chieng chan Tham lai 29-9-2009 18" xfId="9688"/>
    <cellStyle name="Dziesiętny_Invoices2001Slovakia_Book1_2_DTTD chieng chan Tham lai 29-9-2009 18" xfId="9689"/>
    <cellStyle name="Dziesietny_Invoices2001Slovakia_Book1_2_DTTD chieng chan Tham lai 29-9-2009 18 2" xfId="28485"/>
    <cellStyle name="Dziesiętny_Invoices2001Slovakia_Book1_2_DTTD chieng chan Tham lai 29-9-2009 18 2" xfId="28486"/>
    <cellStyle name="Dziesietny_Invoices2001Slovakia_Book1_2_DTTD chieng chan Tham lai 29-9-2009 19" xfId="9690"/>
    <cellStyle name="Dziesiętny_Invoices2001Slovakia_Book1_2_DTTD chieng chan Tham lai 29-9-2009 19" xfId="9691"/>
    <cellStyle name="Dziesietny_Invoices2001Slovakia_Book1_2_DTTD chieng chan Tham lai 29-9-2009 19 2" xfId="28487"/>
    <cellStyle name="Dziesiętny_Invoices2001Slovakia_Book1_2_DTTD chieng chan Tham lai 29-9-2009 19 2" xfId="28488"/>
    <cellStyle name="Dziesietny_Invoices2001Slovakia_Book1_2_DTTD chieng chan Tham lai 29-9-2009 2" xfId="9692"/>
    <cellStyle name="Dziesiętny_Invoices2001Slovakia_Book1_2_DTTD chieng chan Tham lai 29-9-2009 2" xfId="9693"/>
    <cellStyle name="Dziesietny_Invoices2001Slovakia_Book1_2_DTTD chieng chan Tham lai 29-9-2009 2 2" xfId="16286"/>
    <cellStyle name="Dziesiętny_Invoices2001Slovakia_Book1_2_DTTD chieng chan Tham lai 29-9-2009 2 2" xfId="16287"/>
    <cellStyle name="Dziesietny_Invoices2001Slovakia_Book1_2_DTTD chieng chan Tham lai 29-9-2009 2 3" xfId="16284"/>
    <cellStyle name="Dziesiętny_Invoices2001Slovakia_Book1_2_DTTD chieng chan Tham lai 29-9-2009 2 3" xfId="16285"/>
    <cellStyle name="Dziesietny_Invoices2001Slovakia_Book1_2_DTTD chieng chan Tham lai 29-9-2009 2 4" xfId="28489"/>
    <cellStyle name="Dziesiętny_Invoices2001Slovakia_Book1_2_DTTD chieng chan Tham lai 29-9-2009 2 4" xfId="28490"/>
    <cellStyle name="Dziesietny_Invoices2001Slovakia_Book1_2_DTTD chieng chan Tham lai 29-9-2009 20" xfId="9694"/>
    <cellStyle name="Dziesiętny_Invoices2001Slovakia_Book1_2_DTTD chieng chan Tham lai 29-9-2009 20" xfId="9695"/>
    <cellStyle name="Dziesietny_Invoices2001Slovakia_Book1_2_DTTD chieng chan Tham lai 29-9-2009 20 2" xfId="28491"/>
    <cellStyle name="Dziesiętny_Invoices2001Slovakia_Book1_2_DTTD chieng chan Tham lai 29-9-2009 20 2" xfId="28492"/>
    <cellStyle name="Dziesietny_Invoices2001Slovakia_Book1_2_DTTD chieng chan Tham lai 29-9-2009 21" xfId="9696"/>
    <cellStyle name="Dziesiętny_Invoices2001Slovakia_Book1_2_DTTD chieng chan Tham lai 29-9-2009 21" xfId="9697"/>
    <cellStyle name="Dziesietny_Invoices2001Slovakia_Book1_2_DTTD chieng chan Tham lai 29-9-2009 21 2" xfId="28493"/>
    <cellStyle name="Dziesiętny_Invoices2001Slovakia_Book1_2_DTTD chieng chan Tham lai 29-9-2009 21 2" xfId="28494"/>
    <cellStyle name="Dziesietny_Invoices2001Slovakia_Book1_2_DTTD chieng chan Tham lai 29-9-2009 22" xfId="9698"/>
    <cellStyle name="Dziesiętny_Invoices2001Slovakia_Book1_2_DTTD chieng chan Tham lai 29-9-2009 22" xfId="9699"/>
    <cellStyle name="Dziesietny_Invoices2001Slovakia_Book1_2_DTTD chieng chan Tham lai 29-9-2009 22 2" xfId="28495"/>
    <cellStyle name="Dziesiętny_Invoices2001Slovakia_Book1_2_DTTD chieng chan Tham lai 29-9-2009 22 2" xfId="28496"/>
    <cellStyle name="Dziesietny_Invoices2001Slovakia_Book1_2_DTTD chieng chan Tham lai 29-9-2009 23" xfId="9700"/>
    <cellStyle name="Dziesiętny_Invoices2001Slovakia_Book1_2_DTTD chieng chan Tham lai 29-9-2009 23" xfId="9701"/>
    <cellStyle name="Dziesietny_Invoices2001Slovakia_Book1_2_DTTD chieng chan Tham lai 29-9-2009 23 2" xfId="28497"/>
    <cellStyle name="Dziesiętny_Invoices2001Slovakia_Book1_2_DTTD chieng chan Tham lai 29-9-2009 23 2" xfId="28498"/>
    <cellStyle name="Dziesietny_Invoices2001Slovakia_Book1_2_DTTD chieng chan Tham lai 29-9-2009 24" xfId="9702"/>
    <cellStyle name="Dziesiętny_Invoices2001Slovakia_Book1_2_DTTD chieng chan Tham lai 29-9-2009 24" xfId="9703"/>
    <cellStyle name="Dziesietny_Invoices2001Slovakia_Book1_2_DTTD chieng chan Tham lai 29-9-2009 24 2" xfId="28499"/>
    <cellStyle name="Dziesiętny_Invoices2001Slovakia_Book1_2_DTTD chieng chan Tham lai 29-9-2009 24 2" xfId="28500"/>
    <cellStyle name="Dziesietny_Invoices2001Slovakia_Book1_2_DTTD chieng chan Tham lai 29-9-2009 25" xfId="9704"/>
    <cellStyle name="Dziesiętny_Invoices2001Slovakia_Book1_2_DTTD chieng chan Tham lai 29-9-2009 25" xfId="9705"/>
    <cellStyle name="Dziesietny_Invoices2001Slovakia_Book1_2_DTTD chieng chan Tham lai 29-9-2009 25 2" xfId="28501"/>
    <cellStyle name="Dziesiętny_Invoices2001Slovakia_Book1_2_DTTD chieng chan Tham lai 29-9-2009 25 2" xfId="28502"/>
    <cellStyle name="Dziesietny_Invoices2001Slovakia_Book1_2_DTTD chieng chan Tham lai 29-9-2009 26" xfId="9706"/>
    <cellStyle name="Dziesiętny_Invoices2001Slovakia_Book1_2_DTTD chieng chan Tham lai 29-9-2009 26" xfId="9707"/>
    <cellStyle name="Dziesietny_Invoices2001Slovakia_Book1_2_DTTD chieng chan Tham lai 29-9-2009 26 2" xfId="28503"/>
    <cellStyle name="Dziesiętny_Invoices2001Slovakia_Book1_2_DTTD chieng chan Tham lai 29-9-2009 26 2" xfId="28504"/>
    <cellStyle name="Dziesietny_Invoices2001Slovakia_Book1_2_DTTD chieng chan Tham lai 29-9-2009 27" xfId="16282"/>
    <cellStyle name="Dziesiętny_Invoices2001Slovakia_Book1_2_DTTD chieng chan Tham lai 29-9-2009 27" xfId="16283"/>
    <cellStyle name="Dziesietny_Invoices2001Slovakia_Book1_2_DTTD chieng chan Tham lai 29-9-2009 28" xfId="28467"/>
    <cellStyle name="Dziesiętny_Invoices2001Slovakia_Book1_2_DTTD chieng chan Tham lai 29-9-2009 28" xfId="28468"/>
    <cellStyle name="Dziesietny_Invoices2001Slovakia_Book1_2_DTTD chieng chan Tham lai 29-9-2009 3" xfId="9708"/>
    <cellStyle name="Dziesiętny_Invoices2001Slovakia_Book1_2_DTTD chieng chan Tham lai 29-9-2009 3" xfId="9709"/>
    <cellStyle name="Dziesietny_Invoices2001Slovakia_Book1_2_DTTD chieng chan Tham lai 29-9-2009 3 2" xfId="16290"/>
    <cellStyle name="Dziesiętny_Invoices2001Slovakia_Book1_2_DTTD chieng chan Tham lai 29-9-2009 3 2" xfId="16291"/>
    <cellStyle name="Dziesietny_Invoices2001Slovakia_Book1_2_DTTD chieng chan Tham lai 29-9-2009 3 3" xfId="16288"/>
    <cellStyle name="Dziesiętny_Invoices2001Slovakia_Book1_2_DTTD chieng chan Tham lai 29-9-2009 3 3" xfId="16289"/>
    <cellStyle name="Dziesietny_Invoices2001Slovakia_Book1_2_DTTD chieng chan Tham lai 29-9-2009 3 4" xfId="28505"/>
    <cellStyle name="Dziesiętny_Invoices2001Slovakia_Book1_2_DTTD chieng chan Tham lai 29-9-2009 3 4" xfId="28506"/>
    <cellStyle name="Dziesietny_Invoices2001Slovakia_Book1_2_DTTD chieng chan Tham lai 29-9-2009 4" xfId="9710"/>
    <cellStyle name="Dziesiętny_Invoices2001Slovakia_Book1_2_DTTD chieng chan Tham lai 29-9-2009 4" xfId="9711"/>
    <cellStyle name="Dziesietny_Invoices2001Slovakia_Book1_2_DTTD chieng chan Tham lai 29-9-2009 4 2" xfId="28507"/>
    <cellStyle name="Dziesiętny_Invoices2001Slovakia_Book1_2_DTTD chieng chan Tham lai 29-9-2009 4 2" xfId="28508"/>
    <cellStyle name="Dziesietny_Invoices2001Slovakia_Book1_2_DTTD chieng chan Tham lai 29-9-2009 5" xfId="9712"/>
    <cellStyle name="Dziesiętny_Invoices2001Slovakia_Book1_2_DTTD chieng chan Tham lai 29-9-2009 5" xfId="9713"/>
    <cellStyle name="Dziesietny_Invoices2001Slovakia_Book1_2_DTTD chieng chan Tham lai 29-9-2009 5 2" xfId="28509"/>
    <cellStyle name="Dziesiętny_Invoices2001Slovakia_Book1_2_DTTD chieng chan Tham lai 29-9-2009 5 2" xfId="28510"/>
    <cellStyle name="Dziesietny_Invoices2001Slovakia_Book1_2_DTTD chieng chan Tham lai 29-9-2009 6" xfId="9714"/>
    <cellStyle name="Dziesiętny_Invoices2001Slovakia_Book1_2_DTTD chieng chan Tham lai 29-9-2009 6" xfId="9715"/>
    <cellStyle name="Dziesietny_Invoices2001Slovakia_Book1_2_DTTD chieng chan Tham lai 29-9-2009 6 2" xfId="28511"/>
    <cellStyle name="Dziesiętny_Invoices2001Slovakia_Book1_2_DTTD chieng chan Tham lai 29-9-2009 6 2" xfId="28512"/>
    <cellStyle name="Dziesietny_Invoices2001Slovakia_Book1_2_DTTD chieng chan Tham lai 29-9-2009 7" xfId="9716"/>
    <cellStyle name="Dziesiętny_Invoices2001Slovakia_Book1_2_DTTD chieng chan Tham lai 29-9-2009 7" xfId="9717"/>
    <cellStyle name="Dziesietny_Invoices2001Slovakia_Book1_2_DTTD chieng chan Tham lai 29-9-2009 7 2" xfId="28513"/>
    <cellStyle name="Dziesiętny_Invoices2001Slovakia_Book1_2_DTTD chieng chan Tham lai 29-9-2009 7 2" xfId="28514"/>
    <cellStyle name="Dziesietny_Invoices2001Slovakia_Book1_2_DTTD chieng chan Tham lai 29-9-2009 8" xfId="9718"/>
    <cellStyle name="Dziesiętny_Invoices2001Slovakia_Book1_2_DTTD chieng chan Tham lai 29-9-2009 8" xfId="9719"/>
    <cellStyle name="Dziesietny_Invoices2001Slovakia_Book1_2_DTTD chieng chan Tham lai 29-9-2009 8 2" xfId="28515"/>
    <cellStyle name="Dziesiętny_Invoices2001Slovakia_Book1_2_DTTD chieng chan Tham lai 29-9-2009 8 2" xfId="28516"/>
    <cellStyle name="Dziesietny_Invoices2001Slovakia_Book1_2_DTTD chieng chan Tham lai 29-9-2009 9" xfId="9720"/>
    <cellStyle name="Dziesiętny_Invoices2001Slovakia_Book1_2_DTTD chieng chan Tham lai 29-9-2009 9" xfId="9721"/>
    <cellStyle name="Dziesietny_Invoices2001Slovakia_Book1_2_DTTD chieng chan Tham lai 29-9-2009 9 2" xfId="28517"/>
    <cellStyle name="Dziesiętny_Invoices2001Slovakia_Book1_2_DTTD chieng chan Tham lai 29-9-2009 9 2" xfId="28518"/>
    <cellStyle name="Dziesietny_Invoices2001Slovakia_Book1_2_DTTD chieng chan Tham lai 29-9-2009_BIEU KE HOACH  2015 (KTN 6.11 sua)" xfId="16292"/>
    <cellStyle name="Dziesiętny_Invoices2001Slovakia_Book1_2_DTTD chieng chan Tham lai 29-9-2009_BIEU KE HOACH  2015 (KTN 6.11 sua)" xfId="16293"/>
    <cellStyle name="Dziesietny_Invoices2001Slovakia_Book1_2_Du toan nuoc San Thang (GD2)" xfId="9722"/>
    <cellStyle name="Dziesiętny_Invoices2001Slovakia_Book1_2_Du toan nuoc San Thang (GD2)" xfId="9723"/>
    <cellStyle name="Dziesietny_Invoices2001Slovakia_Book1_2_Du toan nuoc San Thang (GD2) 10" xfId="9724"/>
    <cellStyle name="Dziesiętny_Invoices2001Slovakia_Book1_2_Du toan nuoc San Thang (GD2) 10" xfId="9725"/>
    <cellStyle name="Dziesietny_Invoices2001Slovakia_Book1_2_Du toan nuoc San Thang (GD2) 10 2" xfId="28521"/>
    <cellStyle name="Dziesiętny_Invoices2001Slovakia_Book1_2_Du toan nuoc San Thang (GD2) 10 2" xfId="28522"/>
    <cellStyle name="Dziesietny_Invoices2001Slovakia_Book1_2_Du toan nuoc San Thang (GD2) 11" xfId="9726"/>
    <cellStyle name="Dziesiętny_Invoices2001Slovakia_Book1_2_Du toan nuoc San Thang (GD2) 11" xfId="9727"/>
    <cellStyle name="Dziesietny_Invoices2001Slovakia_Book1_2_Du toan nuoc San Thang (GD2) 11 2" xfId="28523"/>
    <cellStyle name="Dziesiętny_Invoices2001Slovakia_Book1_2_Du toan nuoc San Thang (GD2) 11 2" xfId="28524"/>
    <cellStyle name="Dziesietny_Invoices2001Slovakia_Book1_2_Du toan nuoc San Thang (GD2) 12" xfId="9728"/>
    <cellStyle name="Dziesiętny_Invoices2001Slovakia_Book1_2_Du toan nuoc San Thang (GD2) 12" xfId="9729"/>
    <cellStyle name="Dziesietny_Invoices2001Slovakia_Book1_2_Du toan nuoc San Thang (GD2) 12 2" xfId="28525"/>
    <cellStyle name="Dziesiętny_Invoices2001Slovakia_Book1_2_Du toan nuoc San Thang (GD2) 12 2" xfId="28526"/>
    <cellStyle name="Dziesietny_Invoices2001Slovakia_Book1_2_Du toan nuoc San Thang (GD2) 13" xfId="9730"/>
    <cellStyle name="Dziesiętny_Invoices2001Slovakia_Book1_2_Du toan nuoc San Thang (GD2) 13" xfId="9731"/>
    <cellStyle name="Dziesietny_Invoices2001Slovakia_Book1_2_Du toan nuoc San Thang (GD2) 13 2" xfId="28527"/>
    <cellStyle name="Dziesiętny_Invoices2001Slovakia_Book1_2_Du toan nuoc San Thang (GD2) 13 2" xfId="28528"/>
    <cellStyle name="Dziesietny_Invoices2001Slovakia_Book1_2_Du toan nuoc San Thang (GD2) 14" xfId="9732"/>
    <cellStyle name="Dziesiętny_Invoices2001Slovakia_Book1_2_Du toan nuoc San Thang (GD2) 14" xfId="9733"/>
    <cellStyle name="Dziesietny_Invoices2001Slovakia_Book1_2_Du toan nuoc San Thang (GD2) 14 2" xfId="28529"/>
    <cellStyle name="Dziesiętny_Invoices2001Slovakia_Book1_2_Du toan nuoc San Thang (GD2) 14 2" xfId="28530"/>
    <cellStyle name="Dziesietny_Invoices2001Slovakia_Book1_2_Du toan nuoc San Thang (GD2) 15" xfId="9734"/>
    <cellStyle name="Dziesiętny_Invoices2001Slovakia_Book1_2_Du toan nuoc San Thang (GD2) 15" xfId="9735"/>
    <cellStyle name="Dziesietny_Invoices2001Slovakia_Book1_2_Du toan nuoc San Thang (GD2) 15 2" xfId="28531"/>
    <cellStyle name="Dziesiętny_Invoices2001Slovakia_Book1_2_Du toan nuoc San Thang (GD2) 15 2" xfId="28532"/>
    <cellStyle name="Dziesietny_Invoices2001Slovakia_Book1_2_Du toan nuoc San Thang (GD2) 16" xfId="9736"/>
    <cellStyle name="Dziesiętny_Invoices2001Slovakia_Book1_2_Du toan nuoc San Thang (GD2) 16" xfId="9737"/>
    <cellStyle name="Dziesietny_Invoices2001Slovakia_Book1_2_Du toan nuoc San Thang (GD2) 16 2" xfId="28533"/>
    <cellStyle name="Dziesiętny_Invoices2001Slovakia_Book1_2_Du toan nuoc San Thang (GD2) 16 2" xfId="28534"/>
    <cellStyle name="Dziesietny_Invoices2001Slovakia_Book1_2_Du toan nuoc San Thang (GD2) 17" xfId="9738"/>
    <cellStyle name="Dziesiętny_Invoices2001Slovakia_Book1_2_Du toan nuoc San Thang (GD2) 17" xfId="9739"/>
    <cellStyle name="Dziesietny_Invoices2001Slovakia_Book1_2_Du toan nuoc San Thang (GD2) 17 2" xfId="28535"/>
    <cellStyle name="Dziesiętny_Invoices2001Slovakia_Book1_2_Du toan nuoc San Thang (GD2) 17 2" xfId="28536"/>
    <cellStyle name="Dziesietny_Invoices2001Slovakia_Book1_2_Du toan nuoc San Thang (GD2) 18" xfId="9740"/>
    <cellStyle name="Dziesiętny_Invoices2001Slovakia_Book1_2_Du toan nuoc San Thang (GD2) 18" xfId="9741"/>
    <cellStyle name="Dziesietny_Invoices2001Slovakia_Book1_2_Du toan nuoc San Thang (GD2) 18 2" xfId="28537"/>
    <cellStyle name="Dziesiętny_Invoices2001Slovakia_Book1_2_Du toan nuoc San Thang (GD2) 18 2" xfId="28538"/>
    <cellStyle name="Dziesietny_Invoices2001Slovakia_Book1_2_Du toan nuoc San Thang (GD2) 19" xfId="9742"/>
    <cellStyle name="Dziesiętny_Invoices2001Slovakia_Book1_2_Du toan nuoc San Thang (GD2) 19" xfId="9743"/>
    <cellStyle name="Dziesietny_Invoices2001Slovakia_Book1_2_Du toan nuoc San Thang (GD2) 19 2" xfId="28539"/>
    <cellStyle name="Dziesiętny_Invoices2001Slovakia_Book1_2_Du toan nuoc San Thang (GD2) 19 2" xfId="28540"/>
    <cellStyle name="Dziesietny_Invoices2001Slovakia_Book1_2_Du toan nuoc San Thang (GD2) 2" xfId="9744"/>
    <cellStyle name="Dziesiętny_Invoices2001Slovakia_Book1_2_Du toan nuoc San Thang (GD2) 2" xfId="9745"/>
    <cellStyle name="Dziesietny_Invoices2001Slovakia_Book1_2_Du toan nuoc San Thang (GD2) 2 2" xfId="16298"/>
    <cellStyle name="Dziesiętny_Invoices2001Slovakia_Book1_2_Du toan nuoc San Thang (GD2) 2 2" xfId="16299"/>
    <cellStyle name="Dziesietny_Invoices2001Slovakia_Book1_2_Du toan nuoc San Thang (GD2) 2 3" xfId="16296"/>
    <cellStyle name="Dziesiętny_Invoices2001Slovakia_Book1_2_Du toan nuoc San Thang (GD2) 2 3" xfId="16297"/>
    <cellStyle name="Dziesietny_Invoices2001Slovakia_Book1_2_Du toan nuoc San Thang (GD2) 2 4" xfId="28541"/>
    <cellStyle name="Dziesiętny_Invoices2001Slovakia_Book1_2_Du toan nuoc San Thang (GD2) 2 4" xfId="28542"/>
    <cellStyle name="Dziesietny_Invoices2001Slovakia_Book1_2_Du toan nuoc San Thang (GD2) 20" xfId="9746"/>
    <cellStyle name="Dziesiętny_Invoices2001Slovakia_Book1_2_Du toan nuoc San Thang (GD2) 20" xfId="9747"/>
    <cellStyle name="Dziesietny_Invoices2001Slovakia_Book1_2_Du toan nuoc San Thang (GD2) 20 2" xfId="28543"/>
    <cellStyle name="Dziesiętny_Invoices2001Slovakia_Book1_2_Du toan nuoc San Thang (GD2) 20 2" xfId="28544"/>
    <cellStyle name="Dziesietny_Invoices2001Slovakia_Book1_2_Du toan nuoc San Thang (GD2) 21" xfId="9748"/>
    <cellStyle name="Dziesiętny_Invoices2001Slovakia_Book1_2_Du toan nuoc San Thang (GD2) 21" xfId="9749"/>
    <cellStyle name="Dziesietny_Invoices2001Slovakia_Book1_2_Du toan nuoc San Thang (GD2) 21 2" xfId="28545"/>
    <cellStyle name="Dziesiętny_Invoices2001Slovakia_Book1_2_Du toan nuoc San Thang (GD2) 21 2" xfId="28546"/>
    <cellStyle name="Dziesietny_Invoices2001Slovakia_Book1_2_Du toan nuoc San Thang (GD2) 22" xfId="9750"/>
    <cellStyle name="Dziesiętny_Invoices2001Slovakia_Book1_2_Du toan nuoc San Thang (GD2) 22" xfId="9751"/>
    <cellStyle name="Dziesietny_Invoices2001Slovakia_Book1_2_Du toan nuoc San Thang (GD2) 22 2" xfId="28547"/>
    <cellStyle name="Dziesiętny_Invoices2001Slovakia_Book1_2_Du toan nuoc San Thang (GD2) 22 2" xfId="28548"/>
    <cellStyle name="Dziesietny_Invoices2001Slovakia_Book1_2_Du toan nuoc San Thang (GD2) 23" xfId="9752"/>
    <cellStyle name="Dziesiętny_Invoices2001Slovakia_Book1_2_Du toan nuoc San Thang (GD2) 23" xfId="9753"/>
    <cellStyle name="Dziesietny_Invoices2001Slovakia_Book1_2_Du toan nuoc San Thang (GD2) 23 2" xfId="28549"/>
    <cellStyle name="Dziesiętny_Invoices2001Slovakia_Book1_2_Du toan nuoc San Thang (GD2) 23 2" xfId="28550"/>
    <cellStyle name="Dziesietny_Invoices2001Slovakia_Book1_2_Du toan nuoc San Thang (GD2) 24" xfId="9754"/>
    <cellStyle name="Dziesiętny_Invoices2001Slovakia_Book1_2_Du toan nuoc San Thang (GD2) 24" xfId="9755"/>
    <cellStyle name="Dziesietny_Invoices2001Slovakia_Book1_2_Du toan nuoc San Thang (GD2) 24 2" xfId="28551"/>
    <cellStyle name="Dziesiętny_Invoices2001Slovakia_Book1_2_Du toan nuoc San Thang (GD2) 24 2" xfId="28552"/>
    <cellStyle name="Dziesietny_Invoices2001Slovakia_Book1_2_Du toan nuoc San Thang (GD2) 25" xfId="9756"/>
    <cellStyle name="Dziesiętny_Invoices2001Slovakia_Book1_2_Du toan nuoc San Thang (GD2) 25" xfId="9757"/>
    <cellStyle name="Dziesietny_Invoices2001Slovakia_Book1_2_Du toan nuoc San Thang (GD2) 25 2" xfId="28553"/>
    <cellStyle name="Dziesiętny_Invoices2001Slovakia_Book1_2_Du toan nuoc San Thang (GD2) 25 2" xfId="28554"/>
    <cellStyle name="Dziesietny_Invoices2001Slovakia_Book1_2_Du toan nuoc San Thang (GD2) 26" xfId="9758"/>
    <cellStyle name="Dziesiętny_Invoices2001Slovakia_Book1_2_Du toan nuoc San Thang (GD2) 26" xfId="9759"/>
    <cellStyle name="Dziesietny_Invoices2001Slovakia_Book1_2_Du toan nuoc San Thang (GD2) 26 2" xfId="28555"/>
    <cellStyle name="Dziesiętny_Invoices2001Slovakia_Book1_2_Du toan nuoc San Thang (GD2) 26 2" xfId="28556"/>
    <cellStyle name="Dziesietny_Invoices2001Slovakia_Book1_2_Du toan nuoc San Thang (GD2) 27" xfId="16294"/>
    <cellStyle name="Dziesiętny_Invoices2001Slovakia_Book1_2_Du toan nuoc San Thang (GD2) 27" xfId="16295"/>
    <cellStyle name="Dziesietny_Invoices2001Slovakia_Book1_2_Du toan nuoc San Thang (GD2) 28" xfId="28519"/>
    <cellStyle name="Dziesiętny_Invoices2001Slovakia_Book1_2_Du toan nuoc San Thang (GD2) 28" xfId="28520"/>
    <cellStyle name="Dziesietny_Invoices2001Slovakia_Book1_2_Du toan nuoc San Thang (GD2) 3" xfId="9760"/>
    <cellStyle name="Dziesiętny_Invoices2001Slovakia_Book1_2_Du toan nuoc San Thang (GD2) 3" xfId="9761"/>
    <cellStyle name="Dziesietny_Invoices2001Slovakia_Book1_2_Du toan nuoc San Thang (GD2) 3 2" xfId="16302"/>
    <cellStyle name="Dziesiętny_Invoices2001Slovakia_Book1_2_Du toan nuoc San Thang (GD2) 3 2" xfId="16303"/>
    <cellStyle name="Dziesietny_Invoices2001Slovakia_Book1_2_Du toan nuoc San Thang (GD2) 3 3" xfId="16300"/>
    <cellStyle name="Dziesiętny_Invoices2001Slovakia_Book1_2_Du toan nuoc San Thang (GD2) 3 3" xfId="16301"/>
    <cellStyle name="Dziesietny_Invoices2001Slovakia_Book1_2_Du toan nuoc San Thang (GD2) 3 4" xfId="28557"/>
    <cellStyle name="Dziesiętny_Invoices2001Slovakia_Book1_2_Du toan nuoc San Thang (GD2) 3 4" xfId="28558"/>
    <cellStyle name="Dziesietny_Invoices2001Slovakia_Book1_2_Du toan nuoc San Thang (GD2) 4" xfId="9762"/>
    <cellStyle name="Dziesiętny_Invoices2001Slovakia_Book1_2_Du toan nuoc San Thang (GD2) 4" xfId="9763"/>
    <cellStyle name="Dziesietny_Invoices2001Slovakia_Book1_2_Du toan nuoc San Thang (GD2) 4 2" xfId="28559"/>
    <cellStyle name="Dziesiętny_Invoices2001Slovakia_Book1_2_Du toan nuoc San Thang (GD2) 4 2" xfId="28560"/>
    <cellStyle name="Dziesietny_Invoices2001Slovakia_Book1_2_Du toan nuoc San Thang (GD2) 5" xfId="9764"/>
    <cellStyle name="Dziesiętny_Invoices2001Slovakia_Book1_2_Du toan nuoc San Thang (GD2) 5" xfId="9765"/>
    <cellStyle name="Dziesietny_Invoices2001Slovakia_Book1_2_Du toan nuoc San Thang (GD2) 5 2" xfId="28561"/>
    <cellStyle name="Dziesiętny_Invoices2001Slovakia_Book1_2_Du toan nuoc San Thang (GD2) 5 2" xfId="28562"/>
    <cellStyle name="Dziesietny_Invoices2001Slovakia_Book1_2_Du toan nuoc San Thang (GD2) 6" xfId="9766"/>
    <cellStyle name="Dziesiętny_Invoices2001Slovakia_Book1_2_Du toan nuoc San Thang (GD2) 6" xfId="9767"/>
    <cellStyle name="Dziesietny_Invoices2001Slovakia_Book1_2_Du toan nuoc San Thang (GD2) 6 2" xfId="28563"/>
    <cellStyle name="Dziesiętny_Invoices2001Slovakia_Book1_2_Du toan nuoc San Thang (GD2) 6 2" xfId="28564"/>
    <cellStyle name="Dziesietny_Invoices2001Slovakia_Book1_2_Du toan nuoc San Thang (GD2) 7" xfId="9768"/>
    <cellStyle name="Dziesiętny_Invoices2001Slovakia_Book1_2_Du toan nuoc San Thang (GD2) 7" xfId="9769"/>
    <cellStyle name="Dziesietny_Invoices2001Slovakia_Book1_2_Du toan nuoc San Thang (GD2) 7 2" xfId="28565"/>
    <cellStyle name="Dziesiętny_Invoices2001Slovakia_Book1_2_Du toan nuoc San Thang (GD2) 7 2" xfId="28566"/>
    <cellStyle name="Dziesietny_Invoices2001Slovakia_Book1_2_Du toan nuoc San Thang (GD2) 8" xfId="9770"/>
    <cellStyle name="Dziesiętny_Invoices2001Slovakia_Book1_2_Du toan nuoc San Thang (GD2) 8" xfId="9771"/>
    <cellStyle name="Dziesietny_Invoices2001Slovakia_Book1_2_Du toan nuoc San Thang (GD2) 8 2" xfId="28567"/>
    <cellStyle name="Dziesiętny_Invoices2001Slovakia_Book1_2_Du toan nuoc San Thang (GD2) 8 2" xfId="28568"/>
    <cellStyle name="Dziesietny_Invoices2001Slovakia_Book1_2_Du toan nuoc San Thang (GD2) 9" xfId="9772"/>
    <cellStyle name="Dziesiętny_Invoices2001Slovakia_Book1_2_Du toan nuoc San Thang (GD2) 9" xfId="9773"/>
    <cellStyle name="Dziesietny_Invoices2001Slovakia_Book1_2_Du toan nuoc San Thang (GD2) 9 2" xfId="28569"/>
    <cellStyle name="Dziesiętny_Invoices2001Slovakia_Book1_2_Du toan nuoc San Thang (GD2) 9 2" xfId="28570"/>
    <cellStyle name="Dziesietny_Invoices2001Slovakia_Book1_2_Ke hoach 2010 (theo doi 11-8-2010)" xfId="9774"/>
    <cellStyle name="Dziesiętny_Invoices2001Slovakia_Book1_2_Ke hoach 2010 (theo doi 11-8-2010)" xfId="9775"/>
    <cellStyle name="Dziesietny_Invoices2001Slovakia_Book1_2_Ke hoach 2010 (theo doi 11-8-2010) 10" xfId="9776"/>
    <cellStyle name="Dziesiętny_Invoices2001Slovakia_Book1_2_Ke hoach 2010 (theo doi 11-8-2010) 10" xfId="9777"/>
    <cellStyle name="Dziesietny_Invoices2001Slovakia_Book1_2_Ke hoach 2010 (theo doi 11-8-2010) 10 2" xfId="28573"/>
    <cellStyle name="Dziesiętny_Invoices2001Slovakia_Book1_2_Ke hoach 2010 (theo doi 11-8-2010) 10 2" xfId="28574"/>
    <cellStyle name="Dziesietny_Invoices2001Slovakia_Book1_2_Ke hoach 2010 (theo doi 11-8-2010) 11" xfId="9778"/>
    <cellStyle name="Dziesiętny_Invoices2001Slovakia_Book1_2_Ke hoach 2010 (theo doi 11-8-2010) 11" xfId="9779"/>
    <cellStyle name="Dziesietny_Invoices2001Slovakia_Book1_2_Ke hoach 2010 (theo doi 11-8-2010) 11 2" xfId="28575"/>
    <cellStyle name="Dziesiętny_Invoices2001Slovakia_Book1_2_Ke hoach 2010 (theo doi 11-8-2010) 11 2" xfId="28576"/>
    <cellStyle name="Dziesietny_Invoices2001Slovakia_Book1_2_Ke hoach 2010 (theo doi 11-8-2010) 12" xfId="9780"/>
    <cellStyle name="Dziesiętny_Invoices2001Slovakia_Book1_2_Ke hoach 2010 (theo doi 11-8-2010) 12" xfId="9781"/>
    <cellStyle name="Dziesietny_Invoices2001Slovakia_Book1_2_Ke hoach 2010 (theo doi 11-8-2010) 12 2" xfId="28577"/>
    <cellStyle name="Dziesiętny_Invoices2001Slovakia_Book1_2_Ke hoach 2010 (theo doi 11-8-2010) 12 2" xfId="28578"/>
    <cellStyle name="Dziesietny_Invoices2001Slovakia_Book1_2_Ke hoach 2010 (theo doi 11-8-2010) 13" xfId="9782"/>
    <cellStyle name="Dziesiętny_Invoices2001Slovakia_Book1_2_Ke hoach 2010 (theo doi 11-8-2010) 13" xfId="9783"/>
    <cellStyle name="Dziesietny_Invoices2001Slovakia_Book1_2_Ke hoach 2010 (theo doi 11-8-2010) 13 2" xfId="28579"/>
    <cellStyle name="Dziesiętny_Invoices2001Slovakia_Book1_2_Ke hoach 2010 (theo doi 11-8-2010) 13 2" xfId="28580"/>
    <cellStyle name="Dziesietny_Invoices2001Slovakia_Book1_2_Ke hoach 2010 (theo doi 11-8-2010) 14" xfId="9784"/>
    <cellStyle name="Dziesiętny_Invoices2001Slovakia_Book1_2_Ke hoach 2010 (theo doi 11-8-2010) 14" xfId="9785"/>
    <cellStyle name="Dziesietny_Invoices2001Slovakia_Book1_2_Ke hoach 2010 (theo doi 11-8-2010) 14 2" xfId="28581"/>
    <cellStyle name="Dziesiętny_Invoices2001Slovakia_Book1_2_Ke hoach 2010 (theo doi 11-8-2010) 14 2" xfId="28582"/>
    <cellStyle name="Dziesietny_Invoices2001Slovakia_Book1_2_Ke hoach 2010 (theo doi 11-8-2010) 15" xfId="9786"/>
    <cellStyle name="Dziesiętny_Invoices2001Slovakia_Book1_2_Ke hoach 2010 (theo doi 11-8-2010) 15" xfId="9787"/>
    <cellStyle name="Dziesietny_Invoices2001Slovakia_Book1_2_Ke hoach 2010 (theo doi 11-8-2010) 15 2" xfId="28583"/>
    <cellStyle name="Dziesiętny_Invoices2001Slovakia_Book1_2_Ke hoach 2010 (theo doi 11-8-2010) 15 2" xfId="28584"/>
    <cellStyle name="Dziesietny_Invoices2001Slovakia_Book1_2_Ke hoach 2010 (theo doi 11-8-2010) 16" xfId="9788"/>
    <cellStyle name="Dziesiętny_Invoices2001Slovakia_Book1_2_Ke hoach 2010 (theo doi 11-8-2010) 16" xfId="9789"/>
    <cellStyle name="Dziesietny_Invoices2001Slovakia_Book1_2_Ke hoach 2010 (theo doi 11-8-2010) 16 2" xfId="28585"/>
    <cellStyle name="Dziesiętny_Invoices2001Slovakia_Book1_2_Ke hoach 2010 (theo doi 11-8-2010) 16 2" xfId="28586"/>
    <cellStyle name="Dziesietny_Invoices2001Slovakia_Book1_2_Ke hoach 2010 (theo doi 11-8-2010) 17" xfId="9790"/>
    <cellStyle name="Dziesiętny_Invoices2001Slovakia_Book1_2_Ke hoach 2010 (theo doi 11-8-2010) 17" xfId="9791"/>
    <cellStyle name="Dziesietny_Invoices2001Slovakia_Book1_2_Ke hoach 2010 (theo doi 11-8-2010) 17 2" xfId="28587"/>
    <cellStyle name="Dziesiętny_Invoices2001Slovakia_Book1_2_Ke hoach 2010 (theo doi 11-8-2010) 17 2" xfId="28588"/>
    <cellStyle name="Dziesietny_Invoices2001Slovakia_Book1_2_Ke hoach 2010 (theo doi 11-8-2010) 18" xfId="9792"/>
    <cellStyle name="Dziesiętny_Invoices2001Slovakia_Book1_2_Ke hoach 2010 (theo doi 11-8-2010) 18" xfId="9793"/>
    <cellStyle name="Dziesietny_Invoices2001Slovakia_Book1_2_Ke hoach 2010 (theo doi 11-8-2010) 18 2" xfId="28589"/>
    <cellStyle name="Dziesiętny_Invoices2001Slovakia_Book1_2_Ke hoach 2010 (theo doi 11-8-2010) 18 2" xfId="28590"/>
    <cellStyle name="Dziesietny_Invoices2001Slovakia_Book1_2_Ke hoach 2010 (theo doi 11-8-2010) 19" xfId="9794"/>
    <cellStyle name="Dziesiętny_Invoices2001Slovakia_Book1_2_Ke hoach 2010 (theo doi 11-8-2010) 19" xfId="9795"/>
    <cellStyle name="Dziesietny_Invoices2001Slovakia_Book1_2_Ke hoach 2010 (theo doi 11-8-2010) 19 2" xfId="28591"/>
    <cellStyle name="Dziesiętny_Invoices2001Slovakia_Book1_2_Ke hoach 2010 (theo doi 11-8-2010) 19 2" xfId="28592"/>
    <cellStyle name="Dziesietny_Invoices2001Slovakia_Book1_2_Ke hoach 2010 (theo doi 11-8-2010) 2" xfId="9796"/>
    <cellStyle name="Dziesiętny_Invoices2001Slovakia_Book1_2_Ke hoach 2010 (theo doi 11-8-2010) 2" xfId="9797"/>
    <cellStyle name="Dziesietny_Invoices2001Slovakia_Book1_2_Ke hoach 2010 (theo doi 11-8-2010) 2 2" xfId="16308"/>
    <cellStyle name="Dziesiętny_Invoices2001Slovakia_Book1_2_Ke hoach 2010 (theo doi 11-8-2010) 2 2" xfId="16309"/>
    <cellStyle name="Dziesietny_Invoices2001Slovakia_Book1_2_Ke hoach 2010 (theo doi 11-8-2010) 2 3" xfId="16306"/>
    <cellStyle name="Dziesiętny_Invoices2001Slovakia_Book1_2_Ke hoach 2010 (theo doi 11-8-2010) 2 3" xfId="16307"/>
    <cellStyle name="Dziesietny_Invoices2001Slovakia_Book1_2_Ke hoach 2010 (theo doi 11-8-2010) 2 4" xfId="28593"/>
    <cellStyle name="Dziesiętny_Invoices2001Slovakia_Book1_2_Ke hoach 2010 (theo doi 11-8-2010) 2 4" xfId="28594"/>
    <cellStyle name="Dziesietny_Invoices2001Slovakia_Book1_2_Ke hoach 2010 (theo doi 11-8-2010) 20" xfId="9798"/>
    <cellStyle name="Dziesiętny_Invoices2001Slovakia_Book1_2_Ke hoach 2010 (theo doi 11-8-2010) 20" xfId="9799"/>
    <cellStyle name="Dziesietny_Invoices2001Slovakia_Book1_2_Ke hoach 2010 (theo doi 11-8-2010) 20 2" xfId="28595"/>
    <cellStyle name="Dziesiętny_Invoices2001Slovakia_Book1_2_Ke hoach 2010 (theo doi 11-8-2010) 20 2" xfId="28596"/>
    <cellStyle name="Dziesietny_Invoices2001Slovakia_Book1_2_Ke hoach 2010 (theo doi 11-8-2010) 21" xfId="9800"/>
    <cellStyle name="Dziesiętny_Invoices2001Slovakia_Book1_2_Ke hoach 2010 (theo doi 11-8-2010) 21" xfId="9801"/>
    <cellStyle name="Dziesietny_Invoices2001Slovakia_Book1_2_Ke hoach 2010 (theo doi 11-8-2010) 21 2" xfId="28597"/>
    <cellStyle name="Dziesiętny_Invoices2001Slovakia_Book1_2_Ke hoach 2010 (theo doi 11-8-2010) 21 2" xfId="28598"/>
    <cellStyle name="Dziesietny_Invoices2001Slovakia_Book1_2_Ke hoach 2010 (theo doi 11-8-2010) 22" xfId="9802"/>
    <cellStyle name="Dziesiętny_Invoices2001Slovakia_Book1_2_Ke hoach 2010 (theo doi 11-8-2010) 22" xfId="9803"/>
    <cellStyle name="Dziesietny_Invoices2001Slovakia_Book1_2_Ke hoach 2010 (theo doi 11-8-2010) 22 2" xfId="28599"/>
    <cellStyle name="Dziesiętny_Invoices2001Slovakia_Book1_2_Ke hoach 2010 (theo doi 11-8-2010) 22 2" xfId="28600"/>
    <cellStyle name="Dziesietny_Invoices2001Slovakia_Book1_2_Ke hoach 2010 (theo doi 11-8-2010) 23" xfId="9804"/>
    <cellStyle name="Dziesiętny_Invoices2001Slovakia_Book1_2_Ke hoach 2010 (theo doi 11-8-2010) 23" xfId="9805"/>
    <cellStyle name="Dziesietny_Invoices2001Slovakia_Book1_2_Ke hoach 2010 (theo doi 11-8-2010) 23 2" xfId="28601"/>
    <cellStyle name="Dziesiętny_Invoices2001Slovakia_Book1_2_Ke hoach 2010 (theo doi 11-8-2010) 23 2" xfId="28602"/>
    <cellStyle name="Dziesietny_Invoices2001Slovakia_Book1_2_Ke hoach 2010 (theo doi 11-8-2010) 24" xfId="9806"/>
    <cellStyle name="Dziesiętny_Invoices2001Slovakia_Book1_2_Ke hoach 2010 (theo doi 11-8-2010) 24" xfId="9807"/>
    <cellStyle name="Dziesietny_Invoices2001Slovakia_Book1_2_Ke hoach 2010 (theo doi 11-8-2010) 24 2" xfId="28603"/>
    <cellStyle name="Dziesiętny_Invoices2001Slovakia_Book1_2_Ke hoach 2010 (theo doi 11-8-2010) 24 2" xfId="28604"/>
    <cellStyle name="Dziesietny_Invoices2001Slovakia_Book1_2_Ke hoach 2010 (theo doi 11-8-2010) 25" xfId="9808"/>
    <cellStyle name="Dziesiętny_Invoices2001Slovakia_Book1_2_Ke hoach 2010 (theo doi 11-8-2010) 25" xfId="9809"/>
    <cellStyle name="Dziesietny_Invoices2001Slovakia_Book1_2_Ke hoach 2010 (theo doi 11-8-2010) 25 2" xfId="28605"/>
    <cellStyle name="Dziesiętny_Invoices2001Slovakia_Book1_2_Ke hoach 2010 (theo doi 11-8-2010) 25 2" xfId="28606"/>
    <cellStyle name="Dziesietny_Invoices2001Slovakia_Book1_2_Ke hoach 2010 (theo doi 11-8-2010) 26" xfId="9810"/>
    <cellStyle name="Dziesiętny_Invoices2001Slovakia_Book1_2_Ke hoach 2010 (theo doi 11-8-2010) 26" xfId="9811"/>
    <cellStyle name="Dziesietny_Invoices2001Slovakia_Book1_2_Ke hoach 2010 (theo doi 11-8-2010) 26 2" xfId="28607"/>
    <cellStyle name="Dziesiętny_Invoices2001Slovakia_Book1_2_Ke hoach 2010 (theo doi 11-8-2010) 26 2" xfId="28608"/>
    <cellStyle name="Dziesietny_Invoices2001Slovakia_Book1_2_Ke hoach 2010 (theo doi 11-8-2010) 27" xfId="16304"/>
    <cellStyle name="Dziesiętny_Invoices2001Slovakia_Book1_2_Ke hoach 2010 (theo doi 11-8-2010) 27" xfId="16305"/>
    <cellStyle name="Dziesietny_Invoices2001Slovakia_Book1_2_Ke hoach 2010 (theo doi 11-8-2010) 28" xfId="28571"/>
    <cellStyle name="Dziesiętny_Invoices2001Slovakia_Book1_2_Ke hoach 2010 (theo doi 11-8-2010) 28" xfId="28572"/>
    <cellStyle name="Dziesietny_Invoices2001Slovakia_Book1_2_Ke hoach 2010 (theo doi 11-8-2010) 3" xfId="9812"/>
    <cellStyle name="Dziesiętny_Invoices2001Slovakia_Book1_2_Ke hoach 2010 (theo doi 11-8-2010) 3" xfId="9813"/>
    <cellStyle name="Dziesietny_Invoices2001Slovakia_Book1_2_Ke hoach 2010 (theo doi 11-8-2010) 3 2" xfId="16312"/>
    <cellStyle name="Dziesiętny_Invoices2001Slovakia_Book1_2_Ke hoach 2010 (theo doi 11-8-2010) 3 2" xfId="16313"/>
    <cellStyle name="Dziesietny_Invoices2001Slovakia_Book1_2_Ke hoach 2010 (theo doi 11-8-2010) 3 3" xfId="16310"/>
    <cellStyle name="Dziesiętny_Invoices2001Slovakia_Book1_2_Ke hoach 2010 (theo doi 11-8-2010) 3 3" xfId="16311"/>
    <cellStyle name="Dziesietny_Invoices2001Slovakia_Book1_2_Ke hoach 2010 (theo doi 11-8-2010) 3 4" xfId="28609"/>
    <cellStyle name="Dziesiętny_Invoices2001Slovakia_Book1_2_Ke hoach 2010 (theo doi 11-8-2010) 3 4" xfId="28610"/>
    <cellStyle name="Dziesietny_Invoices2001Slovakia_Book1_2_Ke hoach 2010 (theo doi 11-8-2010) 4" xfId="9814"/>
    <cellStyle name="Dziesiętny_Invoices2001Slovakia_Book1_2_Ke hoach 2010 (theo doi 11-8-2010) 4" xfId="9815"/>
    <cellStyle name="Dziesietny_Invoices2001Slovakia_Book1_2_Ke hoach 2010 (theo doi 11-8-2010) 4 2" xfId="28611"/>
    <cellStyle name="Dziesiętny_Invoices2001Slovakia_Book1_2_Ke hoach 2010 (theo doi 11-8-2010) 4 2" xfId="28612"/>
    <cellStyle name="Dziesietny_Invoices2001Slovakia_Book1_2_Ke hoach 2010 (theo doi 11-8-2010) 5" xfId="9816"/>
    <cellStyle name="Dziesiętny_Invoices2001Slovakia_Book1_2_Ke hoach 2010 (theo doi 11-8-2010) 5" xfId="9817"/>
    <cellStyle name="Dziesietny_Invoices2001Slovakia_Book1_2_Ke hoach 2010 (theo doi 11-8-2010) 5 2" xfId="28613"/>
    <cellStyle name="Dziesiętny_Invoices2001Slovakia_Book1_2_Ke hoach 2010 (theo doi 11-8-2010) 5 2" xfId="28614"/>
    <cellStyle name="Dziesietny_Invoices2001Slovakia_Book1_2_Ke hoach 2010 (theo doi 11-8-2010) 6" xfId="9818"/>
    <cellStyle name="Dziesiętny_Invoices2001Slovakia_Book1_2_Ke hoach 2010 (theo doi 11-8-2010) 6" xfId="9819"/>
    <cellStyle name="Dziesietny_Invoices2001Slovakia_Book1_2_Ke hoach 2010 (theo doi 11-8-2010) 6 2" xfId="28615"/>
    <cellStyle name="Dziesiętny_Invoices2001Slovakia_Book1_2_Ke hoach 2010 (theo doi 11-8-2010) 6 2" xfId="28616"/>
    <cellStyle name="Dziesietny_Invoices2001Slovakia_Book1_2_Ke hoach 2010 (theo doi 11-8-2010) 7" xfId="9820"/>
    <cellStyle name="Dziesiętny_Invoices2001Slovakia_Book1_2_Ke hoach 2010 (theo doi 11-8-2010) 7" xfId="9821"/>
    <cellStyle name="Dziesietny_Invoices2001Slovakia_Book1_2_Ke hoach 2010 (theo doi 11-8-2010) 7 2" xfId="28617"/>
    <cellStyle name="Dziesiętny_Invoices2001Slovakia_Book1_2_Ke hoach 2010 (theo doi 11-8-2010) 7 2" xfId="28618"/>
    <cellStyle name="Dziesietny_Invoices2001Slovakia_Book1_2_Ke hoach 2010 (theo doi 11-8-2010) 8" xfId="9822"/>
    <cellStyle name="Dziesiętny_Invoices2001Slovakia_Book1_2_Ke hoach 2010 (theo doi 11-8-2010) 8" xfId="9823"/>
    <cellStyle name="Dziesietny_Invoices2001Slovakia_Book1_2_Ke hoach 2010 (theo doi 11-8-2010) 8 2" xfId="28619"/>
    <cellStyle name="Dziesiętny_Invoices2001Slovakia_Book1_2_Ke hoach 2010 (theo doi 11-8-2010) 8 2" xfId="28620"/>
    <cellStyle name="Dziesietny_Invoices2001Slovakia_Book1_2_Ke hoach 2010 (theo doi 11-8-2010) 9" xfId="9824"/>
    <cellStyle name="Dziesiętny_Invoices2001Slovakia_Book1_2_Ke hoach 2010 (theo doi 11-8-2010) 9" xfId="9825"/>
    <cellStyle name="Dziesietny_Invoices2001Slovakia_Book1_2_Ke hoach 2010 (theo doi 11-8-2010) 9 2" xfId="28621"/>
    <cellStyle name="Dziesiętny_Invoices2001Slovakia_Book1_2_Ke hoach 2010 (theo doi 11-8-2010) 9 2" xfId="28622"/>
    <cellStyle name="Dziesietny_Invoices2001Slovakia_Book1_2_Ke hoach 2010 ngay 31-01" xfId="9826"/>
    <cellStyle name="Dziesiętny_Invoices2001Slovakia_Book1_2_Ke hoach 2010 ngay 31-01" xfId="9827"/>
    <cellStyle name="Dziesietny_Invoices2001Slovakia_Book1_2_Ke hoach 2010 ngay 31-01 10" xfId="9828"/>
    <cellStyle name="Dziesiętny_Invoices2001Slovakia_Book1_2_Ke hoach 2010 ngay 31-01 10" xfId="9829"/>
    <cellStyle name="Dziesietny_Invoices2001Slovakia_Book1_2_Ke hoach 2010 ngay 31-01 10 2" xfId="28625"/>
    <cellStyle name="Dziesiętny_Invoices2001Slovakia_Book1_2_Ke hoach 2010 ngay 31-01 10 2" xfId="28626"/>
    <cellStyle name="Dziesietny_Invoices2001Slovakia_Book1_2_Ke hoach 2010 ngay 31-01 11" xfId="9830"/>
    <cellStyle name="Dziesiętny_Invoices2001Slovakia_Book1_2_Ke hoach 2010 ngay 31-01 11" xfId="9831"/>
    <cellStyle name="Dziesietny_Invoices2001Slovakia_Book1_2_Ke hoach 2010 ngay 31-01 11 2" xfId="28627"/>
    <cellStyle name="Dziesiętny_Invoices2001Slovakia_Book1_2_Ke hoach 2010 ngay 31-01 11 2" xfId="28628"/>
    <cellStyle name="Dziesietny_Invoices2001Slovakia_Book1_2_Ke hoach 2010 ngay 31-01 12" xfId="9832"/>
    <cellStyle name="Dziesiętny_Invoices2001Slovakia_Book1_2_Ke hoach 2010 ngay 31-01 12" xfId="9833"/>
    <cellStyle name="Dziesietny_Invoices2001Slovakia_Book1_2_Ke hoach 2010 ngay 31-01 12 2" xfId="28629"/>
    <cellStyle name="Dziesiętny_Invoices2001Slovakia_Book1_2_Ke hoach 2010 ngay 31-01 12 2" xfId="28630"/>
    <cellStyle name="Dziesietny_Invoices2001Slovakia_Book1_2_Ke hoach 2010 ngay 31-01 13" xfId="9834"/>
    <cellStyle name="Dziesiętny_Invoices2001Slovakia_Book1_2_Ke hoach 2010 ngay 31-01 13" xfId="9835"/>
    <cellStyle name="Dziesietny_Invoices2001Slovakia_Book1_2_Ke hoach 2010 ngay 31-01 13 2" xfId="28631"/>
    <cellStyle name="Dziesiętny_Invoices2001Slovakia_Book1_2_Ke hoach 2010 ngay 31-01 13 2" xfId="28632"/>
    <cellStyle name="Dziesietny_Invoices2001Slovakia_Book1_2_Ke hoach 2010 ngay 31-01 14" xfId="9836"/>
    <cellStyle name="Dziesiętny_Invoices2001Slovakia_Book1_2_Ke hoach 2010 ngay 31-01 14" xfId="9837"/>
    <cellStyle name="Dziesietny_Invoices2001Slovakia_Book1_2_Ke hoach 2010 ngay 31-01 14 2" xfId="28633"/>
    <cellStyle name="Dziesiętny_Invoices2001Slovakia_Book1_2_Ke hoach 2010 ngay 31-01 14 2" xfId="28634"/>
    <cellStyle name="Dziesietny_Invoices2001Slovakia_Book1_2_Ke hoach 2010 ngay 31-01 15" xfId="9838"/>
    <cellStyle name="Dziesiętny_Invoices2001Slovakia_Book1_2_Ke hoach 2010 ngay 31-01 15" xfId="9839"/>
    <cellStyle name="Dziesietny_Invoices2001Slovakia_Book1_2_Ke hoach 2010 ngay 31-01 15 2" xfId="28635"/>
    <cellStyle name="Dziesiętny_Invoices2001Slovakia_Book1_2_Ke hoach 2010 ngay 31-01 15 2" xfId="28636"/>
    <cellStyle name="Dziesietny_Invoices2001Slovakia_Book1_2_Ke hoach 2010 ngay 31-01 16" xfId="9840"/>
    <cellStyle name="Dziesiętny_Invoices2001Slovakia_Book1_2_Ke hoach 2010 ngay 31-01 16" xfId="9841"/>
    <cellStyle name="Dziesietny_Invoices2001Slovakia_Book1_2_Ke hoach 2010 ngay 31-01 16 2" xfId="28637"/>
    <cellStyle name="Dziesiętny_Invoices2001Slovakia_Book1_2_Ke hoach 2010 ngay 31-01 16 2" xfId="28638"/>
    <cellStyle name="Dziesietny_Invoices2001Slovakia_Book1_2_Ke hoach 2010 ngay 31-01 17" xfId="9842"/>
    <cellStyle name="Dziesiętny_Invoices2001Slovakia_Book1_2_Ke hoach 2010 ngay 31-01 17" xfId="9843"/>
    <cellStyle name="Dziesietny_Invoices2001Slovakia_Book1_2_Ke hoach 2010 ngay 31-01 17 2" xfId="28639"/>
    <cellStyle name="Dziesiętny_Invoices2001Slovakia_Book1_2_Ke hoach 2010 ngay 31-01 17 2" xfId="28640"/>
    <cellStyle name="Dziesietny_Invoices2001Slovakia_Book1_2_Ke hoach 2010 ngay 31-01 18" xfId="9844"/>
    <cellStyle name="Dziesiętny_Invoices2001Slovakia_Book1_2_Ke hoach 2010 ngay 31-01 18" xfId="9845"/>
    <cellStyle name="Dziesietny_Invoices2001Slovakia_Book1_2_Ke hoach 2010 ngay 31-01 18 2" xfId="28641"/>
    <cellStyle name="Dziesiętny_Invoices2001Slovakia_Book1_2_Ke hoach 2010 ngay 31-01 18 2" xfId="28642"/>
    <cellStyle name="Dziesietny_Invoices2001Slovakia_Book1_2_Ke hoach 2010 ngay 31-01 19" xfId="9846"/>
    <cellStyle name="Dziesiętny_Invoices2001Slovakia_Book1_2_Ke hoach 2010 ngay 31-01 19" xfId="9847"/>
    <cellStyle name="Dziesietny_Invoices2001Slovakia_Book1_2_Ke hoach 2010 ngay 31-01 19 2" xfId="28643"/>
    <cellStyle name="Dziesiętny_Invoices2001Slovakia_Book1_2_Ke hoach 2010 ngay 31-01 19 2" xfId="28644"/>
    <cellStyle name="Dziesietny_Invoices2001Slovakia_Book1_2_Ke hoach 2010 ngay 31-01 2" xfId="9848"/>
    <cellStyle name="Dziesiętny_Invoices2001Slovakia_Book1_2_Ke hoach 2010 ngay 31-01 2" xfId="9849"/>
    <cellStyle name="Dziesietny_Invoices2001Slovakia_Book1_2_Ke hoach 2010 ngay 31-01 2 2" xfId="16318"/>
    <cellStyle name="Dziesiętny_Invoices2001Slovakia_Book1_2_Ke hoach 2010 ngay 31-01 2 2" xfId="16319"/>
    <cellStyle name="Dziesietny_Invoices2001Slovakia_Book1_2_Ke hoach 2010 ngay 31-01 2 3" xfId="16316"/>
    <cellStyle name="Dziesiętny_Invoices2001Slovakia_Book1_2_Ke hoach 2010 ngay 31-01 2 3" xfId="16317"/>
    <cellStyle name="Dziesietny_Invoices2001Slovakia_Book1_2_Ke hoach 2010 ngay 31-01 2 4" xfId="28645"/>
    <cellStyle name="Dziesiętny_Invoices2001Slovakia_Book1_2_Ke hoach 2010 ngay 31-01 2 4" xfId="28646"/>
    <cellStyle name="Dziesietny_Invoices2001Slovakia_Book1_2_Ke hoach 2010 ngay 31-01 20" xfId="9850"/>
    <cellStyle name="Dziesiętny_Invoices2001Slovakia_Book1_2_Ke hoach 2010 ngay 31-01 20" xfId="9851"/>
    <cellStyle name="Dziesietny_Invoices2001Slovakia_Book1_2_Ke hoach 2010 ngay 31-01 20 2" xfId="28647"/>
    <cellStyle name="Dziesiętny_Invoices2001Slovakia_Book1_2_Ke hoach 2010 ngay 31-01 20 2" xfId="28648"/>
    <cellStyle name="Dziesietny_Invoices2001Slovakia_Book1_2_Ke hoach 2010 ngay 31-01 21" xfId="9852"/>
    <cellStyle name="Dziesiętny_Invoices2001Slovakia_Book1_2_Ke hoach 2010 ngay 31-01 21" xfId="9853"/>
    <cellStyle name="Dziesietny_Invoices2001Slovakia_Book1_2_Ke hoach 2010 ngay 31-01 21 2" xfId="28649"/>
    <cellStyle name="Dziesiętny_Invoices2001Slovakia_Book1_2_Ke hoach 2010 ngay 31-01 21 2" xfId="28650"/>
    <cellStyle name="Dziesietny_Invoices2001Slovakia_Book1_2_Ke hoach 2010 ngay 31-01 22" xfId="9854"/>
    <cellStyle name="Dziesiętny_Invoices2001Slovakia_Book1_2_Ke hoach 2010 ngay 31-01 22" xfId="9855"/>
    <cellStyle name="Dziesietny_Invoices2001Slovakia_Book1_2_Ke hoach 2010 ngay 31-01 22 2" xfId="28651"/>
    <cellStyle name="Dziesiętny_Invoices2001Slovakia_Book1_2_Ke hoach 2010 ngay 31-01 22 2" xfId="28652"/>
    <cellStyle name="Dziesietny_Invoices2001Slovakia_Book1_2_Ke hoach 2010 ngay 31-01 23" xfId="9856"/>
    <cellStyle name="Dziesiętny_Invoices2001Slovakia_Book1_2_Ke hoach 2010 ngay 31-01 23" xfId="9857"/>
    <cellStyle name="Dziesietny_Invoices2001Slovakia_Book1_2_Ke hoach 2010 ngay 31-01 23 2" xfId="28653"/>
    <cellStyle name="Dziesiętny_Invoices2001Slovakia_Book1_2_Ke hoach 2010 ngay 31-01 23 2" xfId="28654"/>
    <cellStyle name="Dziesietny_Invoices2001Slovakia_Book1_2_Ke hoach 2010 ngay 31-01 24" xfId="9858"/>
    <cellStyle name="Dziesiętny_Invoices2001Slovakia_Book1_2_Ke hoach 2010 ngay 31-01 24" xfId="9859"/>
    <cellStyle name="Dziesietny_Invoices2001Slovakia_Book1_2_Ke hoach 2010 ngay 31-01 24 2" xfId="28655"/>
    <cellStyle name="Dziesiętny_Invoices2001Slovakia_Book1_2_Ke hoach 2010 ngay 31-01 24 2" xfId="28656"/>
    <cellStyle name="Dziesietny_Invoices2001Slovakia_Book1_2_Ke hoach 2010 ngay 31-01 25" xfId="9860"/>
    <cellStyle name="Dziesiętny_Invoices2001Slovakia_Book1_2_Ke hoach 2010 ngay 31-01 25" xfId="9861"/>
    <cellStyle name="Dziesietny_Invoices2001Slovakia_Book1_2_Ke hoach 2010 ngay 31-01 25 2" xfId="28657"/>
    <cellStyle name="Dziesiętny_Invoices2001Slovakia_Book1_2_Ke hoach 2010 ngay 31-01 25 2" xfId="28658"/>
    <cellStyle name="Dziesietny_Invoices2001Slovakia_Book1_2_Ke hoach 2010 ngay 31-01 26" xfId="9862"/>
    <cellStyle name="Dziesiętny_Invoices2001Slovakia_Book1_2_Ke hoach 2010 ngay 31-01 26" xfId="9863"/>
    <cellStyle name="Dziesietny_Invoices2001Slovakia_Book1_2_Ke hoach 2010 ngay 31-01 26 2" xfId="28659"/>
    <cellStyle name="Dziesiętny_Invoices2001Slovakia_Book1_2_Ke hoach 2010 ngay 31-01 26 2" xfId="28660"/>
    <cellStyle name="Dziesietny_Invoices2001Slovakia_Book1_2_Ke hoach 2010 ngay 31-01 27" xfId="16314"/>
    <cellStyle name="Dziesiętny_Invoices2001Slovakia_Book1_2_Ke hoach 2010 ngay 31-01 27" xfId="16315"/>
    <cellStyle name="Dziesietny_Invoices2001Slovakia_Book1_2_Ke hoach 2010 ngay 31-01 28" xfId="28623"/>
    <cellStyle name="Dziesiętny_Invoices2001Slovakia_Book1_2_Ke hoach 2010 ngay 31-01 28" xfId="28624"/>
    <cellStyle name="Dziesietny_Invoices2001Slovakia_Book1_2_Ke hoach 2010 ngay 31-01 3" xfId="9864"/>
    <cellStyle name="Dziesiętny_Invoices2001Slovakia_Book1_2_Ke hoach 2010 ngay 31-01 3" xfId="9865"/>
    <cellStyle name="Dziesietny_Invoices2001Slovakia_Book1_2_Ke hoach 2010 ngay 31-01 3 2" xfId="16322"/>
    <cellStyle name="Dziesiętny_Invoices2001Slovakia_Book1_2_Ke hoach 2010 ngay 31-01 3 2" xfId="16323"/>
    <cellStyle name="Dziesietny_Invoices2001Slovakia_Book1_2_Ke hoach 2010 ngay 31-01 3 3" xfId="16320"/>
    <cellStyle name="Dziesiętny_Invoices2001Slovakia_Book1_2_Ke hoach 2010 ngay 31-01 3 3" xfId="16321"/>
    <cellStyle name="Dziesietny_Invoices2001Slovakia_Book1_2_Ke hoach 2010 ngay 31-01 3 4" xfId="28661"/>
    <cellStyle name="Dziesiętny_Invoices2001Slovakia_Book1_2_Ke hoach 2010 ngay 31-01 3 4" xfId="28662"/>
    <cellStyle name="Dziesietny_Invoices2001Slovakia_Book1_2_Ke hoach 2010 ngay 31-01 4" xfId="9866"/>
    <cellStyle name="Dziesiętny_Invoices2001Slovakia_Book1_2_Ke hoach 2010 ngay 31-01 4" xfId="9867"/>
    <cellStyle name="Dziesietny_Invoices2001Slovakia_Book1_2_Ke hoach 2010 ngay 31-01 4 2" xfId="28663"/>
    <cellStyle name="Dziesiętny_Invoices2001Slovakia_Book1_2_Ke hoach 2010 ngay 31-01 4 2" xfId="28664"/>
    <cellStyle name="Dziesietny_Invoices2001Slovakia_Book1_2_Ke hoach 2010 ngay 31-01 5" xfId="9868"/>
    <cellStyle name="Dziesiętny_Invoices2001Slovakia_Book1_2_Ke hoach 2010 ngay 31-01 5" xfId="9869"/>
    <cellStyle name="Dziesietny_Invoices2001Slovakia_Book1_2_Ke hoach 2010 ngay 31-01 5 2" xfId="28665"/>
    <cellStyle name="Dziesiętny_Invoices2001Slovakia_Book1_2_Ke hoach 2010 ngay 31-01 5 2" xfId="28666"/>
    <cellStyle name="Dziesietny_Invoices2001Slovakia_Book1_2_Ke hoach 2010 ngay 31-01 6" xfId="9870"/>
    <cellStyle name="Dziesiętny_Invoices2001Slovakia_Book1_2_Ke hoach 2010 ngay 31-01 6" xfId="9871"/>
    <cellStyle name="Dziesietny_Invoices2001Slovakia_Book1_2_Ke hoach 2010 ngay 31-01 6 2" xfId="28667"/>
    <cellStyle name="Dziesiętny_Invoices2001Slovakia_Book1_2_Ke hoach 2010 ngay 31-01 6 2" xfId="28668"/>
    <cellStyle name="Dziesietny_Invoices2001Slovakia_Book1_2_Ke hoach 2010 ngay 31-01 7" xfId="9872"/>
    <cellStyle name="Dziesiętny_Invoices2001Slovakia_Book1_2_Ke hoach 2010 ngay 31-01 7" xfId="9873"/>
    <cellStyle name="Dziesietny_Invoices2001Slovakia_Book1_2_Ke hoach 2010 ngay 31-01 7 2" xfId="28669"/>
    <cellStyle name="Dziesiętny_Invoices2001Slovakia_Book1_2_Ke hoach 2010 ngay 31-01 7 2" xfId="28670"/>
    <cellStyle name="Dziesietny_Invoices2001Slovakia_Book1_2_Ke hoach 2010 ngay 31-01 8" xfId="9874"/>
    <cellStyle name="Dziesiętny_Invoices2001Slovakia_Book1_2_Ke hoach 2010 ngay 31-01 8" xfId="9875"/>
    <cellStyle name="Dziesietny_Invoices2001Slovakia_Book1_2_Ke hoach 2010 ngay 31-01 8 2" xfId="28671"/>
    <cellStyle name="Dziesiętny_Invoices2001Slovakia_Book1_2_Ke hoach 2010 ngay 31-01 8 2" xfId="28672"/>
    <cellStyle name="Dziesietny_Invoices2001Slovakia_Book1_2_Ke hoach 2010 ngay 31-01 9" xfId="9876"/>
    <cellStyle name="Dziesiętny_Invoices2001Slovakia_Book1_2_Ke hoach 2010 ngay 31-01 9" xfId="9877"/>
    <cellStyle name="Dziesietny_Invoices2001Slovakia_Book1_2_Ke hoach 2010 ngay 31-01 9 2" xfId="28673"/>
    <cellStyle name="Dziesiętny_Invoices2001Slovakia_Book1_2_Ke hoach 2010 ngay 31-01 9 2" xfId="28674"/>
    <cellStyle name="Dziesietny_Invoices2001Slovakia_Book1_2_ke hoach dau thau 30-6-2010" xfId="9878"/>
    <cellStyle name="Dziesiętny_Invoices2001Slovakia_Book1_2_ke hoach dau thau 30-6-2010" xfId="9879"/>
    <cellStyle name="Dziesietny_Invoices2001Slovakia_Book1_2_ke hoach dau thau 30-6-2010 10" xfId="9880"/>
    <cellStyle name="Dziesiętny_Invoices2001Slovakia_Book1_2_ke hoach dau thau 30-6-2010 10" xfId="9881"/>
    <cellStyle name="Dziesietny_Invoices2001Slovakia_Book1_2_ke hoach dau thau 30-6-2010 10 2" xfId="28677"/>
    <cellStyle name="Dziesiętny_Invoices2001Slovakia_Book1_2_ke hoach dau thau 30-6-2010 10 2" xfId="28678"/>
    <cellStyle name="Dziesietny_Invoices2001Slovakia_Book1_2_ke hoach dau thau 30-6-2010 11" xfId="9882"/>
    <cellStyle name="Dziesiętny_Invoices2001Slovakia_Book1_2_ke hoach dau thau 30-6-2010 11" xfId="9883"/>
    <cellStyle name="Dziesietny_Invoices2001Slovakia_Book1_2_ke hoach dau thau 30-6-2010 11 2" xfId="28679"/>
    <cellStyle name="Dziesiętny_Invoices2001Slovakia_Book1_2_ke hoach dau thau 30-6-2010 11 2" xfId="28680"/>
    <cellStyle name="Dziesietny_Invoices2001Slovakia_Book1_2_ke hoach dau thau 30-6-2010 12" xfId="9884"/>
    <cellStyle name="Dziesiętny_Invoices2001Slovakia_Book1_2_ke hoach dau thau 30-6-2010 12" xfId="9885"/>
    <cellStyle name="Dziesietny_Invoices2001Slovakia_Book1_2_ke hoach dau thau 30-6-2010 12 2" xfId="28681"/>
    <cellStyle name="Dziesiętny_Invoices2001Slovakia_Book1_2_ke hoach dau thau 30-6-2010 12 2" xfId="28682"/>
    <cellStyle name="Dziesietny_Invoices2001Slovakia_Book1_2_ke hoach dau thau 30-6-2010 13" xfId="9886"/>
    <cellStyle name="Dziesiętny_Invoices2001Slovakia_Book1_2_ke hoach dau thau 30-6-2010 13" xfId="9887"/>
    <cellStyle name="Dziesietny_Invoices2001Slovakia_Book1_2_ke hoach dau thau 30-6-2010 13 2" xfId="28683"/>
    <cellStyle name="Dziesiętny_Invoices2001Slovakia_Book1_2_ke hoach dau thau 30-6-2010 13 2" xfId="28684"/>
    <cellStyle name="Dziesietny_Invoices2001Slovakia_Book1_2_ke hoach dau thau 30-6-2010 14" xfId="9888"/>
    <cellStyle name="Dziesiętny_Invoices2001Slovakia_Book1_2_ke hoach dau thau 30-6-2010 14" xfId="9889"/>
    <cellStyle name="Dziesietny_Invoices2001Slovakia_Book1_2_ke hoach dau thau 30-6-2010 14 2" xfId="28685"/>
    <cellStyle name="Dziesiętny_Invoices2001Slovakia_Book1_2_ke hoach dau thau 30-6-2010 14 2" xfId="28686"/>
    <cellStyle name="Dziesietny_Invoices2001Slovakia_Book1_2_ke hoach dau thau 30-6-2010 15" xfId="9890"/>
    <cellStyle name="Dziesiętny_Invoices2001Slovakia_Book1_2_ke hoach dau thau 30-6-2010 15" xfId="9891"/>
    <cellStyle name="Dziesietny_Invoices2001Slovakia_Book1_2_ke hoach dau thau 30-6-2010 15 2" xfId="28687"/>
    <cellStyle name="Dziesiętny_Invoices2001Slovakia_Book1_2_ke hoach dau thau 30-6-2010 15 2" xfId="28688"/>
    <cellStyle name="Dziesietny_Invoices2001Slovakia_Book1_2_ke hoach dau thau 30-6-2010 16" xfId="9892"/>
    <cellStyle name="Dziesiętny_Invoices2001Slovakia_Book1_2_ke hoach dau thau 30-6-2010 16" xfId="9893"/>
    <cellStyle name="Dziesietny_Invoices2001Slovakia_Book1_2_ke hoach dau thau 30-6-2010 16 2" xfId="28689"/>
    <cellStyle name="Dziesiętny_Invoices2001Slovakia_Book1_2_ke hoach dau thau 30-6-2010 16 2" xfId="28690"/>
    <cellStyle name="Dziesietny_Invoices2001Slovakia_Book1_2_ke hoach dau thau 30-6-2010 17" xfId="9894"/>
    <cellStyle name="Dziesiętny_Invoices2001Slovakia_Book1_2_ke hoach dau thau 30-6-2010 17" xfId="9895"/>
    <cellStyle name="Dziesietny_Invoices2001Slovakia_Book1_2_ke hoach dau thau 30-6-2010 17 2" xfId="28691"/>
    <cellStyle name="Dziesiętny_Invoices2001Slovakia_Book1_2_ke hoach dau thau 30-6-2010 17 2" xfId="28692"/>
    <cellStyle name="Dziesietny_Invoices2001Slovakia_Book1_2_ke hoach dau thau 30-6-2010 18" xfId="9896"/>
    <cellStyle name="Dziesiętny_Invoices2001Slovakia_Book1_2_ke hoach dau thau 30-6-2010 18" xfId="9897"/>
    <cellStyle name="Dziesietny_Invoices2001Slovakia_Book1_2_ke hoach dau thau 30-6-2010 18 2" xfId="28693"/>
    <cellStyle name="Dziesiętny_Invoices2001Slovakia_Book1_2_ke hoach dau thau 30-6-2010 18 2" xfId="28694"/>
    <cellStyle name="Dziesietny_Invoices2001Slovakia_Book1_2_ke hoach dau thau 30-6-2010 19" xfId="9898"/>
    <cellStyle name="Dziesiętny_Invoices2001Slovakia_Book1_2_ke hoach dau thau 30-6-2010 19" xfId="9899"/>
    <cellStyle name="Dziesietny_Invoices2001Slovakia_Book1_2_ke hoach dau thau 30-6-2010 19 2" xfId="28695"/>
    <cellStyle name="Dziesiętny_Invoices2001Slovakia_Book1_2_ke hoach dau thau 30-6-2010 19 2" xfId="28696"/>
    <cellStyle name="Dziesietny_Invoices2001Slovakia_Book1_2_ke hoach dau thau 30-6-2010 2" xfId="9900"/>
    <cellStyle name="Dziesiętny_Invoices2001Slovakia_Book1_2_ke hoach dau thau 30-6-2010 2" xfId="9901"/>
    <cellStyle name="Dziesietny_Invoices2001Slovakia_Book1_2_ke hoach dau thau 30-6-2010 2 2" xfId="16328"/>
    <cellStyle name="Dziesiętny_Invoices2001Slovakia_Book1_2_ke hoach dau thau 30-6-2010 2 2" xfId="16329"/>
    <cellStyle name="Dziesietny_Invoices2001Slovakia_Book1_2_ke hoach dau thau 30-6-2010 2 3" xfId="16326"/>
    <cellStyle name="Dziesiętny_Invoices2001Slovakia_Book1_2_ke hoach dau thau 30-6-2010 2 3" xfId="16327"/>
    <cellStyle name="Dziesietny_Invoices2001Slovakia_Book1_2_ke hoach dau thau 30-6-2010 2 4" xfId="28697"/>
    <cellStyle name="Dziesiętny_Invoices2001Slovakia_Book1_2_ke hoach dau thau 30-6-2010 2 4" xfId="28698"/>
    <cellStyle name="Dziesietny_Invoices2001Slovakia_Book1_2_ke hoach dau thau 30-6-2010 20" xfId="9902"/>
    <cellStyle name="Dziesiętny_Invoices2001Slovakia_Book1_2_ke hoach dau thau 30-6-2010 20" xfId="9903"/>
    <cellStyle name="Dziesietny_Invoices2001Slovakia_Book1_2_ke hoach dau thau 30-6-2010 20 2" xfId="28699"/>
    <cellStyle name="Dziesiętny_Invoices2001Slovakia_Book1_2_ke hoach dau thau 30-6-2010 20 2" xfId="28700"/>
    <cellStyle name="Dziesietny_Invoices2001Slovakia_Book1_2_ke hoach dau thau 30-6-2010 21" xfId="9904"/>
    <cellStyle name="Dziesiętny_Invoices2001Slovakia_Book1_2_ke hoach dau thau 30-6-2010 21" xfId="9905"/>
    <cellStyle name="Dziesietny_Invoices2001Slovakia_Book1_2_ke hoach dau thau 30-6-2010 21 2" xfId="28701"/>
    <cellStyle name="Dziesiętny_Invoices2001Slovakia_Book1_2_ke hoach dau thau 30-6-2010 21 2" xfId="28702"/>
    <cellStyle name="Dziesietny_Invoices2001Slovakia_Book1_2_ke hoach dau thau 30-6-2010 22" xfId="9906"/>
    <cellStyle name="Dziesiętny_Invoices2001Slovakia_Book1_2_ke hoach dau thau 30-6-2010 22" xfId="9907"/>
    <cellStyle name="Dziesietny_Invoices2001Slovakia_Book1_2_ke hoach dau thau 30-6-2010 22 2" xfId="28703"/>
    <cellStyle name="Dziesiętny_Invoices2001Slovakia_Book1_2_ke hoach dau thau 30-6-2010 22 2" xfId="28704"/>
    <cellStyle name="Dziesietny_Invoices2001Slovakia_Book1_2_ke hoach dau thau 30-6-2010 23" xfId="9908"/>
    <cellStyle name="Dziesiętny_Invoices2001Slovakia_Book1_2_ke hoach dau thau 30-6-2010 23" xfId="9909"/>
    <cellStyle name="Dziesietny_Invoices2001Slovakia_Book1_2_ke hoach dau thau 30-6-2010 23 2" xfId="28705"/>
    <cellStyle name="Dziesiętny_Invoices2001Slovakia_Book1_2_ke hoach dau thau 30-6-2010 23 2" xfId="28706"/>
    <cellStyle name="Dziesietny_Invoices2001Slovakia_Book1_2_ke hoach dau thau 30-6-2010 24" xfId="9910"/>
    <cellStyle name="Dziesiętny_Invoices2001Slovakia_Book1_2_ke hoach dau thau 30-6-2010 24" xfId="9911"/>
    <cellStyle name="Dziesietny_Invoices2001Slovakia_Book1_2_ke hoach dau thau 30-6-2010 24 2" xfId="28707"/>
    <cellStyle name="Dziesiętny_Invoices2001Slovakia_Book1_2_ke hoach dau thau 30-6-2010 24 2" xfId="28708"/>
    <cellStyle name="Dziesietny_Invoices2001Slovakia_Book1_2_ke hoach dau thau 30-6-2010 25" xfId="9912"/>
    <cellStyle name="Dziesiętny_Invoices2001Slovakia_Book1_2_ke hoach dau thau 30-6-2010 25" xfId="9913"/>
    <cellStyle name="Dziesietny_Invoices2001Slovakia_Book1_2_ke hoach dau thau 30-6-2010 25 2" xfId="28709"/>
    <cellStyle name="Dziesiętny_Invoices2001Slovakia_Book1_2_ke hoach dau thau 30-6-2010 25 2" xfId="28710"/>
    <cellStyle name="Dziesietny_Invoices2001Slovakia_Book1_2_ke hoach dau thau 30-6-2010 26" xfId="9914"/>
    <cellStyle name="Dziesiętny_Invoices2001Slovakia_Book1_2_ke hoach dau thau 30-6-2010 26" xfId="9915"/>
    <cellStyle name="Dziesietny_Invoices2001Slovakia_Book1_2_ke hoach dau thau 30-6-2010 26 2" xfId="28711"/>
    <cellStyle name="Dziesiętny_Invoices2001Slovakia_Book1_2_ke hoach dau thau 30-6-2010 26 2" xfId="28712"/>
    <cellStyle name="Dziesietny_Invoices2001Slovakia_Book1_2_ke hoach dau thau 30-6-2010 27" xfId="16324"/>
    <cellStyle name="Dziesiętny_Invoices2001Slovakia_Book1_2_ke hoach dau thau 30-6-2010 27" xfId="16325"/>
    <cellStyle name="Dziesietny_Invoices2001Slovakia_Book1_2_ke hoach dau thau 30-6-2010 28" xfId="28675"/>
    <cellStyle name="Dziesiętny_Invoices2001Slovakia_Book1_2_ke hoach dau thau 30-6-2010 28" xfId="28676"/>
    <cellStyle name="Dziesietny_Invoices2001Slovakia_Book1_2_ke hoach dau thau 30-6-2010 3" xfId="9916"/>
    <cellStyle name="Dziesiętny_Invoices2001Slovakia_Book1_2_ke hoach dau thau 30-6-2010 3" xfId="9917"/>
    <cellStyle name="Dziesietny_Invoices2001Slovakia_Book1_2_ke hoach dau thau 30-6-2010 3 2" xfId="16332"/>
    <cellStyle name="Dziesiętny_Invoices2001Slovakia_Book1_2_ke hoach dau thau 30-6-2010 3 2" xfId="16333"/>
    <cellStyle name="Dziesietny_Invoices2001Slovakia_Book1_2_ke hoach dau thau 30-6-2010 3 3" xfId="16330"/>
    <cellStyle name="Dziesiętny_Invoices2001Slovakia_Book1_2_ke hoach dau thau 30-6-2010 3 3" xfId="16331"/>
    <cellStyle name="Dziesietny_Invoices2001Slovakia_Book1_2_ke hoach dau thau 30-6-2010 3 4" xfId="28713"/>
    <cellStyle name="Dziesiętny_Invoices2001Slovakia_Book1_2_ke hoach dau thau 30-6-2010 3 4" xfId="28714"/>
    <cellStyle name="Dziesietny_Invoices2001Slovakia_Book1_2_ke hoach dau thau 30-6-2010 4" xfId="9918"/>
    <cellStyle name="Dziesiętny_Invoices2001Slovakia_Book1_2_ke hoach dau thau 30-6-2010 4" xfId="9919"/>
    <cellStyle name="Dziesietny_Invoices2001Slovakia_Book1_2_ke hoach dau thau 30-6-2010 4 2" xfId="28715"/>
    <cellStyle name="Dziesiętny_Invoices2001Slovakia_Book1_2_ke hoach dau thau 30-6-2010 4 2" xfId="28716"/>
    <cellStyle name="Dziesietny_Invoices2001Slovakia_Book1_2_ke hoach dau thau 30-6-2010 5" xfId="9920"/>
    <cellStyle name="Dziesiętny_Invoices2001Slovakia_Book1_2_ke hoach dau thau 30-6-2010 5" xfId="9921"/>
    <cellStyle name="Dziesietny_Invoices2001Slovakia_Book1_2_ke hoach dau thau 30-6-2010 5 2" xfId="28717"/>
    <cellStyle name="Dziesiętny_Invoices2001Slovakia_Book1_2_ke hoach dau thau 30-6-2010 5 2" xfId="28718"/>
    <cellStyle name="Dziesietny_Invoices2001Slovakia_Book1_2_ke hoach dau thau 30-6-2010 6" xfId="9922"/>
    <cellStyle name="Dziesiętny_Invoices2001Slovakia_Book1_2_ke hoach dau thau 30-6-2010 6" xfId="9923"/>
    <cellStyle name="Dziesietny_Invoices2001Slovakia_Book1_2_ke hoach dau thau 30-6-2010 6 2" xfId="28719"/>
    <cellStyle name="Dziesiętny_Invoices2001Slovakia_Book1_2_ke hoach dau thau 30-6-2010 6 2" xfId="28720"/>
    <cellStyle name="Dziesietny_Invoices2001Slovakia_Book1_2_ke hoach dau thau 30-6-2010 7" xfId="9924"/>
    <cellStyle name="Dziesiętny_Invoices2001Slovakia_Book1_2_ke hoach dau thau 30-6-2010 7" xfId="9925"/>
    <cellStyle name="Dziesietny_Invoices2001Slovakia_Book1_2_ke hoach dau thau 30-6-2010 7 2" xfId="28721"/>
    <cellStyle name="Dziesiętny_Invoices2001Slovakia_Book1_2_ke hoach dau thau 30-6-2010 7 2" xfId="28722"/>
    <cellStyle name="Dziesietny_Invoices2001Slovakia_Book1_2_ke hoach dau thau 30-6-2010 8" xfId="9926"/>
    <cellStyle name="Dziesiętny_Invoices2001Slovakia_Book1_2_ke hoach dau thau 30-6-2010 8" xfId="9927"/>
    <cellStyle name="Dziesietny_Invoices2001Slovakia_Book1_2_ke hoach dau thau 30-6-2010 8 2" xfId="28723"/>
    <cellStyle name="Dziesiętny_Invoices2001Slovakia_Book1_2_ke hoach dau thau 30-6-2010 8 2" xfId="28724"/>
    <cellStyle name="Dziesietny_Invoices2001Slovakia_Book1_2_ke hoach dau thau 30-6-2010 9" xfId="9928"/>
    <cellStyle name="Dziesiętny_Invoices2001Slovakia_Book1_2_ke hoach dau thau 30-6-2010 9" xfId="9929"/>
    <cellStyle name="Dziesietny_Invoices2001Slovakia_Book1_2_ke hoach dau thau 30-6-2010 9 2" xfId="28725"/>
    <cellStyle name="Dziesiętny_Invoices2001Slovakia_Book1_2_ke hoach dau thau 30-6-2010 9 2" xfId="28726"/>
    <cellStyle name="Dziesietny_Invoices2001Slovakia_Book1_2_KH Von 2012 gui BKH 1" xfId="9930"/>
    <cellStyle name="Dziesiętny_Invoices2001Slovakia_Book1_2_KH Von 2012 gui BKH 1" xfId="9931"/>
    <cellStyle name="Dziesietny_Invoices2001Slovakia_Book1_2_KH Von 2012 gui BKH 1 10" xfId="9932"/>
    <cellStyle name="Dziesiętny_Invoices2001Slovakia_Book1_2_KH Von 2012 gui BKH 1 10" xfId="9933"/>
    <cellStyle name="Dziesietny_Invoices2001Slovakia_Book1_2_KH Von 2012 gui BKH 1 10 2" xfId="28729"/>
    <cellStyle name="Dziesiętny_Invoices2001Slovakia_Book1_2_KH Von 2012 gui BKH 1 10 2" xfId="28730"/>
    <cellStyle name="Dziesietny_Invoices2001Slovakia_Book1_2_KH Von 2012 gui BKH 1 11" xfId="9934"/>
    <cellStyle name="Dziesiętny_Invoices2001Slovakia_Book1_2_KH Von 2012 gui BKH 1 11" xfId="9935"/>
    <cellStyle name="Dziesietny_Invoices2001Slovakia_Book1_2_KH Von 2012 gui BKH 1 11 2" xfId="28731"/>
    <cellStyle name="Dziesiętny_Invoices2001Slovakia_Book1_2_KH Von 2012 gui BKH 1 11 2" xfId="28732"/>
    <cellStyle name="Dziesietny_Invoices2001Slovakia_Book1_2_KH Von 2012 gui BKH 1 12" xfId="9936"/>
    <cellStyle name="Dziesiętny_Invoices2001Slovakia_Book1_2_KH Von 2012 gui BKH 1 12" xfId="9937"/>
    <cellStyle name="Dziesietny_Invoices2001Slovakia_Book1_2_KH Von 2012 gui BKH 1 12 2" xfId="28733"/>
    <cellStyle name="Dziesiętny_Invoices2001Slovakia_Book1_2_KH Von 2012 gui BKH 1 12 2" xfId="28734"/>
    <cellStyle name="Dziesietny_Invoices2001Slovakia_Book1_2_KH Von 2012 gui BKH 1 13" xfId="9938"/>
    <cellStyle name="Dziesiętny_Invoices2001Slovakia_Book1_2_KH Von 2012 gui BKH 1 13" xfId="9939"/>
    <cellStyle name="Dziesietny_Invoices2001Slovakia_Book1_2_KH Von 2012 gui BKH 1 13 2" xfId="28735"/>
    <cellStyle name="Dziesiętny_Invoices2001Slovakia_Book1_2_KH Von 2012 gui BKH 1 13 2" xfId="28736"/>
    <cellStyle name="Dziesietny_Invoices2001Slovakia_Book1_2_KH Von 2012 gui BKH 1 14" xfId="9940"/>
    <cellStyle name="Dziesiętny_Invoices2001Slovakia_Book1_2_KH Von 2012 gui BKH 1 14" xfId="9941"/>
    <cellStyle name="Dziesietny_Invoices2001Slovakia_Book1_2_KH Von 2012 gui BKH 1 14 2" xfId="28737"/>
    <cellStyle name="Dziesiętny_Invoices2001Slovakia_Book1_2_KH Von 2012 gui BKH 1 14 2" xfId="28738"/>
    <cellStyle name="Dziesietny_Invoices2001Slovakia_Book1_2_KH Von 2012 gui BKH 1 15" xfId="9942"/>
    <cellStyle name="Dziesiętny_Invoices2001Slovakia_Book1_2_KH Von 2012 gui BKH 1 15" xfId="9943"/>
    <cellStyle name="Dziesietny_Invoices2001Slovakia_Book1_2_KH Von 2012 gui BKH 1 15 2" xfId="28739"/>
    <cellStyle name="Dziesiętny_Invoices2001Slovakia_Book1_2_KH Von 2012 gui BKH 1 15 2" xfId="28740"/>
    <cellStyle name="Dziesietny_Invoices2001Slovakia_Book1_2_KH Von 2012 gui BKH 1 16" xfId="9944"/>
    <cellStyle name="Dziesiętny_Invoices2001Slovakia_Book1_2_KH Von 2012 gui BKH 1 16" xfId="9945"/>
    <cellStyle name="Dziesietny_Invoices2001Slovakia_Book1_2_KH Von 2012 gui BKH 1 16 2" xfId="28741"/>
    <cellStyle name="Dziesiętny_Invoices2001Slovakia_Book1_2_KH Von 2012 gui BKH 1 16 2" xfId="28742"/>
    <cellStyle name="Dziesietny_Invoices2001Slovakia_Book1_2_KH Von 2012 gui BKH 1 17" xfId="9946"/>
    <cellStyle name="Dziesiętny_Invoices2001Slovakia_Book1_2_KH Von 2012 gui BKH 1 17" xfId="9947"/>
    <cellStyle name="Dziesietny_Invoices2001Slovakia_Book1_2_KH Von 2012 gui BKH 1 17 2" xfId="28743"/>
    <cellStyle name="Dziesiętny_Invoices2001Slovakia_Book1_2_KH Von 2012 gui BKH 1 17 2" xfId="28744"/>
    <cellStyle name="Dziesietny_Invoices2001Slovakia_Book1_2_KH Von 2012 gui BKH 1 18" xfId="9948"/>
    <cellStyle name="Dziesiętny_Invoices2001Slovakia_Book1_2_KH Von 2012 gui BKH 1 18" xfId="9949"/>
    <cellStyle name="Dziesietny_Invoices2001Slovakia_Book1_2_KH Von 2012 gui BKH 1 18 2" xfId="28745"/>
    <cellStyle name="Dziesiętny_Invoices2001Slovakia_Book1_2_KH Von 2012 gui BKH 1 18 2" xfId="28746"/>
    <cellStyle name="Dziesietny_Invoices2001Slovakia_Book1_2_KH Von 2012 gui BKH 1 19" xfId="9950"/>
    <cellStyle name="Dziesiętny_Invoices2001Slovakia_Book1_2_KH Von 2012 gui BKH 1 19" xfId="9951"/>
    <cellStyle name="Dziesietny_Invoices2001Slovakia_Book1_2_KH Von 2012 gui BKH 1 19 2" xfId="28747"/>
    <cellStyle name="Dziesiętny_Invoices2001Slovakia_Book1_2_KH Von 2012 gui BKH 1 19 2" xfId="28748"/>
    <cellStyle name="Dziesietny_Invoices2001Slovakia_Book1_2_KH Von 2012 gui BKH 1 2" xfId="9952"/>
    <cellStyle name="Dziesiętny_Invoices2001Slovakia_Book1_2_KH Von 2012 gui BKH 1 2" xfId="9953"/>
    <cellStyle name="Dziesietny_Invoices2001Slovakia_Book1_2_KH Von 2012 gui BKH 1 2 2" xfId="16338"/>
    <cellStyle name="Dziesiętny_Invoices2001Slovakia_Book1_2_KH Von 2012 gui BKH 1 2 2" xfId="16339"/>
    <cellStyle name="Dziesietny_Invoices2001Slovakia_Book1_2_KH Von 2012 gui BKH 1 2 3" xfId="16336"/>
    <cellStyle name="Dziesiętny_Invoices2001Slovakia_Book1_2_KH Von 2012 gui BKH 1 2 3" xfId="16337"/>
    <cellStyle name="Dziesietny_Invoices2001Slovakia_Book1_2_KH Von 2012 gui BKH 1 2 4" xfId="28749"/>
    <cellStyle name="Dziesiętny_Invoices2001Slovakia_Book1_2_KH Von 2012 gui BKH 1 2 4" xfId="28750"/>
    <cellStyle name="Dziesietny_Invoices2001Slovakia_Book1_2_KH Von 2012 gui BKH 1 20" xfId="9954"/>
    <cellStyle name="Dziesiętny_Invoices2001Slovakia_Book1_2_KH Von 2012 gui BKH 1 20" xfId="9955"/>
    <cellStyle name="Dziesietny_Invoices2001Slovakia_Book1_2_KH Von 2012 gui BKH 1 20 2" xfId="28751"/>
    <cellStyle name="Dziesiętny_Invoices2001Slovakia_Book1_2_KH Von 2012 gui BKH 1 20 2" xfId="28752"/>
    <cellStyle name="Dziesietny_Invoices2001Slovakia_Book1_2_KH Von 2012 gui BKH 1 21" xfId="9956"/>
    <cellStyle name="Dziesiętny_Invoices2001Slovakia_Book1_2_KH Von 2012 gui BKH 1 21" xfId="9957"/>
    <cellStyle name="Dziesietny_Invoices2001Slovakia_Book1_2_KH Von 2012 gui BKH 1 21 2" xfId="28753"/>
    <cellStyle name="Dziesiętny_Invoices2001Slovakia_Book1_2_KH Von 2012 gui BKH 1 21 2" xfId="28754"/>
    <cellStyle name="Dziesietny_Invoices2001Slovakia_Book1_2_KH Von 2012 gui BKH 1 22" xfId="9958"/>
    <cellStyle name="Dziesiętny_Invoices2001Slovakia_Book1_2_KH Von 2012 gui BKH 1 22" xfId="9959"/>
    <cellStyle name="Dziesietny_Invoices2001Slovakia_Book1_2_KH Von 2012 gui BKH 1 22 2" xfId="28755"/>
    <cellStyle name="Dziesiętny_Invoices2001Slovakia_Book1_2_KH Von 2012 gui BKH 1 22 2" xfId="28756"/>
    <cellStyle name="Dziesietny_Invoices2001Slovakia_Book1_2_KH Von 2012 gui BKH 1 23" xfId="9960"/>
    <cellStyle name="Dziesiętny_Invoices2001Slovakia_Book1_2_KH Von 2012 gui BKH 1 23" xfId="9961"/>
    <cellStyle name="Dziesietny_Invoices2001Slovakia_Book1_2_KH Von 2012 gui BKH 1 23 2" xfId="28757"/>
    <cellStyle name="Dziesiętny_Invoices2001Slovakia_Book1_2_KH Von 2012 gui BKH 1 23 2" xfId="28758"/>
    <cellStyle name="Dziesietny_Invoices2001Slovakia_Book1_2_KH Von 2012 gui BKH 1 24" xfId="9962"/>
    <cellStyle name="Dziesiętny_Invoices2001Slovakia_Book1_2_KH Von 2012 gui BKH 1 24" xfId="9963"/>
    <cellStyle name="Dziesietny_Invoices2001Slovakia_Book1_2_KH Von 2012 gui BKH 1 24 2" xfId="28759"/>
    <cellStyle name="Dziesiętny_Invoices2001Slovakia_Book1_2_KH Von 2012 gui BKH 1 24 2" xfId="28760"/>
    <cellStyle name="Dziesietny_Invoices2001Slovakia_Book1_2_KH Von 2012 gui BKH 1 25" xfId="9964"/>
    <cellStyle name="Dziesiętny_Invoices2001Slovakia_Book1_2_KH Von 2012 gui BKH 1 25" xfId="9965"/>
    <cellStyle name="Dziesietny_Invoices2001Slovakia_Book1_2_KH Von 2012 gui BKH 1 25 2" xfId="28761"/>
    <cellStyle name="Dziesiętny_Invoices2001Slovakia_Book1_2_KH Von 2012 gui BKH 1 25 2" xfId="28762"/>
    <cellStyle name="Dziesietny_Invoices2001Slovakia_Book1_2_KH Von 2012 gui BKH 1 26" xfId="9966"/>
    <cellStyle name="Dziesiętny_Invoices2001Slovakia_Book1_2_KH Von 2012 gui BKH 1 26" xfId="9967"/>
    <cellStyle name="Dziesietny_Invoices2001Slovakia_Book1_2_KH Von 2012 gui BKH 1 26 2" xfId="28763"/>
    <cellStyle name="Dziesiętny_Invoices2001Slovakia_Book1_2_KH Von 2012 gui BKH 1 26 2" xfId="28764"/>
    <cellStyle name="Dziesietny_Invoices2001Slovakia_Book1_2_KH Von 2012 gui BKH 1 27" xfId="16334"/>
    <cellStyle name="Dziesiętny_Invoices2001Slovakia_Book1_2_KH Von 2012 gui BKH 1 27" xfId="16335"/>
    <cellStyle name="Dziesietny_Invoices2001Slovakia_Book1_2_KH Von 2012 gui BKH 1 28" xfId="28727"/>
    <cellStyle name="Dziesiętny_Invoices2001Slovakia_Book1_2_KH Von 2012 gui BKH 1 28" xfId="28728"/>
    <cellStyle name="Dziesietny_Invoices2001Slovakia_Book1_2_KH Von 2012 gui BKH 1 3" xfId="9968"/>
    <cellStyle name="Dziesiętny_Invoices2001Slovakia_Book1_2_KH Von 2012 gui BKH 1 3" xfId="9969"/>
    <cellStyle name="Dziesietny_Invoices2001Slovakia_Book1_2_KH Von 2012 gui BKH 1 3 2" xfId="16342"/>
    <cellStyle name="Dziesiętny_Invoices2001Slovakia_Book1_2_KH Von 2012 gui BKH 1 3 2" xfId="16343"/>
    <cellStyle name="Dziesietny_Invoices2001Slovakia_Book1_2_KH Von 2012 gui BKH 1 3 3" xfId="16340"/>
    <cellStyle name="Dziesiętny_Invoices2001Slovakia_Book1_2_KH Von 2012 gui BKH 1 3 3" xfId="16341"/>
    <cellStyle name="Dziesietny_Invoices2001Slovakia_Book1_2_KH Von 2012 gui BKH 1 3 4" xfId="28765"/>
    <cellStyle name="Dziesiętny_Invoices2001Slovakia_Book1_2_KH Von 2012 gui BKH 1 3 4" xfId="28766"/>
    <cellStyle name="Dziesietny_Invoices2001Slovakia_Book1_2_KH Von 2012 gui BKH 1 4" xfId="9970"/>
    <cellStyle name="Dziesiętny_Invoices2001Slovakia_Book1_2_KH Von 2012 gui BKH 1 4" xfId="9971"/>
    <cellStyle name="Dziesietny_Invoices2001Slovakia_Book1_2_KH Von 2012 gui BKH 1 4 2" xfId="28767"/>
    <cellStyle name="Dziesiętny_Invoices2001Slovakia_Book1_2_KH Von 2012 gui BKH 1 4 2" xfId="28768"/>
    <cellStyle name="Dziesietny_Invoices2001Slovakia_Book1_2_KH Von 2012 gui BKH 1 5" xfId="9972"/>
    <cellStyle name="Dziesiętny_Invoices2001Slovakia_Book1_2_KH Von 2012 gui BKH 1 5" xfId="9973"/>
    <cellStyle name="Dziesietny_Invoices2001Slovakia_Book1_2_KH Von 2012 gui BKH 1 5 2" xfId="28769"/>
    <cellStyle name="Dziesiętny_Invoices2001Slovakia_Book1_2_KH Von 2012 gui BKH 1 5 2" xfId="28770"/>
    <cellStyle name="Dziesietny_Invoices2001Slovakia_Book1_2_KH Von 2012 gui BKH 1 6" xfId="9974"/>
    <cellStyle name="Dziesiętny_Invoices2001Slovakia_Book1_2_KH Von 2012 gui BKH 1 6" xfId="9975"/>
    <cellStyle name="Dziesietny_Invoices2001Slovakia_Book1_2_KH Von 2012 gui BKH 1 6 2" xfId="28771"/>
    <cellStyle name="Dziesiętny_Invoices2001Slovakia_Book1_2_KH Von 2012 gui BKH 1 6 2" xfId="28772"/>
    <cellStyle name="Dziesietny_Invoices2001Slovakia_Book1_2_KH Von 2012 gui BKH 1 7" xfId="9976"/>
    <cellStyle name="Dziesiętny_Invoices2001Slovakia_Book1_2_KH Von 2012 gui BKH 1 7" xfId="9977"/>
    <cellStyle name="Dziesietny_Invoices2001Slovakia_Book1_2_KH Von 2012 gui BKH 1 7 2" xfId="28773"/>
    <cellStyle name="Dziesiętny_Invoices2001Slovakia_Book1_2_KH Von 2012 gui BKH 1 7 2" xfId="28774"/>
    <cellStyle name="Dziesietny_Invoices2001Slovakia_Book1_2_KH Von 2012 gui BKH 1 8" xfId="9978"/>
    <cellStyle name="Dziesiętny_Invoices2001Slovakia_Book1_2_KH Von 2012 gui BKH 1 8" xfId="9979"/>
    <cellStyle name="Dziesietny_Invoices2001Slovakia_Book1_2_KH Von 2012 gui BKH 1 8 2" xfId="28775"/>
    <cellStyle name="Dziesiętny_Invoices2001Slovakia_Book1_2_KH Von 2012 gui BKH 1 8 2" xfId="28776"/>
    <cellStyle name="Dziesietny_Invoices2001Slovakia_Book1_2_KH Von 2012 gui BKH 1 9" xfId="9980"/>
    <cellStyle name="Dziesiętny_Invoices2001Slovakia_Book1_2_KH Von 2012 gui BKH 1 9" xfId="9981"/>
    <cellStyle name="Dziesietny_Invoices2001Slovakia_Book1_2_KH Von 2012 gui BKH 1 9 2" xfId="28777"/>
    <cellStyle name="Dziesiętny_Invoices2001Slovakia_Book1_2_KH Von 2012 gui BKH 1 9 2" xfId="28778"/>
    <cellStyle name="Dziesietny_Invoices2001Slovakia_Book1_2_KH Von 2012 gui BKH 1_BIEU KE HOACH  2015 (KTN 6.11 sua)" xfId="16344"/>
    <cellStyle name="Dziesiętny_Invoices2001Slovakia_Book1_2_KH Von 2012 gui BKH 1_BIEU KE HOACH  2015 (KTN 6.11 sua)" xfId="16345"/>
    <cellStyle name="Dziesietny_Invoices2001Slovakia_Book1_2_KH Von 2012 gui BKH 2" xfId="9982"/>
    <cellStyle name="Dziesiętny_Invoices2001Slovakia_Book1_2_KH Von 2012 gui BKH 2" xfId="9983"/>
    <cellStyle name="Dziesietny_Invoices2001Slovakia_Book1_2_KH Von 2012 gui BKH 2 10" xfId="9984"/>
    <cellStyle name="Dziesiętny_Invoices2001Slovakia_Book1_2_KH Von 2012 gui BKH 2 10" xfId="9985"/>
    <cellStyle name="Dziesietny_Invoices2001Slovakia_Book1_2_KH Von 2012 gui BKH 2 10 2" xfId="28781"/>
    <cellStyle name="Dziesiętny_Invoices2001Slovakia_Book1_2_KH Von 2012 gui BKH 2 10 2" xfId="28782"/>
    <cellStyle name="Dziesietny_Invoices2001Slovakia_Book1_2_KH Von 2012 gui BKH 2 11" xfId="9986"/>
    <cellStyle name="Dziesiętny_Invoices2001Slovakia_Book1_2_KH Von 2012 gui BKH 2 11" xfId="9987"/>
    <cellStyle name="Dziesietny_Invoices2001Slovakia_Book1_2_KH Von 2012 gui BKH 2 11 2" xfId="28783"/>
    <cellStyle name="Dziesiętny_Invoices2001Slovakia_Book1_2_KH Von 2012 gui BKH 2 11 2" xfId="28784"/>
    <cellStyle name="Dziesietny_Invoices2001Slovakia_Book1_2_KH Von 2012 gui BKH 2 12" xfId="9988"/>
    <cellStyle name="Dziesiętny_Invoices2001Slovakia_Book1_2_KH Von 2012 gui BKH 2 12" xfId="9989"/>
    <cellStyle name="Dziesietny_Invoices2001Slovakia_Book1_2_KH Von 2012 gui BKH 2 12 2" xfId="28785"/>
    <cellStyle name="Dziesiętny_Invoices2001Slovakia_Book1_2_KH Von 2012 gui BKH 2 12 2" xfId="28786"/>
    <cellStyle name="Dziesietny_Invoices2001Slovakia_Book1_2_KH Von 2012 gui BKH 2 13" xfId="9990"/>
    <cellStyle name="Dziesiętny_Invoices2001Slovakia_Book1_2_KH Von 2012 gui BKH 2 13" xfId="9991"/>
    <cellStyle name="Dziesietny_Invoices2001Slovakia_Book1_2_KH Von 2012 gui BKH 2 13 2" xfId="28787"/>
    <cellStyle name="Dziesiętny_Invoices2001Slovakia_Book1_2_KH Von 2012 gui BKH 2 13 2" xfId="28788"/>
    <cellStyle name="Dziesietny_Invoices2001Slovakia_Book1_2_KH Von 2012 gui BKH 2 14" xfId="9992"/>
    <cellStyle name="Dziesiętny_Invoices2001Slovakia_Book1_2_KH Von 2012 gui BKH 2 14" xfId="9993"/>
    <cellStyle name="Dziesietny_Invoices2001Slovakia_Book1_2_KH Von 2012 gui BKH 2 14 2" xfId="28789"/>
    <cellStyle name="Dziesiętny_Invoices2001Slovakia_Book1_2_KH Von 2012 gui BKH 2 14 2" xfId="28790"/>
    <cellStyle name="Dziesietny_Invoices2001Slovakia_Book1_2_KH Von 2012 gui BKH 2 15" xfId="9994"/>
    <cellStyle name="Dziesiętny_Invoices2001Slovakia_Book1_2_KH Von 2012 gui BKH 2 15" xfId="9995"/>
    <cellStyle name="Dziesietny_Invoices2001Slovakia_Book1_2_KH Von 2012 gui BKH 2 15 2" xfId="28791"/>
    <cellStyle name="Dziesiętny_Invoices2001Slovakia_Book1_2_KH Von 2012 gui BKH 2 15 2" xfId="28792"/>
    <cellStyle name="Dziesietny_Invoices2001Slovakia_Book1_2_KH Von 2012 gui BKH 2 16" xfId="9996"/>
    <cellStyle name="Dziesiętny_Invoices2001Slovakia_Book1_2_KH Von 2012 gui BKH 2 16" xfId="9997"/>
    <cellStyle name="Dziesietny_Invoices2001Slovakia_Book1_2_KH Von 2012 gui BKH 2 16 2" xfId="28793"/>
    <cellStyle name="Dziesiętny_Invoices2001Slovakia_Book1_2_KH Von 2012 gui BKH 2 16 2" xfId="28794"/>
    <cellStyle name="Dziesietny_Invoices2001Slovakia_Book1_2_KH Von 2012 gui BKH 2 17" xfId="9998"/>
    <cellStyle name="Dziesiętny_Invoices2001Slovakia_Book1_2_KH Von 2012 gui BKH 2 17" xfId="9999"/>
    <cellStyle name="Dziesietny_Invoices2001Slovakia_Book1_2_KH Von 2012 gui BKH 2 17 2" xfId="28795"/>
    <cellStyle name="Dziesiętny_Invoices2001Slovakia_Book1_2_KH Von 2012 gui BKH 2 17 2" xfId="28796"/>
    <cellStyle name="Dziesietny_Invoices2001Slovakia_Book1_2_KH Von 2012 gui BKH 2 18" xfId="10000"/>
    <cellStyle name="Dziesiętny_Invoices2001Slovakia_Book1_2_KH Von 2012 gui BKH 2 18" xfId="10001"/>
    <cellStyle name="Dziesietny_Invoices2001Slovakia_Book1_2_KH Von 2012 gui BKH 2 18 2" xfId="28797"/>
    <cellStyle name="Dziesiętny_Invoices2001Slovakia_Book1_2_KH Von 2012 gui BKH 2 18 2" xfId="28798"/>
    <cellStyle name="Dziesietny_Invoices2001Slovakia_Book1_2_KH Von 2012 gui BKH 2 19" xfId="10002"/>
    <cellStyle name="Dziesiętny_Invoices2001Slovakia_Book1_2_KH Von 2012 gui BKH 2 19" xfId="10003"/>
    <cellStyle name="Dziesietny_Invoices2001Slovakia_Book1_2_KH Von 2012 gui BKH 2 19 2" xfId="28799"/>
    <cellStyle name="Dziesiętny_Invoices2001Slovakia_Book1_2_KH Von 2012 gui BKH 2 19 2" xfId="28800"/>
    <cellStyle name="Dziesietny_Invoices2001Slovakia_Book1_2_KH Von 2012 gui BKH 2 2" xfId="10004"/>
    <cellStyle name="Dziesiętny_Invoices2001Slovakia_Book1_2_KH Von 2012 gui BKH 2 2" xfId="10005"/>
    <cellStyle name="Dziesietny_Invoices2001Slovakia_Book1_2_KH Von 2012 gui BKH 2 2 2" xfId="16350"/>
    <cellStyle name="Dziesiętny_Invoices2001Slovakia_Book1_2_KH Von 2012 gui BKH 2 2 2" xfId="16351"/>
    <cellStyle name="Dziesietny_Invoices2001Slovakia_Book1_2_KH Von 2012 gui BKH 2 2 3" xfId="16348"/>
    <cellStyle name="Dziesiętny_Invoices2001Slovakia_Book1_2_KH Von 2012 gui BKH 2 2 3" xfId="16349"/>
    <cellStyle name="Dziesietny_Invoices2001Slovakia_Book1_2_KH Von 2012 gui BKH 2 2 4" xfId="28801"/>
    <cellStyle name="Dziesiętny_Invoices2001Slovakia_Book1_2_KH Von 2012 gui BKH 2 2 4" xfId="28802"/>
    <cellStyle name="Dziesietny_Invoices2001Slovakia_Book1_2_KH Von 2012 gui BKH 2 20" xfId="10006"/>
    <cellStyle name="Dziesiętny_Invoices2001Slovakia_Book1_2_KH Von 2012 gui BKH 2 20" xfId="10007"/>
    <cellStyle name="Dziesietny_Invoices2001Slovakia_Book1_2_KH Von 2012 gui BKH 2 20 2" xfId="28803"/>
    <cellStyle name="Dziesiętny_Invoices2001Slovakia_Book1_2_KH Von 2012 gui BKH 2 20 2" xfId="28804"/>
    <cellStyle name="Dziesietny_Invoices2001Slovakia_Book1_2_KH Von 2012 gui BKH 2 21" xfId="10008"/>
    <cellStyle name="Dziesiętny_Invoices2001Slovakia_Book1_2_KH Von 2012 gui BKH 2 21" xfId="10009"/>
    <cellStyle name="Dziesietny_Invoices2001Slovakia_Book1_2_KH Von 2012 gui BKH 2 21 2" xfId="28805"/>
    <cellStyle name="Dziesiętny_Invoices2001Slovakia_Book1_2_KH Von 2012 gui BKH 2 21 2" xfId="28806"/>
    <cellStyle name="Dziesietny_Invoices2001Slovakia_Book1_2_KH Von 2012 gui BKH 2 22" xfId="10010"/>
    <cellStyle name="Dziesiętny_Invoices2001Slovakia_Book1_2_KH Von 2012 gui BKH 2 22" xfId="10011"/>
    <cellStyle name="Dziesietny_Invoices2001Slovakia_Book1_2_KH Von 2012 gui BKH 2 22 2" xfId="28807"/>
    <cellStyle name="Dziesiętny_Invoices2001Slovakia_Book1_2_KH Von 2012 gui BKH 2 22 2" xfId="28808"/>
    <cellStyle name="Dziesietny_Invoices2001Slovakia_Book1_2_KH Von 2012 gui BKH 2 23" xfId="10012"/>
    <cellStyle name="Dziesiętny_Invoices2001Slovakia_Book1_2_KH Von 2012 gui BKH 2 23" xfId="10013"/>
    <cellStyle name="Dziesietny_Invoices2001Slovakia_Book1_2_KH Von 2012 gui BKH 2 23 2" xfId="28809"/>
    <cellStyle name="Dziesiętny_Invoices2001Slovakia_Book1_2_KH Von 2012 gui BKH 2 23 2" xfId="28810"/>
    <cellStyle name="Dziesietny_Invoices2001Slovakia_Book1_2_KH Von 2012 gui BKH 2 24" xfId="10014"/>
    <cellStyle name="Dziesiętny_Invoices2001Slovakia_Book1_2_KH Von 2012 gui BKH 2 24" xfId="10015"/>
    <cellStyle name="Dziesietny_Invoices2001Slovakia_Book1_2_KH Von 2012 gui BKH 2 24 2" xfId="28811"/>
    <cellStyle name="Dziesiętny_Invoices2001Slovakia_Book1_2_KH Von 2012 gui BKH 2 24 2" xfId="28812"/>
    <cellStyle name="Dziesietny_Invoices2001Slovakia_Book1_2_KH Von 2012 gui BKH 2 25" xfId="10016"/>
    <cellStyle name="Dziesiętny_Invoices2001Slovakia_Book1_2_KH Von 2012 gui BKH 2 25" xfId="10017"/>
    <cellStyle name="Dziesietny_Invoices2001Slovakia_Book1_2_KH Von 2012 gui BKH 2 25 2" xfId="28813"/>
    <cellStyle name="Dziesiętny_Invoices2001Slovakia_Book1_2_KH Von 2012 gui BKH 2 25 2" xfId="28814"/>
    <cellStyle name="Dziesietny_Invoices2001Slovakia_Book1_2_KH Von 2012 gui BKH 2 26" xfId="10018"/>
    <cellStyle name="Dziesiętny_Invoices2001Slovakia_Book1_2_KH Von 2012 gui BKH 2 26" xfId="10019"/>
    <cellStyle name="Dziesietny_Invoices2001Slovakia_Book1_2_KH Von 2012 gui BKH 2 26 2" xfId="28815"/>
    <cellStyle name="Dziesiętny_Invoices2001Slovakia_Book1_2_KH Von 2012 gui BKH 2 26 2" xfId="28816"/>
    <cellStyle name="Dziesietny_Invoices2001Slovakia_Book1_2_KH Von 2012 gui BKH 2 27" xfId="16346"/>
    <cellStyle name="Dziesiętny_Invoices2001Slovakia_Book1_2_KH Von 2012 gui BKH 2 27" xfId="16347"/>
    <cellStyle name="Dziesietny_Invoices2001Slovakia_Book1_2_KH Von 2012 gui BKH 2 28" xfId="28779"/>
    <cellStyle name="Dziesiętny_Invoices2001Slovakia_Book1_2_KH Von 2012 gui BKH 2 28" xfId="28780"/>
    <cellStyle name="Dziesietny_Invoices2001Slovakia_Book1_2_KH Von 2012 gui BKH 2 3" xfId="10020"/>
    <cellStyle name="Dziesiętny_Invoices2001Slovakia_Book1_2_KH Von 2012 gui BKH 2 3" xfId="10021"/>
    <cellStyle name="Dziesietny_Invoices2001Slovakia_Book1_2_KH Von 2012 gui BKH 2 3 2" xfId="16354"/>
    <cellStyle name="Dziesiętny_Invoices2001Slovakia_Book1_2_KH Von 2012 gui BKH 2 3 2" xfId="16355"/>
    <cellStyle name="Dziesietny_Invoices2001Slovakia_Book1_2_KH Von 2012 gui BKH 2 3 3" xfId="16352"/>
    <cellStyle name="Dziesiętny_Invoices2001Slovakia_Book1_2_KH Von 2012 gui BKH 2 3 3" xfId="16353"/>
    <cellStyle name="Dziesietny_Invoices2001Slovakia_Book1_2_KH Von 2012 gui BKH 2 3 4" xfId="28817"/>
    <cellStyle name="Dziesiętny_Invoices2001Slovakia_Book1_2_KH Von 2012 gui BKH 2 3 4" xfId="28818"/>
    <cellStyle name="Dziesietny_Invoices2001Slovakia_Book1_2_KH Von 2012 gui BKH 2 4" xfId="10022"/>
    <cellStyle name="Dziesiętny_Invoices2001Slovakia_Book1_2_KH Von 2012 gui BKH 2 4" xfId="10023"/>
    <cellStyle name="Dziesietny_Invoices2001Slovakia_Book1_2_KH Von 2012 gui BKH 2 4 2" xfId="28819"/>
    <cellStyle name="Dziesiętny_Invoices2001Slovakia_Book1_2_KH Von 2012 gui BKH 2 4 2" xfId="28820"/>
    <cellStyle name="Dziesietny_Invoices2001Slovakia_Book1_2_KH Von 2012 gui BKH 2 5" xfId="10024"/>
    <cellStyle name="Dziesiętny_Invoices2001Slovakia_Book1_2_KH Von 2012 gui BKH 2 5" xfId="10025"/>
    <cellStyle name="Dziesietny_Invoices2001Slovakia_Book1_2_KH Von 2012 gui BKH 2 5 2" xfId="28821"/>
    <cellStyle name="Dziesiętny_Invoices2001Slovakia_Book1_2_KH Von 2012 gui BKH 2 5 2" xfId="28822"/>
    <cellStyle name="Dziesietny_Invoices2001Slovakia_Book1_2_KH Von 2012 gui BKH 2 6" xfId="10026"/>
    <cellStyle name="Dziesiętny_Invoices2001Slovakia_Book1_2_KH Von 2012 gui BKH 2 6" xfId="10027"/>
    <cellStyle name="Dziesietny_Invoices2001Slovakia_Book1_2_KH Von 2012 gui BKH 2 6 2" xfId="28823"/>
    <cellStyle name="Dziesiętny_Invoices2001Slovakia_Book1_2_KH Von 2012 gui BKH 2 6 2" xfId="28824"/>
    <cellStyle name="Dziesietny_Invoices2001Slovakia_Book1_2_KH Von 2012 gui BKH 2 7" xfId="10028"/>
    <cellStyle name="Dziesiętny_Invoices2001Slovakia_Book1_2_KH Von 2012 gui BKH 2 7" xfId="10029"/>
    <cellStyle name="Dziesietny_Invoices2001Slovakia_Book1_2_KH Von 2012 gui BKH 2 7 2" xfId="28825"/>
    <cellStyle name="Dziesiętny_Invoices2001Slovakia_Book1_2_KH Von 2012 gui BKH 2 7 2" xfId="28826"/>
    <cellStyle name="Dziesietny_Invoices2001Slovakia_Book1_2_KH Von 2012 gui BKH 2 8" xfId="10030"/>
    <cellStyle name="Dziesiętny_Invoices2001Slovakia_Book1_2_KH Von 2012 gui BKH 2 8" xfId="10031"/>
    <cellStyle name="Dziesietny_Invoices2001Slovakia_Book1_2_KH Von 2012 gui BKH 2 8 2" xfId="28827"/>
    <cellStyle name="Dziesiętny_Invoices2001Slovakia_Book1_2_KH Von 2012 gui BKH 2 8 2" xfId="28828"/>
    <cellStyle name="Dziesietny_Invoices2001Slovakia_Book1_2_KH Von 2012 gui BKH 2 9" xfId="10032"/>
    <cellStyle name="Dziesiętny_Invoices2001Slovakia_Book1_2_KH Von 2012 gui BKH 2 9" xfId="10033"/>
    <cellStyle name="Dziesietny_Invoices2001Slovakia_Book1_2_KH Von 2012 gui BKH 2 9 2" xfId="28829"/>
    <cellStyle name="Dziesiętny_Invoices2001Slovakia_Book1_2_KH Von 2012 gui BKH 2 9 2" xfId="28830"/>
    <cellStyle name="Dziesietny_Invoices2001Slovakia_Book1_2_QD ke hoach dau thau" xfId="10034"/>
    <cellStyle name="Dziesiętny_Invoices2001Slovakia_Book1_2_QD ke hoach dau thau" xfId="10035"/>
    <cellStyle name="Dziesietny_Invoices2001Slovakia_Book1_2_QD ke hoach dau thau 10" xfId="10036"/>
    <cellStyle name="Dziesiętny_Invoices2001Slovakia_Book1_2_QD ke hoach dau thau 10" xfId="10037"/>
    <cellStyle name="Dziesietny_Invoices2001Slovakia_Book1_2_QD ke hoach dau thau 10 2" xfId="28833"/>
    <cellStyle name="Dziesiętny_Invoices2001Slovakia_Book1_2_QD ke hoach dau thau 10 2" xfId="28834"/>
    <cellStyle name="Dziesietny_Invoices2001Slovakia_Book1_2_QD ke hoach dau thau 11" xfId="10038"/>
    <cellStyle name="Dziesiętny_Invoices2001Slovakia_Book1_2_QD ke hoach dau thau 11" xfId="10039"/>
    <cellStyle name="Dziesietny_Invoices2001Slovakia_Book1_2_QD ke hoach dau thau 11 2" xfId="28835"/>
    <cellStyle name="Dziesiętny_Invoices2001Slovakia_Book1_2_QD ke hoach dau thau 11 2" xfId="28836"/>
    <cellStyle name="Dziesietny_Invoices2001Slovakia_Book1_2_QD ke hoach dau thau 12" xfId="10040"/>
    <cellStyle name="Dziesiętny_Invoices2001Slovakia_Book1_2_QD ke hoach dau thau 12" xfId="10041"/>
    <cellStyle name="Dziesietny_Invoices2001Slovakia_Book1_2_QD ke hoach dau thau 12 2" xfId="28837"/>
    <cellStyle name="Dziesiętny_Invoices2001Slovakia_Book1_2_QD ke hoach dau thau 12 2" xfId="28838"/>
    <cellStyle name="Dziesietny_Invoices2001Slovakia_Book1_2_QD ke hoach dau thau 13" xfId="10042"/>
    <cellStyle name="Dziesiętny_Invoices2001Slovakia_Book1_2_QD ke hoach dau thau 13" xfId="10043"/>
    <cellStyle name="Dziesietny_Invoices2001Slovakia_Book1_2_QD ke hoach dau thau 13 2" xfId="28839"/>
    <cellStyle name="Dziesiętny_Invoices2001Slovakia_Book1_2_QD ke hoach dau thau 13 2" xfId="28840"/>
    <cellStyle name="Dziesietny_Invoices2001Slovakia_Book1_2_QD ke hoach dau thau 14" xfId="10044"/>
    <cellStyle name="Dziesiętny_Invoices2001Slovakia_Book1_2_QD ke hoach dau thau 14" xfId="10045"/>
    <cellStyle name="Dziesietny_Invoices2001Slovakia_Book1_2_QD ke hoach dau thau 14 2" xfId="28841"/>
    <cellStyle name="Dziesiętny_Invoices2001Slovakia_Book1_2_QD ke hoach dau thau 14 2" xfId="28842"/>
    <cellStyle name="Dziesietny_Invoices2001Slovakia_Book1_2_QD ke hoach dau thau 15" xfId="10046"/>
    <cellStyle name="Dziesiętny_Invoices2001Slovakia_Book1_2_QD ke hoach dau thau 15" xfId="10047"/>
    <cellStyle name="Dziesietny_Invoices2001Slovakia_Book1_2_QD ke hoach dau thau 15 2" xfId="28843"/>
    <cellStyle name="Dziesiętny_Invoices2001Slovakia_Book1_2_QD ke hoach dau thau 15 2" xfId="28844"/>
    <cellStyle name="Dziesietny_Invoices2001Slovakia_Book1_2_QD ke hoach dau thau 16" xfId="10048"/>
    <cellStyle name="Dziesiętny_Invoices2001Slovakia_Book1_2_QD ke hoach dau thau 16" xfId="10049"/>
    <cellStyle name="Dziesietny_Invoices2001Slovakia_Book1_2_QD ke hoach dau thau 16 2" xfId="28845"/>
    <cellStyle name="Dziesiętny_Invoices2001Slovakia_Book1_2_QD ke hoach dau thau 16 2" xfId="28846"/>
    <cellStyle name="Dziesietny_Invoices2001Slovakia_Book1_2_QD ke hoach dau thau 17" xfId="10050"/>
    <cellStyle name="Dziesiętny_Invoices2001Slovakia_Book1_2_QD ke hoach dau thau 17" xfId="10051"/>
    <cellStyle name="Dziesietny_Invoices2001Slovakia_Book1_2_QD ke hoach dau thau 17 2" xfId="28847"/>
    <cellStyle name="Dziesiętny_Invoices2001Slovakia_Book1_2_QD ke hoach dau thau 17 2" xfId="28848"/>
    <cellStyle name="Dziesietny_Invoices2001Slovakia_Book1_2_QD ke hoach dau thau 18" xfId="10052"/>
    <cellStyle name="Dziesiętny_Invoices2001Slovakia_Book1_2_QD ke hoach dau thau 18" xfId="10053"/>
    <cellStyle name="Dziesietny_Invoices2001Slovakia_Book1_2_QD ke hoach dau thau 18 2" xfId="28849"/>
    <cellStyle name="Dziesiętny_Invoices2001Slovakia_Book1_2_QD ke hoach dau thau 18 2" xfId="28850"/>
    <cellStyle name="Dziesietny_Invoices2001Slovakia_Book1_2_QD ke hoach dau thau 19" xfId="10054"/>
    <cellStyle name="Dziesiętny_Invoices2001Slovakia_Book1_2_QD ke hoach dau thau 19" xfId="10055"/>
    <cellStyle name="Dziesietny_Invoices2001Slovakia_Book1_2_QD ke hoach dau thau 19 2" xfId="28851"/>
    <cellStyle name="Dziesiętny_Invoices2001Slovakia_Book1_2_QD ke hoach dau thau 19 2" xfId="28852"/>
    <cellStyle name="Dziesietny_Invoices2001Slovakia_Book1_2_QD ke hoach dau thau 2" xfId="10056"/>
    <cellStyle name="Dziesiętny_Invoices2001Slovakia_Book1_2_QD ke hoach dau thau 2" xfId="10057"/>
    <cellStyle name="Dziesietny_Invoices2001Slovakia_Book1_2_QD ke hoach dau thau 2 2" xfId="16360"/>
    <cellStyle name="Dziesiętny_Invoices2001Slovakia_Book1_2_QD ke hoach dau thau 2 2" xfId="16361"/>
    <cellStyle name="Dziesietny_Invoices2001Slovakia_Book1_2_QD ke hoach dau thau 2 3" xfId="16358"/>
    <cellStyle name="Dziesiętny_Invoices2001Slovakia_Book1_2_QD ke hoach dau thau 2 3" xfId="16359"/>
    <cellStyle name="Dziesietny_Invoices2001Slovakia_Book1_2_QD ke hoach dau thau 2 4" xfId="28853"/>
    <cellStyle name="Dziesiętny_Invoices2001Slovakia_Book1_2_QD ke hoach dau thau 2 4" xfId="28854"/>
    <cellStyle name="Dziesietny_Invoices2001Slovakia_Book1_2_QD ke hoach dau thau 20" xfId="10058"/>
    <cellStyle name="Dziesiętny_Invoices2001Slovakia_Book1_2_QD ke hoach dau thau 20" xfId="10059"/>
    <cellStyle name="Dziesietny_Invoices2001Slovakia_Book1_2_QD ke hoach dau thau 20 2" xfId="28855"/>
    <cellStyle name="Dziesiętny_Invoices2001Slovakia_Book1_2_QD ke hoach dau thau 20 2" xfId="28856"/>
    <cellStyle name="Dziesietny_Invoices2001Slovakia_Book1_2_QD ke hoach dau thau 21" xfId="10060"/>
    <cellStyle name="Dziesiętny_Invoices2001Slovakia_Book1_2_QD ke hoach dau thau 21" xfId="10061"/>
    <cellStyle name="Dziesietny_Invoices2001Slovakia_Book1_2_QD ke hoach dau thau 21 2" xfId="28857"/>
    <cellStyle name="Dziesiętny_Invoices2001Slovakia_Book1_2_QD ke hoach dau thau 21 2" xfId="28858"/>
    <cellStyle name="Dziesietny_Invoices2001Slovakia_Book1_2_QD ke hoach dau thau 22" xfId="10062"/>
    <cellStyle name="Dziesiętny_Invoices2001Slovakia_Book1_2_QD ke hoach dau thau 22" xfId="10063"/>
    <cellStyle name="Dziesietny_Invoices2001Slovakia_Book1_2_QD ke hoach dau thau 22 2" xfId="28859"/>
    <cellStyle name="Dziesiętny_Invoices2001Slovakia_Book1_2_QD ke hoach dau thau 22 2" xfId="28860"/>
    <cellStyle name="Dziesietny_Invoices2001Slovakia_Book1_2_QD ke hoach dau thau 23" xfId="10064"/>
    <cellStyle name="Dziesiętny_Invoices2001Slovakia_Book1_2_QD ke hoach dau thau 23" xfId="10065"/>
    <cellStyle name="Dziesietny_Invoices2001Slovakia_Book1_2_QD ke hoach dau thau 23 2" xfId="28861"/>
    <cellStyle name="Dziesiętny_Invoices2001Slovakia_Book1_2_QD ke hoach dau thau 23 2" xfId="28862"/>
    <cellStyle name="Dziesietny_Invoices2001Slovakia_Book1_2_QD ke hoach dau thau 24" xfId="10066"/>
    <cellStyle name="Dziesiętny_Invoices2001Slovakia_Book1_2_QD ke hoach dau thau 24" xfId="10067"/>
    <cellStyle name="Dziesietny_Invoices2001Slovakia_Book1_2_QD ke hoach dau thau 24 2" xfId="28863"/>
    <cellStyle name="Dziesiętny_Invoices2001Slovakia_Book1_2_QD ke hoach dau thau 24 2" xfId="28864"/>
    <cellStyle name="Dziesietny_Invoices2001Slovakia_Book1_2_QD ke hoach dau thau 25" xfId="10068"/>
    <cellStyle name="Dziesiętny_Invoices2001Slovakia_Book1_2_QD ke hoach dau thau 25" xfId="10069"/>
    <cellStyle name="Dziesietny_Invoices2001Slovakia_Book1_2_QD ke hoach dau thau 25 2" xfId="28865"/>
    <cellStyle name="Dziesiętny_Invoices2001Slovakia_Book1_2_QD ke hoach dau thau 25 2" xfId="28866"/>
    <cellStyle name="Dziesietny_Invoices2001Slovakia_Book1_2_QD ke hoach dau thau 26" xfId="10070"/>
    <cellStyle name="Dziesiętny_Invoices2001Slovakia_Book1_2_QD ke hoach dau thau 26" xfId="10071"/>
    <cellStyle name="Dziesietny_Invoices2001Slovakia_Book1_2_QD ke hoach dau thau 26 2" xfId="28867"/>
    <cellStyle name="Dziesiętny_Invoices2001Slovakia_Book1_2_QD ke hoach dau thau 26 2" xfId="28868"/>
    <cellStyle name="Dziesietny_Invoices2001Slovakia_Book1_2_QD ke hoach dau thau 27" xfId="16356"/>
    <cellStyle name="Dziesiętny_Invoices2001Slovakia_Book1_2_QD ke hoach dau thau 27" xfId="16357"/>
    <cellStyle name="Dziesietny_Invoices2001Slovakia_Book1_2_QD ke hoach dau thau 28" xfId="28831"/>
    <cellStyle name="Dziesiętny_Invoices2001Slovakia_Book1_2_QD ke hoach dau thau 28" xfId="28832"/>
    <cellStyle name="Dziesietny_Invoices2001Slovakia_Book1_2_QD ke hoach dau thau 3" xfId="10072"/>
    <cellStyle name="Dziesiętny_Invoices2001Slovakia_Book1_2_QD ke hoach dau thau 3" xfId="10073"/>
    <cellStyle name="Dziesietny_Invoices2001Slovakia_Book1_2_QD ke hoach dau thau 3 2" xfId="16364"/>
    <cellStyle name="Dziesiętny_Invoices2001Slovakia_Book1_2_QD ke hoach dau thau 3 2" xfId="16365"/>
    <cellStyle name="Dziesietny_Invoices2001Slovakia_Book1_2_QD ke hoach dau thau 3 3" xfId="16362"/>
    <cellStyle name="Dziesiętny_Invoices2001Slovakia_Book1_2_QD ke hoach dau thau 3 3" xfId="16363"/>
    <cellStyle name="Dziesietny_Invoices2001Slovakia_Book1_2_QD ke hoach dau thau 3 4" xfId="28869"/>
    <cellStyle name="Dziesiętny_Invoices2001Slovakia_Book1_2_QD ke hoach dau thau 3 4" xfId="28870"/>
    <cellStyle name="Dziesietny_Invoices2001Slovakia_Book1_2_QD ke hoach dau thau 4" xfId="10074"/>
    <cellStyle name="Dziesiętny_Invoices2001Slovakia_Book1_2_QD ke hoach dau thau 4" xfId="10075"/>
    <cellStyle name="Dziesietny_Invoices2001Slovakia_Book1_2_QD ke hoach dau thau 4 2" xfId="28871"/>
    <cellStyle name="Dziesiętny_Invoices2001Slovakia_Book1_2_QD ke hoach dau thau 4 2" xfId="28872"/>
    <cellStyle name="Dziesietny_Invoices2001Slovakia_Book1_2_QD ke hoach dau thau 5" xfId="10076"/>
    <cellStyle name="Dziesiętny_Invoices2001Slovakia_Book1_2_QD ke hoach dau thau 5" xfId="10077"/>
    <cellStyle name="Dziesietny_Invoices2001Slovakia_Book1_2_QD ke hoach dau thau 5 2" xfId="28873"/>
    <cellStyle name="Dziesiętny_Invoices2001Slovakia_Book1_2_QD ke hoach dau thau 5 2" xfId="28874"/>
    <cellStyle name="Dziesietny_Invoices2001Slovakia_Book1_2_QD ke hoach dau thau 6" xfId="10078"/>
    <cellStyle name="Dziesiętny_Invoices2001Slovakia_Book1_2_QD ke hoach dau thau 6" xfId="10079"/>
    <cellStyle name="Dziesietny_Invoices2001Slovakia_Book1_2_QD ke hoach dau thau 6 2" xfId="28875"/>
    <cellStyle name="Dziesiętny_Invoices2001Slovakia_Book1_2_QD ke hoach dau thau 6 2" xfId="28876"/>
    <cellStyle name="Dziesietny_Invoices2001Slovakia_Book1_2_QD ke hoach dau thau 7" xfId="10080"/>
    <cellStyle name="Dziesiętny_Invoices2001Slovakia_Book1_2_QD ke hoach dau thau 7" xfId="10081"/>
    <cellStyle name="Dziesietny_Invoices2001Slovakia_Book1_2_QD ke hoach dau thau 7 2" xfId="28877"/>
    <cellStyle name="Dziesiętny_Invoices2001Slovakia_Book1_2_QD ke hoach dau thau 7 2" xfId="28878"/>
    <cellStyle name="Dziesietny_Invoices2001Slovakia_Book1_2_QD ke hoach dau thau 8" xfId="10082"/>
    <cellStyle name="Dziesiętny_Invoices2001Slovakia_Book1_2_QD ke hoach dau thau 8" xfId="10083"/>
    <cellStyle name="Dziesietny_Invoices2001Slovakia_Book1_2_QD ke hoach dau thau 8 2" xfId="28879"/>
    <cellStyle name="Dziesiętny_Invoices2001Slovakia_Book1_2_QD ke hoach dau thau 8 2" xfId="28880"/>
    <cellStyle name="Dziesietny_Invoices2001Slovakia_Book1_2_QD ke hoach dau thau 9" xfId="10084"/>
    <cellStyle name="Dziesiętny_Invoices2001Slovakia_Book1_2_QD ke hoach dau thau 9" xfId="10085"/>
    <cellStyle name="Dziesietny_Invoices2001Slovakia_Book1_2_QD ke hoach dau thau 9 2" xfId="28881"/>
    <cellStyle name="Dziesiętny_Invoices2001Slovakia_Book1_2_QD ke hoach dau thau 9 2" xfId="28882"/>
    <cellStyle name="Dziesietny_Invoices2001Slovakia_Book1_2_Ra soat KH von 2011 (Huy-11-11-11)" xfId="10086"/>
    <cellStyle name="Dziesiętny_Invoices2001Slovakia_Book1_2_Ra soat KH von 2011 (Huy-11-11-11)" xfId="10087"/>
    <cellStyle name="Dziesietny_Invoices2001Slovakia_Book1_2_Ra soat KH von 2011 (Huy-11-11-11) 10" xfId="10088"/>
    <cellStyle name="Dziesiętny_Invoices2001Slovakia_Book1_2_Ra soat KH von 2011 (Huy-11-11-11) 10" xfId="10089"/>
    <cellStyle name="Dziesietny_Invoices2001Slovakia_Book1_2_Ra soat KH von 2011 (Huy-11-11-11) 10 2" xfId="28885"/>
    <cellStyle name="Dziesiętny_Invoices2001Slovakia_Book1_2_Ra soat KH von 2011 (Huy-11-11-11) 10 2" xfId="28886"/>
    <cellStyle name="Dziesietny_Invoices2001Slovakia_Book1_2_Ra soat KH von 2011 (Huy-11-11-11) 11" xfId="10090"/>
    <cellStyle name="Dziesiętny_Invoices2001Slovakia_Book1_2_Ra soat KH von 2011 (Huy-11-11-11) 11" xfId="10091"/>
    <cellStyle name="Dziesietny_Invoices2001Slovakia_Book1_2_Ra soat KH von 2011 (Huy-11-11-11) 11 2" xfId="28887"/>
    <cellStyle name="Dziesiętny_Invoices2001Slovakia_Book1_2_Ra soat KH von 2011 (Huy-11-11-11) 11 2" xfId="28888"/>
    <cellStyle name="Dziesietny_Invoices2001Slovakia_Book1_2_Ra soat KH von 2011 (Huy-11-11-11) 12" xfId="10092"/>
    <cellStyle name="Dziesiętny_Invoices2001Slovakia_Book1_2_Ra soat KH von 2011 (Huy-11-11-11) 12" xfId="10093"/>
    <cellStyle name="Dziesietny_Invoices2001Slovakia_Book1_2_Ra soat KH von 2011 (Huy-11-11-11) 12 2" xfId="28889"/>
    <cellStyle name="Dziesiętny_Invoices2001Slovakia_Book1_2_Ra soat KH von 2011 (Huy-11-11-11) 12 2" xfId="28890"/>
    <cellStyle name="Dziesietny_Invoices2001Slovakia_Book1_2_Ra soat KH von 2011 (Huy-11-11-11) 13" xfId="10094"/>
    <cellStyle name="Dziesiętny_Invoices2001Slovakia_Book1_2_Ra soat KH von 2011 (Huy-11-11-11) 13" xfId="10095"/>
    <cellStyle name="Dziesietny_Invoices2001Slovakia_Book1_2_Ra soat KH von 2011 (Huy-11-11-11) 13 2" xfId="28891"/>
    <cellStyle name="Dziesiętny_Invoices2001Slovakia_Book1_2_Ra soat KH von 2011 (Huy-11-11-11) 13 2" xfId="28892"/>
    <cellStyle name="Dziesietny_Invoices2001Slovakia_Book1_2_Ra soat KH von 2011 (Huy-11-11-11) 14" xfId="10096"/>
    <cellStyle name="Dziesiętny_Invoices2001Slovakia_Book1_2_Ra soat KH von 2011 (Huy-11-11-11) 14" xfId="10097"/>
    <cellStyle name="Dziesietny_Invoices2001Slovakia_Book1_2_Ra soat KH von 2011 (Huy-11-11-11) 14 2" xfId="28893"/>
    <cellStyle name="Dziesiętny_Invoices2001Slovakia_Book1_2_Ra soat KH von 2011 (Huy-11-11-11) 14 2" xfId="28894"/>
    <cellStyle name="Dziesietny_Invoices2001Slovakia_Book1_2_Ra soat KH von 2011 (Huy-11-11-11) 15" xfId="10098"/>
    <cellStyle name="Dziesiętny_Invoices2001Slovakia_Book1_2_Ra soat KH von 2011 (Huy-11-11-11) 15" xfId="10099"/>
    <cellStyle name="Dziesietny_Invoices2001Slovakia_Book1_2_Ra soat KH von 2011 (Huy-11-11-11) 15 2" xfId="28895"/>
    <cellStyle name="Dziesiętny_Invoices2001Slovakia_Book1_2_Ra soat KH von 2011 (Huy-11-11-11) 15 2" xfId="28896"/>
    <cellStyle name="Dziesietny_Invoices2001Slovakia_Book1_2_Ra soat KH von 2011 (Huy-11-11-11) 16" xfId="10100"/>
    <cellStyle name="Dziesiętny_Invoices2001Slovakia_Book1_2_Ra soat KH von 2011 (Huy-11-11-11) 16" xfId="10101"/>
    <cellStyle name="Dziesietny_Invoices2001Slovakia_Book1_2_Ra soat KH von 2011 (Huy-11-11-11) 16 2" xfId="28897"/>
    <cellStyle name="Dziesiętny_Invoices2001Slovakia_Book1_2_Ra soat KH von 2011 (Huy-11-11-11) 16 2" xfId="28898"/>
    <cellStyle name="Dziesietny_Invoices2001Slovakia_Book1_2_Ra soat KH von 2011 (Huy-11-11-11) 17" xfId="10102"/>
    <cellStyle name="Dziesiętny_Invoices2001Slovakia_Book1_2_Ra soat KH von 2011 (Huy-11-11-11) 17" xfId="10103"/>
    <cellStyle name="Dziesietny_Invoices2001Slovakia_Book1_2_Ra soat KH von 2011 (Huy-11-11-11) 17 2" xfId="28899"/>
    <cellStyle name="Dziesiętny_Invoices2001Slovakia_Book1_2_Ra soat KH von 2011 (Huy-11-11-11) 17 2" xfId="28900"/>
    <cellStyle name="Dziesietny_Invoices2001Slovakia_Book1_2_Ra soat KH von 2011 (Huy-11-11-11) 18" xfId="10104"/>
    <cellStyle name="Dziesiętny_Invoices2001Slovakia_Book1_2_Ra soat KH von 2011 (Huy-11-11-11) 18" xfId="10105"/>
    <cellStyle name="Dziesietny_Invoices2001Slovakia_Book1_2_Ra soat KH von 2011 (Huy-11-11-11) 18 2" xfId="28901"/>
    <cellStyle name="Dziesiętny_Invoices2001Slovakia_Book1_2_Ra soat KH von 2011 (Huy-11-11-11) 18 2" xfId="28902"/>
    <cellStyle name="Dziesietny_Invoices2001Slovakia_Book1_2_Ra soat KH von 2011 (Huy-11-11-11) 19" xfId="10106"/>
    <cellStyle name="Dziesiętny_Invoices2001Slovakia_Book1_2_Ra soat KH von 2011 (Huy-11-11-11) 19" xfId="10107"/>
    <cellStyle name="Dziesietny_Invoices2001Slovakia_Book1_2_Ra soat KH von 2011 (Huy-11-11-11) 19 2" xfId="28903"/>
    <cellStyle name="Dziesiętny_Invoices2001Slovakia_Book1_2_Ra soat KH von 2011 (Huy-11-11-11) 19 2" xfId="28904"/>
    <cellStyle name="Dziesietny_Invoices2001Slovakia_Book1_2_Ra soat KH von 2011 (Huy-11-11-11) 2" xfId="10108"/>
    <cellStyle name="Dziesiętny_Invoices2001Slovakia_Book1_2_Ra soat KH von 2011 (Huy-11-11-11) 2" xfId="10109"/>
    <cellStyle name="Dziesietny_Invoices2001Slovakia_Book1_2_Ra soat KH von 2011 (Huy-11-11-11) 2 2" xfId="16370"/>
    <cellStyle name="Dziesiętny_Invoices2001Slovakia_Book1_2_Ra soat KH von 2011 (Huy-11-11-11) 2 2" xfId="16371"/>
    <cellStyle name="Dziesietny_Invoices2001Slovakia_Book1_2_Ra soat KH von 2011 (Huy-11-11-11) 2 3" xfId="16368"/>
    <cellStyle name="Dziesiętny_Invoices2001Slovakia_Book1_2_Ra soat KH von 2011 (Huy-11-11-11) 2 3" xfId="16369"/>
    <cellStyle name="Dziesietny_Invoices2001Slovakia_Book1_2_Ra soat KH von 2011 (Huy-11-11-11) 2 4" xfId="28905"/>
    <cellStyle name="Dziesiętny_Invoices2001Slovakia_Book1_2_Ra soat KH von 2011 (Huy-11-11-11) 2 4" xfId="28906"/>
    <cellStyle name="Dziesietny_Invoices2001Slovakia_Book1_2_Ra soat KH von 2011 (Huy-11-11-11) 20" xfId="10110"/>
    <cellStyle name="Dziesiętny_Invoices2001Slovakia_Book1_2_Ra soat KH von 2011 (Huy-11-11-11) 20" xfId="10111"/>
    <cellStyle name="Dziesietny_Invoices2001Slovakia_Book1_2_Ra soat KH von 2011 (Huy-11-11-11) 20 2" xfId="28907"/>
    <cellStyle name="Dziesiętny_Invoices2001Slovakia_Book1_2_Ra soat KH von 2011 (Huy-11-11-11) 20 2" xfId="28908"/>
    <cellStyle name="Dziesietny_Invoices2001Slovakia_Book1_2_Ra soat KH von 2011 (Huy-11-11-11) 21" xfId="10112"/>
    <cellStyle name="Dziesiętny_Invoices2001Slovakia_Book1_2_Ra soat KH von 2011 (Huy-11-11-11) 21" xfId="10113"/>
    <cellStyle name="Dziesietny_Invoices2001Slovakia_Book1_2_Ra soat KH von 2011 (Huy-11-11-11) 21 2" xfId="28909"/>
    <cellStyle name="Dziesiętny_Invoices2001Slovakia_Book1_2_Ra soat KH von 2011 (Huy-11-11-11) 21 2" xfId="28910"/>
    <cellStyle name="Dziesietny_Invoices2001Slovakia_Book1_2_Ra soat KH von 2011 (Huy-11-11-11) 22" xfId="10114"/>
    <cellStyle name="Dziesiętny_Invoices2001Slovakia_Book1_2_Ra soat KH von 2011 (Huy-11-11-11) 22" xfId="10115"/>
    <cellStyle name="Dziesietny_Invoices2001Slovakia_Book1_2_Ra soat KH von 2011 (Huy-11-11-11) 22 2" xfId="28911"/>
    <cellStyle name="Dziesiętny_Invoices2001Slovakia_Book1_2_Ra soat KH von 2011 (Huy-11-11-11) 22 2" xfId="28912"/>
    <cellStyle name="Dziesietny_Invoices2001Slovakia_Book1_2_Ra soat KH von 2011 (Huy-11-11-11) 23" xfId="10116"/>
    <cellStyle name="Dziesiętny_Invoices2001Slovakia_Book1_2_Ra soat KH von 2011 (Huy-11-11-11) 23" xfId="10117"/>
    <cellStyle name="Dziesietny_Invoices2001Slovakia_Book1_2_Ra soat KH von 2011 (Huy-11-11-11) 23 2" xfId="28913"/>
    <cellStyle name="Dziesiętny_Invoices2001Slovakia_Book1_2_Ra soat KH von 2011 (Huy-11-11-11) 23 2" xfId="28914"/>
    <cellStyle name="Dziesietny_Invoices2001Slovakia_Book1_2_Ra soat KH von 2011 (Huy-11-11-11) 24" xfId="10118"/>
    <cellStyle name="Dziesiętny_Invoices2001Slovakia_Book1_2_Ra soat KH von 2011 (Huy-11-11-11) 24" xfId="10119"/>
    <cellStyle name="Dziesietny_Invoices2001Slovakia_Book1_2_Ra soat KH von 2011 (Huy-11-11-11) 24 2" xfId="28915"/>
    <cellStyle name="Dziesiętny_Invoices2001Slovakia_Book1_2_Ra soat KH von 2011 (Huy-11-11-11) 24 2" xfId="28916"/>
    <cellStyle name="Dziesietny_Invoices2001Slovakia_Book1_2_Ra soat KH von 2011 (Huy-11-11-11) 25" xfId="10120"/>
    <cellStyle name="Dziesiętny_Invoices2001Slovakia_Book1_2_Ra soat KH von 2011 (Huy-11-11-11) 25" xfId="10121"/>
    <cellStyle name="Dziesietny_Invoices2001Slovakia_Book1_2_Ra soat KH von 2011 (Huy-11-11-11) 25 2" xfId="28917"/>
    <cellStyle name="Dziesiętny_Invoices2001Slovakia_Book1_2_Ra soat KH von 2011 (Huy-11-11-11) 25 2" xfId="28918"/>
    <cellStyle name="Dziesietny_Invoices2001Slovakia_Book1_2_Ra soat KH von 2011 (Huy-11-11-11) 26" xfId="10122"/>
    <cellStyle name="Dziesiętny_Invoices2001Slovakia_Book1_2_Ra soat KH von 2011 (Huy-11-11-11) 26" xfId="10123"/>
    <cellStyle name="Dziesietny_Invoices2001Slovakia_Book1_2_Ra soat KH von 2011 (Huy-11-11-11) 26 2" xfId="28919"/>
    <cellStyle name="Dziesiętny_Invoices2001Slovakia_Book1_2_Ra soat KH von 2011 (Huy-11-11-11) 26 2" xfId="28920"/>
    <cellStyle name="Dziesietny_Invoices2001Slovakia_Book1_2_Ra soat KH von 2011 (Huy-11-11-11) 27" xfId="16366"/>
    <cellStyle name="Dziesiętny_Invoices2001Slovakia_Book1_2_Ra soat KH von 2011 (Huy-11-11-11) 27" xfId="16367"/>
    <cellStyle name="Dziesietny_Invoices2001Slovakia_Book1_2_Ra soat KH von 2011 (Huy-11-11-11) 28" xfId="28883"/>
    <cellStyle name="Dziesiętny_Invoices2001Slovakia_Book1_2_Ra soat KH von 2011 (Huy-11-11-11) 28" xfId="28884"/>
    <cellStyle name="Dziesietny_Invoices2001Slovakia_Book1_2_Ra soat KH von 2011 (Huy-11-11-11) 3" xfId="10124"/>
    <cellStyle name="Dziesiętny_Invoices2001Slovakia_Book1_2_Ra soat KH von 2011 (Huy-11-11-11) 3" xfId="10125"/>
    <cellStyle name="Dziesietny_Invoices2001Slovakia_Book1_2_Ra soat KH von 2011 (Huy-11-11-11) 3 2" xfId="16374"/>
    <cellStyle name="Dziesiętny_Invoices2001Slovakia_Book1_2_Ra soat KH von 2011 (Huy-11-11-11) 3 2" xfId="16375"/>
    <cellStyle name="Dziesietny_Invoices2001Slovakia_Book1_2_Ra soat KH von 2011 (Huy-11-11-11) 3 3" xfId="16372"/>
    <cellStyle name="Dziesiętny_Invoices2001Slovakia_Book1_2_Ra soat KH von 2011 (Huy-11-11-11) 3 3" xfId="16373"/>
    <cellStyle name="Dziesietny_Invoices2001Slovakia_Book1_2_Ra soat KH von 2011 (Huy-11-11-11) 3 4" xfId="28921"/>
    <cellStyle name="Dziesiętny_Invoices2001Slovakia_Book1_2_Ra soat KH von 2011 (Huy-11-11-11) 3 4" xfId="28922"/>
    <cellStyle name="Dziesietny_Invoices2001Slovakia_Book1_2_Ra soat KH von 2011 (Huy-11-11-11) 4" xfId="10126"/>
    <cellStyle name="Dziesiętny_Invoices2001Slovakia_Book1_2_Ra soat KH von 2011 (Huy-11-11-11) 4" xfId="10127"/>
    <cellStyle name="Dziesietny_Invoices2001Slovakia_Book1_2_Ra soat KH von 2011 (Huy-11-11-11) 4 2" xfId="16376"/>
    <cellStyle name="Dziesiętny_Invoices2001Slovakia_Book1_2_Ra soat KH von 2011 (Huy-11-11-11) 4 2" xfId="16377"/>
    <cellStyle name="Dziesietny_Invoices2001Slovakia_Book1_2_Ra soat KH von 2011 (Huy-11-11-11) 4 3" xfId="28923"/>
    <cellStyle name="Dziesiętny_Invoices2001Slovakia_Book1_2_Ra soat KH von 2011 (Huy-11-11-11) 4 3" xfId="28924"/>
    <cellStyle name="Dziesietny_Invoices2001Slovakia_Book1_2_Ra soat KH von 2011 (Huy-11-11-11) 5" xfId="10128"/>
    <cellStyle name="Dziesiętny_Invoices2001Slovakia_Book1_2_Ra soat KH von 2011 (Huy-11-11-11) 5" xfId="10129"/>
    <cellStyle name="Dziesietny_Invoices2001Slovakia_Book1_2_Ra soat KH von 2011 (Huy-11-11-11) 5 2" xfId="28925"/>
    <cellStyle name="Dziesiętny_Invoices2001Slovakia_Book1_2_Ra soat KH von 2011 (Huy-11-11-11) 5 2" xfId="28926"/>
    <cellStyle name="Dziesietny_Invoices2001Slovakia_Book1_2_Ra soat KH von 2011 (Huy-11-11-11) 6" xfId="10130"/>
    <cellStyle name="Dziesiętny_Invoices2001Slovakia_Book1_2_Ra soat KH von 2011 (Huy-11-11-11) 6" xfId="10131"/>
    <cellStyle name="Dziesietny_Invoices2001Slovakia_Book1_2_Ra soat KH von 2011 (Huy-11-11-11) 6 2" xfId="28927"/>
    <cellStyle name="Dziesiętny_Invoices2001Slovakia_Book1_2_Ra soat KH von 2011 (Huy-11-11-11) 6 2" xfId="28928"/>
    <cellStyle name="Dziesietny_Invoices2001Slovakia_Book1_2_Ra soat KH von 2011 (Huy-11-11-11) 7" xfId="10132"/>
    <cellStyle name="Dziesiętny_Invoices2001Slovakia_Book1_2_Ra soat KH von 2011 (Huy-11-11-11) 7" xfId="10133"/>
    <cellStyle name="Dziesietny_Invoices2001Slovakia_Book1_2_Ra soat KH von 2011 (Huy-11-11-11) 7 2" xfId="28929"/>
    <cellStyle name="Dziesiętny_Invoices2001Slovakia_Book1_2_Ra soat KH von 2011 (Huy-11-11-11) 7 2" xfId="28930"/>
    <cellStyle name="Dziesietny_Invoices2001Slovakia_Book1_2_Ra soat KH von 2011 (Huy-11-11-11) 8" xfId="10134"/>
    <cellStyle name="Dziesiętny_Invoices2001Slovakia_Book1_2_Ra soat KH von 2011 (Huy-11-11-11) 8" xfId="10135"/>
    <cellStyle name="Dziesietny_Invoices2001Slovakia_Book1_2_Ra soat KH von 2011 (Huy-11-11-11) 8 2" xfId="28931"/>
    <cellStyle name="Dziesiętny_Invoices2001Slovakia_Book1_2_Ra soat KH von 2011 (Huy-11-11-11) 8 2" xfId="28932"/>
    <cellStyle name="Dziesietny_Invoices2001Slovakia_Book1_2_Ra soat KH von 2011 (Huy-11-11-11) 9" xfId="10136"/>
    <cellStyle name="Dziesiętny_Invoices2001Slovakia_Book1_2_Ra soat KH von 2011 (Huy-11-11-11) 9" xfId="10137"/>
    <cellStyle name="Dziesietny_Invoices2001Slovakia_Book1_2_Ra soat KH von 2011 (Huy-11-11-11) 9 2" xfId="28933"/>
    <cellStyle name="Dziesiętny_Invoices2001Slovakia_Book1_2_Ra soat KH von 2011 (Huy-11-11-11) 9 2" xfId="28934"/>
    <cellStyle name="Dziesietny_Invoices2001Slovakia_Book1_2_tinh toan hoang ha" xfId="10138"/>
    <cellStyle name="Dziesiętny_Invoices2001Slovakia_Book1_2_tinh toan hoang ha" xfId="10139"/>
    <cellStyle name="Dziesietny_Invoices2001Slovakia_Book1_2_tinh toan hoang ha 10" xfId="10140"/>
    <cellStyle name="Dziesiętny_Invoices2001Slovakia_Book1_2_tinh toan hoang ha 10" xfId="10141"/>
    <cellStyle name="Dziesietny_Invoices2001Slovakia_Book1_2_tinh toan hoang ha 10 2" xfId="28937"/>
    <cellStyle name="Dziesiętny_Invoices2001Slovakia_Book1_2_tinh toan hoang ha 10 2" xfId="28938"/>
    <cellStyle name="Dziesietny_Invoices2001Slovakia_Book1_2_tinh toan hoang ha 11" xfId="10142"/>
    <cellStyle name="Dziesiętny_Invoices2001Slovakia_Book1_2_tinh toan hoang ha 11" xfId="10143"/>
    <cellStyle name="Dziesietny_Invoices2001Slovakia_Book1_2_tinh toan hoang ha 11 2" xfId="28939"/>
    <cellStyle name="Dziesiętny_Invoices2001Slovakia_Book1_2_tinh toan hoang ha 11 2" xfId="28940"/>
    <cellStyle name="Dziesietny_Invoices2001Slovakia_Book1_2_tinh toan hoang ha 12" xfId="10144"/>
    <cellStyle name="Dziesiętny_Invoices2001Slovakia_Book1_2_tinh toan hoang ha 12" xfId="10145"/>
    <cellStyle name="Dziesietny_Invoices2001Slovakia_Book1_2_tinh toan hoang ha 12 2" xfId="28941"/>
    <cellStyle name="Dziesiętny_Invoices2001Slovakia_Book1_2_tinh toan hoang ha 12 2" xfId="28942"/>
    <cellStyle name="Dziesietny_Invoices2001Slovakia_Book1_2_tinh toan hoang ha 13" xfId="10146"/>
    <cellStyle name="Dziesiętny_Invoices2001Slovakia_Book1_2_tinh toan hoang ha 13" xfId="10147"/>
    <cellStyle name="Dziesietny_Invoices2001Slovakia_Book1_2_tinh toan hoang ha 13 2" xfId="28943"/>
    <cellStyle name="Dziesiętny_Invoices2001Slovakia_Book1_2_tinh toan hoang ha 13 2" xfId="28944"/>
    <cellStyle name="Dziesietny_Invoices2001Slovakia_Book1_2_tinh toan hoang ha 14" xfId="10148"/>
    <cellStyle name="Dziesiętny_Invoices2001Slovakia_Book1_2_tinh toan hoang ha 14" xfId="10149"/>
    <cellStyle name="Dziesietny_Invoices2001Slovakia_Book1_2_tinh toan hoang ha 14 2" xfId="28945"/>
    <cellStyle name="Dziesiętny_Invoices2001Slovakia_Book1_2_tinh toan hoang ha 14 2" xfId="28946"/>
    <cellStyle name="Dziesietny_Invoices2001Slovakia_Book1_2_tinh toan hoang ha 15" xfId="10150"/>
    <cellStyle name="Dziesiętny_Invoices2001Slovakia_Book1_2_tinh toan hoang ha 15" xfId="10151"/>
    <cellStyle name="Dziesietny_Invoices2001Slovakia_Book1_2_tinh toan hoang ha 15 2" xfId="28947"/>
    <cellStyle name="Dziesiętny_Invoices2001Slovakia_Book1_2_tinh toan hoang ha 15 2" xfId="28948"/>
    <cellStyle name="Dziesietny_Invoices2001Slovakia_Book1_2_tinh toan hoang ha 16" xfId="10152"/>
    <cellStyle name="Dziesiętny_Invoices2001Slovakia_Book1_2_tinh toan hoang ha 16" xfId="10153"/>
    <cellStyle name="Dziesietny_Invoices2001Slovakia_Book1_2_tinh toan hoang ha 16 2" xfId="28949"/>
    <cellStyle name="Dziesiętny_Invoices2001Slovakia_Book1_2_tinh toan hoang ha 16 2" xfId="28950"/>
    <cellStyle name="Dziesietny_Invoices2001Slovakia_Book1_2_tinh toan hoang ha 17" xfId="10154"/>
    <cellStyle name="Dziesiętny_Invoices2001Slovakia_Book1_2_tinh toan hoang ha 17" xfId="10155"/>
    <cellStyle name="Dziesietny_Invoices2001Slovakia_Book1_2_tinh toan hoang ha 17 2" xfId="28951"/>
    <cellStyle name="Dziesiętny_Invoices2001Slovakia_Book1_2_tinh toan hoang ha 17 2" xfId="28952"/>
    <cellStyle name="Dziesietny_Invoices2001Slovakia_Book1_2_tinh toan hoang ha 18" xfId="10156"/>
    <cellStyle name="Dziesiętny_Invoices2001Slovakia_Book1_2_tinh toan hoang ha 18" xfId="10157"/>
    <cellStyle name="Dziesietny_Invoices2001Slovakia_Book1_2_tinh toan hoang ha 18 2" xfId="28953"/>
    <cellStyle name="Dziesiętny_Invoices2001Slovakia_Book1_2_tinh toan hoang ha 18 2" xfId="28954"/>
    <cellStyle name="Dziesietny_Invoices2001Slovakia_Book1_2_tinh toan hoang ha 19" xfId="10158"/>
    <cellStyle name="Dziesiętny_Invoices2001Slovakia_Book1_2_tinh toan hoang ha 19" xfId="10159"/>
    <cellStyle name="Dziesietny_Invoices2001Slovakia_Book1_2_tinh toan hoang ha 19 2" xfId="28955"/>
    <cellStyle name="Dziesiętny_Invoices2001Slovakia_Book1_2_tinh toan hoang ha 19 2" xfId="28956"/>
    <cellStyle name="Dziesietny_Invoices2001Slovakia_Book1_2_tinh toan hoang ha 2" xfId="10160"/>
    <cellStyle name="Dziesiętny_Invoices2001Slovakia_Book1_2_tinh toan hoang ha 2" xfId="10161"/>
    <cellStyle name="Dziesietny_Invoices2001Slovakia_Book1_2_tinh toan hoang ha 2 2" xfId="16382"/>
    <cellStyle name="Dziesiętny_Invoices2001Slovakia_Book1_2_tinh toan hoang ha 2 2" xfId="16383"/>
    <cellStyle name="Dziesietny_Invoices2001Slovakia_Book1_2_tinh toan hoang ha 2 3" xfId="16380"/>
    <cellStyle name="Dziesiętny_Invoices2001Slovakia_Book1_2_tinh toan hoang ha 2 3" xfId="16381"/>
    <cellStyle name="Dziesietny_Invoices2001Slovakia_Book1_2_tinh toan hoang ha 2 4" xfId="28957"/>
    <cellStyle name="Dziesiętny_Invoices2001Slovakia_Book1_2_tinh toan hoang ha 2 4" xfId="28958"/>
    <cellStyle name="Dziesietny_Invoices2001Slovakia_Book1_2_tinh toan hoang ha 20" xfId="10162"/>
    <cellStyle name="Dziesiętny_Invoices2001Slovakia_Book1_2_tinh toan hoang ha 20" xfId="10163"/>
    <cellStyle name="Dziesietny_Invoices2001Slovakia_Book1_2_tinh toan hoang ha 20 2" xfId="28959"/>
    <cellStyle name="Dziesiętny_Invoices2001Slovakia_Book1_2_tinh toan hoang ha 20 2" xfId="28960"/>
    <cellStyle name="Dziesietny_Invoices2001Slovakia_Book1_2_tinh toan hoang ha 21" xfId="10164"/>
    <cellStyle name="Dziesiętny_Invoices2001Slovakia_Book1_2_tinh toan hoang ha 21" xfId="10165"/>
    <cellStyle name="Dziesietny_Invoices2001Slovakia_Book1_2_tinh toan hoang ha 21 2" xfId="28961"/>
    <cellStyle name="Dziesiętny_Invoices2001Slovakia_Book1_2_tinh toan hoang ha 21 2" xfId="28962"/>
    <cellStyle name="Dziesietny_Invoices2001Slovakia_Book1_2_tinh toan hoang ha 22" xfId="10166"/>
    <cellStyle name="Dziesiętny_Invoices2001Slovakia_Book1_2_tinh toan hoang ha 22" xfId="10167"/>
    <cellStyle name="Dziesietny_Invoices2001Slovakia_Book1_2_tinh toan hoang ha 22 2" xfId="28963"/>
    <cellStyle name="Dziesiętny_Invoices2001Slovakia_Book1_2_tinh toan hoang ha 22 2" xfId="28964"/>
    <cellStyle name="Dziesietny_Invoices2001Slovakia_Book1_2_tinh toan hoang ha 23" xfId="10168"/>
    <cellStyle name="Dziesiętny_Invoices2001Slovakia_Book1_2_tinh toan hoang ha 23" xfId="10169"/>
    <cellStyle name="Dziesietny_Invoices2001Slovakia_Book1_2_tinh toan hoang ha 23 2" xfId="28965"/>
    <cellStyle name="Dziesiętny_Invoices2001Slovakia_Book1_2_tinh toan hoang ha 23 2" xfId="28966"/>
    <cellStyle name="Dziesietny_Invoices2001Slovakia_Book1_2_tinh toan hoang ha 24" xfId="10170"/>
    <cellStyle name="Dziesiętny_Invoices2001Slovakia_Book1_2_tinh toan hoang ha 24" xfId="10171"/>
    <cellStyle name="Dziesietny_Invoices2001Slovakia_Book1_2_tinh toan hoang ha 24 2" xfId="28967"/>
    <cellStyle name="Dziesiętny_Invoices2001Slovakia_Book1_2_tinh toan hoang ha 24 2" xfId="28968"/>
    <cellStyle name="Dziesietny_Invoices2001Slovakia_Book1_2_tinh toan hoang ha 25" xfId="10172"/>
    <cellStyle name="Dziesiętny_Invoices2001Slovakia_Book1_2_tinh toan hoang ha 25" xfId="10173"/>
    <cellStyle name="Dziesietny_Invoices2001Slovakia_Book1_2_tinh toan hoang ha 25 2" xfId="28969"/>
    <cellStyle name="Dziesiętny_Invoices2001Slovakia_Book1_2_tinh toan hoang ha 25 2" xfId="28970"/>
    <cellStyle name="Dziesietny_Invoices2001Slovakia_Book1_2_tinh toan hoang ha 26" xfId="10174"/>
    <cellStyle name="Dziesiętny_Invoices2001Slovakia_Book1_2_tinh toan hoang ha 26" xfId="10175"/>
    <cellStyle name="Dziesietny_Invoices2001Slovakia_Book1_2_tinh toan hoang ha 26 2" xfId="28971"/>
    <cellStyle name="Dziesiętny_Invoices2001Slovakia_Book1_2_tinh toan hoang ha 26 2" xfId="28972"/>
    <cellStyle name="Dziesietny_Invoices2001Slovakia_Book1_2_tinh toan hoang ha 27" xfId="16378"/>
    <cellStyle name="Dziesiętny_Invoices2001Slovakia_Book1_2_tinh toan hoang ha 27" xfId="16379"/>
    <cellStyle name="Dziesietny_Invoices2001Slovakia_Book1_2_tinh toan hoang ha 28" xfId="28935"/>
    <cellStyle name="Dziesiętny_Invoices2001Slovakia_Book1_2_tinh toan hoang ha 28" xfId="28936"/>
    <cellStyle name="Dziesietny_Invoices2001Slovakia_Book1_2_tinh toan hoang ha 3" xfId="10176"/>
    <cellStyle name="Dziesiętny_Invoices2001Slovakia_Book1_2_tinh toan hoang ha 3" xfId="10177"/>
    <cellStyle name="Dziesietny_Invoices2001Slovakia_Book1_2_tinh toan hoang ha 3 2" xfId="16386"/>
    <cellStyle name="Dziesiętny_Invoices2001Slovakia_Book1_2_tinh toan hoang ha 3 2" xfId="16387"/>
    <cellStyle name="Dziesietny_Invoices2001Slovakia_Book1_2_tinh toan hoang ha 3 3" xfId="16384"/>
    <cellStyle name="Dziesiętny_Invoices2001Slovakia_Book1_2_tinh toan hoang ha 3 3" xfId="16385"/>
    <cellStyle name="Dziesietny_Invoices2001Slovakia_Book1_2_tinh toan hoang ha 3 4" xfId="28973"/>
    <cellStyle name="Dziesiętny_Invoices2001Slovakia_Book1_2_tinh toan hoang ha 3 4" xfId="28974"/>
    <cellStyle name="Dziesietny_Invoices2001Slovakia_Book1_2_tinh toan hoang ha 4" xfId="10178"/>
    <cellStyle name="Dziesiętny_Invoices2001Slovakia_Book1_2_tinh toan hoang ha 4" xfId="10179"/>
    <cellStyle name="Dziesietny_Invoices2001Slovakia_Book1_2_tinh toan hoang ha 4 2" xfId="28975"/>
    <cellStyle name="Dziesiętny_Invoices2001Slovakia_Book1_2_tinh toan hoang ha 4 2" xfId="28976"/>
    <cellStyle name="Dziesietny_Invoices2001Slovakia_Book1_2_tinh toan hoang ha 5" xfId="10180"/>
    <cellStyle name="Dziesiętny_Invoices2001Slovakia_Book1_2_tinh toan hoang ha 5" xfId="10181"/>
    <cellStyle name="Dziesietny_Invoices2001Slovakia_Book1_2_tinh toan hoang ha 5 2" xfId="28977"/>
    <cellStyle name="Dziesiętny_Invoices2001Slovakia_Book1_2_tinh toan hoang ha 5 2" xfId="28978"/>
    <cellStyle name="Dziesietny_Invoices2001Slovakia_Book1_2_tinh toan hoang ha 6" xfId="10182"/>
    <cellStyle name="Dziesiętny_Invoices2001Slovakia_Book1_2_tinh toan hoang ha 6" xfId="10183"/>
    <cellStyle name="Dziesietny_Invoices2001Slovakia_Book1_2_tinh toan hoang ha 6 2" xfId="28979"/>
    <cellStyle name="Dziesiętny_Invoices2001Slovakia_Book1_2_tinh toan hoang ha 6 2" xfId="28980"/>
    <cellStyle name="Dziesietny_Invoices2001Slovakia_Book1_2_tinh toan hoang ha 7" xfId="10184"/>
    <cellStyle name="Dziesiętny_Invoices2001Slovakia_Book1_2_tinh toan hoang ha 7" xfId="10185"/>
    <cellStyle name="Dziesietny_Invoices2001Slovakia_Book1_2_tinh toan hoang ha 7 2" xfId="28981"/>
    <cellStyle name="Dziesiętny_Invoices2001Slovakia_Book1_2_tinh toan hoang ha 7 2" xfId="28982"/>
    <cellStyle name="Dziesietny_Invoices2001Slovakia_Book1_2_tinh toan hoang ha 8" xfId="10186"/>
    <cellStyle name="Dziesiętny_Invoices2001Slovakia_Book1_2_tinh toan hoang ha 8" xfId="10187"/>
    <cellStyle name="Dziesietny_Invoices2001Slovakia_Book1_2_tinh toan hoang ha 8 2" xfId="28983"/>
    <cellStyle name="Dziesiętny_Invoices2001Slovakia_Book1_2_tinh toan hoang ha 8 2" xfId="28984"/>
    <cellStyle name="Dziesietny_Invoices2001Slovakia_Book1_2_tinh toan hoang ha 9" xfId="10188"/>
    <cellStyle name="Dziesiętny_Invoices2001Slovakia_Book1_2_tinh toan hoang ha 9" xfId="10189"/>
    <cellStyle name="Dziesietny_Invoices2001Slovakia_Book1_2_tinh toan hoang ha 9 2" xfId="28985"/>
    <cellStyle name="Dziesiętny_Invoices2001Slovakia_Book1_2_tinh toan hoang ha 9 2" xfId="28986"/>
    <cellStyle name="Dziesietny_Invoices2001Slovakia_Book1_2_Tong von ĐTPT" xfId="10190"/>
    <cellStyle name="Dziesiętny_Invoices2001Slovakia_Book1_2_Tong von ĐTPT" xfId="10191"/>
    <cellStyle name="Dziesietny_Invoices2001Slovakia_Book1_2_Tong von ĐTPT 10" xfId="10192"/>
    <cellStyle name="Dziesiętny_Invoices2001Slovakia_Book1_2_Tong von ĐTPT 10" xfId="10193"/>
    <cellStyle name="Dziesietny_Invoices2001Slovakia_Book1_2_Tong von ĐTPT 10 2" xfId="28989"/>
    <cellStyle name="Dziesiętny_Invoices2001Slovakia_Book1_2_Tong von ĐTPT 10 2" xfId="28990"/>
    <cellStyle name="Dziesietny_Invoices2001Slovakia_Book1_2_Tong von ĐTPT 11" xfId="10194"/>
    <cellStyle name="Dziesiętny_Invoices2001Slovakia_Book1_2_Tong von ĐTPT 11" xfId="10195"/>
    <cellStyle name="Dziesietny_Invoices2001Slovakia_Book1_2_Tong von ĐTPT 11 2" xfId="28991"/>
    <cellStyle name="Dziesiętny_Invoices2001Slovakia_Book1_2_Tong von ĐTPT 11 2" xfId="28992"/>
    <cellStyle name="Dziesietny_Invoices2001Slovakia_Book1_2_Tong von ĐTPT 12" xfId="10196"/>
    <cellStyle name="Dziesiętny_Invoices2001Slovakia_Book1_2_Tong von ĐTPT 12" xfId="10197"/>
    <cellStyle name="Dziesietny_Invoices2001Slovakia_Book1_2_Tong von ĐTPT 12 2" xfId="28993"/>
    <cellStyle name="Dziesiętny_Invoices2001Slovakia_Book1_2_Tong von ĐTPT 12 2" xfId="28994"/>
    <cellStyle name="Dziesietny_Invoices2001Slovakia_Book1_2_Tong von ĐTPT 13" xfId="10198"/>
    <cellStyle name="Dziesiętny_Invoices2001Slovakia_Book1_2_Tong von ĐTPT 13" xfId="10199"/>
    <cellStyle name="Dziesietny_Invoices2001Slovakia_Book1_2_Tong von ĐTPT 13 2" xfId="28995"/>
    <cellStyle name="Dziesiętny_Invoices2001Slovakia_Book1_2_Tong von ĐTPT 13 2" xfId="28996"/>
    <cellStyle name="Dziesietny_Invoices2001Slovakia_Book1_2_Tong von ĐTPT 14" xfId="10200"/>
    <cellStyle name="Dziesiętny_Invoices2001Slovakia_Book1_2_Tong von ĐTPT 14" xfId="10201"/>
    <cellStyle name="Dziesietny_Invoices2001Slovakia_Book1_2_Tong von ĐTPT 14 2" xfId="28997"/>
    <cellStyle name="Dziesiętny_Invoices2001Slovakia_Book1_2_Tong von ĐTPT 14 2" xfId="28998"/>
    <cellStyle name="Dziesietny_Invoices2001Slovakia_Book1_2_Tong von ĐTPT 15" xfId="10202"/>
    <cellStyle name="Dziesiętny_Invoices2001Slovakia_Book1_2_Tong von ĐTPT 15" xfId="10203"/>
    <cellStyle name="Dziesietny_Invoices2001Slovakia_Book1_2_Tong von ĐTPT 15 2" xfId="28999"/>
    <cellStyle name="Dziesiętny_Invoices2001Slovakia_Book1_2_Tong von ĐTPT 15 2" xfId="29000"/>
    <cellStyle name="Dziesietny_Invoices2001Slovakia_Book1_2_Tong von ĐTPT 16" xfId="10204"/>
    <cellStyle name="Dziesiętny_Invoices2001Slovakia_Book1_2_Tong von ĐTPT 16" xfId="10205"/>
    <cellStyle name="Dziesietny_Invoices2001Slovakia_Book1_2_Tong von ĐTPT 16 2" xfId="29001"/>
    <cellStyle name="Dziesiętny_Invoices2001Slovakia_Book1_2_Tong von ĐTPT 16 2" xfId="29002"/>
    <cellStyle name="Dziesietny_Invoices2001Slovakia_Book1_2_Tong von ĐTPT 17" xfId="10206"/>
    <cellStyle name="Dziesiętny_Invoices2001Slovakia_Book1_2_Tong von ĐTPT 17" xfId="10207"/>
    <cellStyle name="Dziesietny_Invoices2001Slovakia_Book1_2_Tong von ĐTPT 17 2" xfId="29003"/>
    <cellStyle name="Dziesiętny_Invoices2001Slovakia_Book1_2_Tong von ĐTPT 17 2" xfId="29004"/>
    <cellStyle name="Dziesietny_Invoices2001Slovakia_Book1_2_Tong von ĐTPT 18" xfId="10208"/>
    <cellStyle name="Dziesiętny_Invoices2001Slovakia_Book1_2_Tong von ĐTPT 18" xfId="10209"/>
    <cellStyle name="Dziesietny_Invoices2001Slovakia_Book1_2_Tong von ĐTPT 18 2" xfId="29005"/>
    <cellStyle name="Dziesiętny_Invoices2001Slovakia_Book1_2_Tong von ĐTPT 18 2" xfId="29006"/>
    <cellStyle name="Dziesietny_Invoices2001Slovakia_Book1_2_Tong von ĐTPT 19" xfId="10210"/>
    <cellStyle name="Dziesiętny_Invoices2001Slovakia_Book1_2_Tong von ĐTPT 19" xfId="10211"/>
    <cellStyle name="Dziesietny_Invoices2001Slovakia_Book1_2_Tong von ĐTPT 19 2" xfId="29007"/>
    <cellStyle name="Dziesiętny_Invoices2001Slovakia_Book1_2_Tong von ĐTPT 19 2" xfId="29008"/>
    <cellStyle name="Dziesietny_Invoices2001Slovakia_Book1_2_Tong von ĐTPT 2" xfId="10212"/>
    <cellStyle name="Dziesiętny_Invoices2001Slovakia_Book1_2_Tong von ĐTPT 2" xfId="10213"/>
    <cellStyle name="Dziesietny_Invoices2001Slovakia_Book1_2_Tong von ĐTPT 2 2" xfId="16392"/>
    <cellStyle name="Dziesiętny_Invoices2001Slovakia_Book1_2_Tong von ĐTPT 2 2" xfId="16393"/>
    <cellStyle name="Dziesietny_Invoices2001Slovakia_Book1_2_Tong von ĐTPT 2 3" xfId="16390"/>
    <cellStyle name="Dziesiętny_Invoices2001Slovakia_Book1_2_Tong von ĐTPT 2 3" xfId="16391"/>
    <cellStyle name="Dziesietny_Invoices2001Slovakia_Book1_2_Tong von ĐTPT 2 4" xfId="29009"/>
    <cellStyle name="Dziesiętny_Invoices2001Slovakia_Book1_2_Tong von ĐTPT 2 4" xfId="29010"/>
    <cellStyle name="Dziesietny_Invoices2001Slovakia_Book1_2_Tong von ĐTPT 20" xfId="10214"/>
    <cellStyle name="Dziesiętny_Invoices2001Slovakia_Book1_2_Tong von ĐTPT 20" xfId="10215"/>
    <cellStyle name="Dziesietny_Invoices2001Slovakia_Book1_2_Tong von ĐTPT 20 2" xfId="29011"/>
    <cellStyle name="Dziesiętny_Invoices2001Slovakia_Book1_2_Tong von ĐTPT 20 2" xfId="29012"/>
    <cellStyle name="Dziesietny_Invoices2001Slovakia_Book1_2_Tong von ĐTPT 21" xfId="10216"/>
    <cellStyle name="Dziesiętny_Invoices2001Slovakia_Book1_2_Tong von ĐTPT 21" xfId="10217"/>
    <cellStyle name="Dziesietny_Invoices2001Slovakia_Book1_2_Tong von ĐTPT 21 2" xfId="29013"/>
    <cellStyle name="Dziesiętny_Invoices2001Slovakia_Book1_2_Tong von ĐTPT 21 2" xfId="29014"/>
    <cellStyle name="Dziesietny_Invoices2001Slovakia_Book1_2_Tong von ĐTPT 22" xfId="10218"/>
    <cellStyle name="Dziesiętny_Invoices2001Slovakia_Book1_2_Tong von ĐTPT 22" xfId="10219"/>
    <cellStyle name="Dziesietny_Invoices2001Slovakia_Book1_2_Tong von ĐTPT 22 2" xfId="29015"/>
    <cellStyle name="Dziesiętny_Invoices2001Slovakia_Book1_2_Tong von ĐTPT 22 2" xfId="29016"/>
    <cellStyle name="Dziesietny_Invoices2001Slovakia_Book1_2_Tong von ĐTPT 23" xfId="10220"/>
    <cellStyle name="Dziesiętny_Invoices2001Slovakia_Book1_2_Tong von ĐTPT 23" xfId="10221"/>
    <cellStyle name="Dziesietny_Invoices2001Slovakia_Book1_2_Tong von ĐTPT 23 2" xfId="29017"/>
    <cellStyle name="Dziesiętny_Invoices2001Slovakia_Book1_2_Tong von ĐTPT 23 2" xfId="29018"/>
    <cellStyle name="Dziesietny_Invoices2001Slovakia_Book1_2_Tong von ĐTPT 24" xfId="10222"/>
    <cellStyle name="Dziesiętny_Invoices2001Slovakia_Book1_2_Tong von ĐTPT 24" xfId="10223"/>
    <cellStyle name="Dziesietny_Invoices2001Slovakia_Book1_2_Tong von ĐTPT 24 2" xfId="29019"/>
    <cellStyle name="Dziesiętny_Invoices2001Slovakia_Book1_2_Tong von ĐTPT 24 2" xfId="29020"/>
    <cellStyle name="Dziesietny_Invoices2001Slovakia_Book1_2_Tong von ĐTPT 25" xfId="10224"/>
    <cellStyle name="Dziesiętny_Invoices2001Slovakia_Book1_2_Tong von ĐTPT 25" xfId="10225"/>
    <cellStyle name="Dziesietny_Invoices2001Slovakia_Book1_2_Tong von ĐTPT 25 2" xfId="29021"/>
    <cellStyle name="Dziesiętny_Invoices2001Slovakia_Book1_2_Tong von ĐTPT 25 2" xfId="29022"/>
    <cellStyle name="Dziesietny_Invoices2001Slovakia_Book1_2_Tong von ĐTPT 26" xfId="10226"/>
    <cellStyle name="Dziesiętny_Invoices2001Slovakia_Book1_2_Tong von ĐTPT 26" xfId="10227"/>
    <cellStyle name="Dziesietny_Invoices2001Slovakia_Book1_2_Tong von ĐTPT 26 2" xfId="29023"/>
    <cellStyle name="Dziesiętny_Invoices2001Slovakia_Book1_2_Tong von ĐTPT 26 2" xfId="29024"/>
    <cellStyle name="Dziesietny_Invoices2001Slovakia_Book1_2_Tong von ĐTPT 27" xfId="16388"/>
    <cellStyle name="Dziesiętny_Invoices2001Slovakia_Book1_2_Tong von ĐTPT 27" xfId="16389"/>
    <cellStyle name="Dziesietny_Invoices2001Slovakia_Book1_2_Tong von ĐTPT 28" xfId="28987"/>
    <cellStyle name="Dziesiętny_Invoices2001Slovakia_Book1_2_Tong von ĐTPT 28" xfId="28988"/>
    <cellStyle name="Dziesietny_Invoices2001Slovakia_Book1_2_Tong von ĐTPT 3" xfId="10228"/>
    <cellStyle name="Dziesiętny_Invoices2001Slovakia_Book1_2_Tong von ĐTPT 3" xfId="10229"/>
    <cellStyle name="Dziesietny_Invoices2001Slovakia_Book1_2_Tong von ĐTPT 3 2" xfId="16396"/>
    <cellStyle name="Dziesiętny_Invoices2001Slovakia_Book1_2_Tong von ĐTPT 3 2" xfId="16397"/>
    <cellStyle name="Dziesietny_Invoices2001Slovakia_Book1_2_Tong von ĐTPT 3 3" xfId="16394"/>
    <cellStyle name="Dziesiętny_Invoices2001Slovakia_Book1_2_Tong von ĐTPT 3 3" xfId="16395"/>
    <cellStyle name="Dziesietny_Invoices2001Slovakia_Book1_2_Tong von ĐTPT 3 4" xfId="29025"/>
    <cellStyle name="Dziesiętny_Invoices2001Slovakia_Book1_2_Tong von ĐTPT 3 4" xfId="29026"/>
    <cellStyle name="Dziesietny_Invoices2001Slovakia_Book1_2_Tong von ĐTPT 4" xfId="10230"/>
    <cellStyle name="Dziesiętny_Invoices2001Slovakia_Book1_2_Tong von ĐTPT 4" xfId="10231"/>
    <cellStyle name="Dziesietny_Invoices2001Slovakia_Book1_2_Tong von ĐTPT 4 2" xfId="29027"/>
    <cellStyle name="Dziesiętny_Invoices2001Slovakia_Book1_2_Tong von ĐTPT 4 2" xfId="29028"/>
    <cellStyle name="Dziesietny_Invoices2001Slovakia_Book1_2_Tong von ĐTPT 5" xfId="10232"/>
    <cellStyle name="Dziesiętny_Invoices2001Slovakia_Book1_2_Tong von ĐTPT 5" xfId="10233"/>
    <cellStyle name="Dziesietny_Invoices2001Slovakia_Book1_2_Tong von ĐTPT 5 2" xfId="29029"/>
    <cellStyle name="Dziesiętny_Invoices2001Slovakia_Book1_2_Tong von ĐTPT 5 2" xfId="29030"/>
    <cellStyle name="Dziesietny_Invoices2001Slovakia_Book1_2_Tong von ĐTPT 6" xfId="10234"/>
    <cellStyle name="Dziesiętny_Invoices2001Slovakia_Book1_2_Tong von ĐTPT 6" xfId="10235"/>
    <cellStyle name="Dziesietny_Invoices2001Slovakia_Book1_2_Tong von ĐTPT 6 2" xfId="29031"/>
    <cellStyle name="Dziesiętny_Invoices2001Slovakia_Book1_2_Tong von ĐTPT 6 2" xfId="29032"/>
    <cellStyle name="Dziesietny_Invoices2001Slovakia_Book1_2_Tong von ĐTPT 7" xfId="10236"/>
    <cellStyle name="Dziesiętny_Invoices2001Slovakia_Book1_2_Tong von ĐTPT 7" xfId="10237"/>
    <cellStyle name="Dziesietny_Invoices2001Slovakia_Book1_2_Tong von ĐTPT 7 2" xfId="29033"/>
    <cellStyle name="Dziesiętny_Invoices2001Slovakia_Book1_2_Tong von ĐTPT 7 2" xfId="29034"/>
    <cellStyle name="Dziesietny_Invoices2001Slovakia_Book1_2_Tong von ĐTPT 8" xfId="10238"/>
    <cellStyle name="Dziesiętny_Invoices2001Slovakia_Book1_2_Tong von ĐTPT 8" xfId="10239"/>
    <cellStyle name="Dziesietny_Invoices2001Slovakia_Book1_2_Tong von ĐTPT 8 2" xfId="29035"/>
    <cellStyle name="Dziesiętny_Invoices2001Slovakia_Book1_2_Tong von ĐTPT 8 2" xfId="29036"/>
    <cellStyle name="Dziesietny_Invoices2001Slovakia_Book1_2_Tong von ĐTPT 9" xfId="10240"/>
    <cellStyle name="Dziesiętny_Invoices2001Slovakia_Book1_2_Tong von ĐTPT 9" xfId="10241"/>
    <cellStyle name="Dziesietny_Invoices2001Slovakia_Book1_2_Tong von ĐTPT 9 2" xfId="29037"/>
    <cellStyle name="Dziesiętny_Invoices2001Slovakia_Book1_2_Tong von ĐTPT 9 2" xfId="29038"/>
    <cellStyle name="Dziesietny_Invoices2001Slovakia_Book1_2_Viec Huy dang lam" xfId="16398"/>
    <cellStyle name="Dziesiętny_Invoices2001Slovakia_Book1_2_Viec Huy dang lam" xfId="16399"/>
    <cellStyle name="Dziesietny_Invoices2001Slovakia_Book1_3" xfId="10242"/>
    <cellStyle name="Dziesiętny_Invoices2001Slovakia_Book1_3" xfId="10243"/>
    <cellStyle name="Dziesietny_Invoices2001Slovakia_Book1_3 10" xfId="10244"/>
    <cellStyle name="Dziesiętny_Invoices2001Slovakia_Book1_3 10" xfId="10245"/>
    <cellStyle name="Dziesietny_Invoices2001Slovakia_Book1_3 10 2" xfId="29041"/>
    <cellStyle name="Dziesiętny_Invoices2001Slovakia_Book1_3 10 2" xfId="29042"/>
    <cellStyle name="Dziesietny_Invoices2001Slovakia_Book1_3 11" xfId="10246"/>
    <cellStyle name="Dziesiętny_Invoices2001Slovakia_Book1_3 11" xfId="10247"/>
    <cellStyle name="Dziesietny_Invoices2001Slovakia_Book1_3 11 2" xfId="29043"/>
    <cellStyle name="Dziesiętny_Invoices2001Slovakia_Book1_3 11 2" xfId="29044"/>
    <cellStyle name="Dziesietny_Invoices2001Slovakia_Book1_3 12" xfId="10248"/>
    <cellStyle name="Dziesiętny_Invoices2001Slovakia_Book1_3 12" xfId="10249"/>
    <cellStyle name="Dziesietny_Invoices2001Slovakia_Book1_3 12 2" xfId="29045"/>
    <cellStyle name="Dziesiętny_Invoices2001Slovakia_Book1_3 12 2" xfId="29046"/>
    <cellStyle name="Dziesietny_Invoices2001Slovakia_Book1_3 13" xfId="10250"/>
    <cellStyle name="Dziesiętny_Invoices2001Slovakia_Book1_3 13" xfId="10251"/>
    <cellStyle name="Dziesietny_Invoices2001Slovakia_Book1_3 13 2" xfId="29047"/>
    <cellStyle name="Dziesiętny_Invoices2001Slovakia_Book1_3 13 2" xfId="29048"/>
    <cellStyle name="Dziesietny_Invoices2001Slovakia_Book1_3 14" xfId="10252"/>
    <cellStyle name="Dziesiętny_Invoices2001Slovakia_Book1_3 14" xfId="10253"/>
    <cellStyle name="Dziesietny_Invoices2001Slovakia_Book1_3 14 2" xfId="29049"/>
    <cellStyle name="Dziesiętny_Invoices2001Slovakia_Book1_3 14 2" xfId="29050"/>
    <cellStyle name="Dziesietny_Invoices2001Slovakia_Book1_3 15" xfId="10254"/>
    <cellStyle name="Dziesiętny_Invoices2001Slovakia_Book1_3 15" xfId="10255"/>
    <cellStyle name="Dziesietny_Invoices2001Slovakia_Book1_3 15 2" xfId="29051"/>
    <cellStyle name="Dziesiętny_Invoices2001Slovakia_Book1_3 15 2" xfId="29052"/>
    <cellStyle name="Dziesietny_Invoices2001Slovakia_Book1_3 16" xfId="10256"/>
    <cellStyle name="Dziesiętny_Invoices2001Slovakia_Book1_3 16" xfId="10257"/>
    <cellStyle name="Dziesietny_Invoices2001Slovakia_Book1_3 16 2" xfId="29053"/>
    <cellStyle name="Dziesiętny_Invoices2001Slovakia_Book1_3 16 2" xfId="29054"/>
    <cellStyle name="Dziesietny_Invoices2001Slovakia_Book1_3 17" xfId="10258"/>
    <cellStyle name="Dziesiętny_Invoices2001Slovakia_Book1_3 17" xfId="10259"/>
    <cellStyle name="Dziesietny_Invoices2001Slovakia_Book1_3 17 2" xfId="29055"/>
    <cellStyle name="Dziesiętny_Invoices2001Slovakia_Book1_3 17 2" xfId="29056"/>
    <cellStyle name="Dziesietny_Invoices2001Slovakia_Book1_3 18" xfId="10260"/>
    <cellStyle name="Dziesiętny_Invoices2001Slovakia_Book1_3 18" xfId="10261"/>
    <cellStyle name="Dziesietny_Invoices2001Slovakia_Book1_3 18 2" xfId="29057"/>
    <cellStyle name="Dziesiętny_Invoices2001Slovakia_Book1_3 18 2" xfId="29058"/>
    <cellStyle name="Dziesietny_Invoices2001Slovakia_Book1_3 19" xfId="10262"/>
    <cellStyle name="Dziesiętny_Invoices2001Slovakia_Book1_3 19" xfId="10263"/>
    <cellStyle name="Dziesietny_Invoices2001Slovakia_Book1_3 19 2" xfId="29059"/>
    <cellStyle name="Dziesiętny_Invoices2001Slovakia_Book1_3 19 2" xfId="29060"/>
    <cellStyle name="Dziesietny_Invoices2001Slovakia_Book1_3 2" xfId="10264"/>
    <cellStyle name="Dziesiętny_Invoices2001Slovakia_Book1_3 2" xfId="10265"/>
    <cellStyle name="Dziesietny_Invoices2001Slovakia_Book1_3 2 2" xfId="16404"/>
    <cellStyle name="Dziesiętny_Invoices2001Slovakia_Book1_3 2 2" xfId="16405"/>
    <cellStyle name="Dziesietny_Invoices2001Slovakia_Book1_3 2 3" xfId="16402"/>
    <cellStyle name="Dziesiętny_Invoices2001Slovakia_Book1_3 2 3" xfId="16403"/>
    <cellStyle name="Dziesietny_Invoices2001Slovakia_Book1_3 2 4" xfId="29061"/>
    <cellStyle name="Dziesiętny_Invoices2001Slovakia_Book1_3 2 4" xfId="29062"/>
    <cellStyle name="Dziesietny_Invoices2001Slovakia_Book1_3 20" xfId="10266"/>
    <cellStyle name="Dziesiętny_Invoices2001Slovakia_Book1_3 20" xfId="10267"/>
    <cellStyle name="Dziesietny_Invoices2001Slovakia_Book1_3 20 2" xfId="29063"/>
    <cellStyle name="Dziesiętny_Invoices2001Slovakia_Book1_3 20 2" xfId="29064"/>
    <cellStyle name="Dziesietny_Invoices2001Slovakia_Book1_3 21" xfId="10268"/>
    <cellStyle name="Dziesiętny_Invoices2001Slovakia_Book1_3 21" xfId="10269"/>
    <cellStyle name="Dziesietny_Invoices2001Slovakia_Book1_3 21 2" xfId="29065"/>
    <cellStyle name="Dziesiętny_Invoices2001Slovakia_Book1_3 21 2" xfId="29066"/>
    <cellStyle name="Dziesietny_Invoices2001Slovakia_Book1_3 22" xfId="10270"/>
    <cellStyle name="Dziesiętny_Invoices2001Slovakia_Book1_3 22" xfId="10271"/>
    <cellStyle name="Dziesietny_Invoices2001Slovakia_Book1_3 22 2" xfId="29067"/>
    <cellStyle name="Dziesiętny_Invoices2001Slovakia_Book1_3 22 2" xfId="29068"/>
    <cellStyle name="Dziesietny_Invoices2001Slovakia_Book1_3 23" xfId="10272"/>
    <cellStyle name="Dziesiętny_Invoices2001Slovakia_Book1_3 23" xfId="10273"/>
    <cellStyle name="Dziesietny_Invoices2001Slovakia_Book1_3 23 2" xfId="29069"/>
    <cellStyle name="Dziesiętny_Invoices2001Slovakia_Book1_3 23 2" xfId="29070"/>
    <cellStyle name="Dziesietny_Invoices2001Slovakia_Book1_3 24" xfId="10274"/>
    <cellStyle name="Dziesiętny_Invoices2001Slovakia_Book1_3 24" xfId="10275"/>
    <cellStyle name="Dziesietny_Invoices2001Slovakia_Book1_3 24 2" xfId="29071"/>
    <cellStyle name="Dziesiętny_Invoices2001Slovakia_Book1_3 24 2" xfId="29072"/>
    <cellStyle name="Dziesietny_Invoices2001Slovakia_Book1_3 25" xfId="10276"/>
    <cellStyle name="Dziesiętny_Invoices2001Slovakia_Book1_3 25" xfId="10277"/>
    <cellStyle name="Dziesietny_Invoices2001Slovakia_Book1_3 25 2" xfId="29073"/>
    <cellStyle name="Dziesiętny_Invoices2001Slovakia_Book1_3 25 2" xfId="29074"/>
    <cellStyle name="Dziesietny_Invoices2001Slovakia_Book1_3 26" xfId="10278"/>
    <cellStyle name="Dziesiętny_Invoices2001Slovakia_Book1_3 26" xfId="10279"/>
    <cellStyle name="Dziesietny_Invoices2001Slovakia_Book1_3 26 2" xfId="29075"/>
    <cellStyle name="Dziesiętny_Invoices2001Slovakia_Book1_3 26 2" xfId="29076"/>
    <cellStyle name="Dziesietny_Invoices2001Slovakia_Book1_3 27" xfId="16400"/>
    <cellStyle name="Dziesiętny_Invoices2001Slovakia_Book1_3 27" xfId="16401"/>
    <cellStyle name="Dziesietny_Invoices2001Slovakia_Book1_3 28" xfId="29039"/>
    <cellStyle name="Dziesiętny_Invoices2001Slovakia_Book1_3 28" xfId="29040"/>
    <cellStyle name="Dziesietny_Invoices2001Slovakia_Book1_3 3" xfId="10280"/>
    <cellStyle name="Dziesiętny_Invoices2001Slovakia_Book1_3 3" xfId="10281"/>
    <cellStyle name="Dziesietny_Invoices2001Slovakia_Book1_3 3 2" xfId="16408"/>
    <cellStyle name="Dziesiętny_Invoices2001Slovakia_Book1_3 3 2" xfId="16409"/>
    <cellStyle name="Dziesietny_Invoices2001Slovakia_Book1_3 3 3" xfId="16406"/>
    <cellStyle name="Dziesiętny_Invoices2001Slovakia_Book1_3 3 3" xfId="16407"/>
    <cellStyle name="Dziesietny_Invoices2001Slovakia_Book1_3 3 4" xfId="29077"/>
    <cellStyle name="Dziesiętny_Invoices2001Slovakia_Book1_3 3 4" xfId="29078"/>
    <cellStyle name="Dziesietny_Invoices2001Slovakia_Book1_3 4" xfId="10282"/>
    <cellStyle name="Dziesiętny_Invoices2001Slovakia_Book1_3 4" xfId="10283"/>
    <cellStyle name="Dziesietny_Invoices2001Slovakia_Book1_3 4 2" xfId="29079"/>
    <cellStyle name="Dziesiętny_Invoices2001Slovakia_Book1_3 4 2" xfId="29080"/>
    <cellStyle name="Dziesietny_Invoices2001Slovakia_Book1_3 5" xfId="10284"/>
    <cellStyle name="Dziesiętny_Invoices2001Slovakia_Book1_3 5" xfId="10285"/>
    <cellStyle name="Dziesietny_Invoices2001Slovakia_Book1_3 5 2" xfId="29081"/>
    <cellStyle name="Dziesiętny_Invoices2001Slovakia_Book1_3 5 2" xfId="29082"/>
    <cellStyle name="Dziesietny_Invoices2001Slovakia_Book1_3 6" xfId="10286"/>
    <cellStyle name="Dziesiętny_Invoices2001Slovakia_Book1_3 6" xfId="10287"/>
    <cellStyle name="Dziesietny_Invoices2001Slovakia_Book1_3 6 2" xfId="29083"/>
    <cellStyle name="Dziesiętny_Invoices2001Slovakia_Book1_3 6 2" xfId="29084"/>
    <cellStyle name="Dziesietny_Invoices2001Slovakia_Book1_3 7" xfId="10288"/>
    <cellStyle name="Dziesiętny_Invoices2001Slovakia_Book1_3 7" xfId="10289"/>
    <cellStyle name="Dziesietny_Invoices2001Slovakia_Book1_3 7 2" xfId="29085"/>
    <cellStyle name="Dziesiętny_Invoices2001Slovakia_Book1_3 7 2" xfId="29086"/>
    <cellStyle name="Dziesietny_Invoices2001Slovakia_Book1_3 8" xfId="10290"/>
    <cellStyle name="Dziesiętny_Invoices2001Slovakia_Book1_3 8" xfId="10291"/>
    <cellStyle name="Dziesietny_Invoices2001Slovakia_Book1_3 8 2" xfId="29087"/>
    <cellStyle name="Dziesiętny_Invoices2001Slovakia_Book1_3 8 2" xfId="29088"/>
    <cellStyle name="Dziesietny_Invoices2001Slovakia_Book1_3 9" xfId="10292"/>
    <cellStyle name="Dziesiętny_Invoices2001Slovakia_Book1_3 9" xfId="10293"/>
    <cellStyle name="Dziesietny_Invoices2001Slovakia_Book1_3 9 2" xfId="29089"/>
    <cellStyle name="Dziesiętny_Invoices2001Slovakia_Book1_3 9 2" xfId="29090"/>
    <cellStyle name="Dziesietny_Invoices2001Slovakia_Book1_Bao cao 9 thang  XDCB" xfId="16410"/>
    <cellStyle name="Dziesiętny_Invoices2001Slovakia_Book1_Book1" xfId="16411"/>
    <cellStyle name="Dziesietny_Invoices2001Slovakia_Book1_dự toán 30a 2013" xfId="16412"/>
    <cellStyle name="Dziesiętny_Invoices2001Slovakia_Book1_Nhu cau von ung truoc 2011 Tha h Hoa + Nge An gui TW" xfId="10294"/>
    <cellStyle name="Dziesietny_Invoices2001Slovakia_Book1_Nhu cau von ung truoc 2011 Tha h Hoa + Nge An gui TW_Bang bieu" xfId="10295"/>
    <cellStyle name="Dziesiętny_Invoices2001Slovakia_Book1_Nhu cau von ung truoc 2011 Tha h Hoa + Nge An gui TW_Bang bieu" xfId="10296"/>
    <cellStyle name="Dziesietny_Invoices2001Slovakia_Book1_Nhu cau von ung truoc 2011 Tha h Hoa + Nge An gui TW_Bang bieu 2" xfId="29091"/>
    <cellStyle name="Dziesiętny_Invoices2001Slovakia_Book1_Nhu cau von ung truoc 2011 Tha h Hoa + Nge An gui TW_Bang bieu 2" xfId="29092"/>
    <cellStyle name="Dziesietny_Invoices2001Slovakia_Book1_Nhu cau von ung truoc 2011 Tha h Hoa + Nge An gui TW_Book1" xfId="10297"/>
    <cellStyle name="Dziesiętny_Invoices2001Slovakia_Book1_Nhu cau von ung truoc 2011 Tha h Hoa + Nge An gui TW_Book1" xfId="10298"/>
    <cellStyle name="Dziesietny_Invoices2001Slovakia_Book1_Nhu cau von ung truoc 2011 Tha h Hoa + Nge An gui TW_Book1 2" xfId="29093"/>
    <cellStyle name="Dziesiętny_Invoices2001Slovakia_Book1_Nhu cau von ung truoc 2011 Tha h Hoa + Nge An gui TW_Book1 2" xfId="29094"/>
    <cellStyle name="Dziesietny_Invoices2001Slovakia_Book1_Tong hop Cac tuyen(9-1-06)" xfId="10299"/>
    <cellStyle name="Dziesiętny_Invoices2001Slovakia_Book1_Tong hop Cac tuyen(9-1-06)" xfId="10300"/>
    <cellStyle name="Dziesietny_Invoices2001Slovakia_Book1_Tong hop Cac tuyen(9-1-06) 2" xfId="16413"/>
    <cellStyle name="Dziesiętny_Invoices2001Slovakia_Book1_Tong hop Cac tuyen(9-1-06) 2" xfId="16414"/>
    <cellStyle name="Dziesietny_Invoices2001Slovakia_Book1_Tong hop Cac tuyen(9-1-06) 2 2" xfId="31909"/>
    <cellStyle name="Dziesiętny_Invoices2001Slovakia_Book1_Tong hop Cac tuyen(9-1-06) 2 2" xfId="31910"/>
    <cellStyle name="Dziesietny_Invoices2001Slovakia_Book1_Tong hop Cac tuyen(9-1-06) 3" xfId="29095"/>
    <cellStyle name="Dziesiętny_Invoices2001Slovakia_Book1_Tong hop Cac tuyen(9-1-06) 3" xfId="29096"/>
    <cellStyle name="Dziesietny_Invoices2001Slovakia_Book1_Tong hop Cac tuyen(9-1-06)_Bang bieu" xfId="10301"/>
    <cellStyle name="Dziesiętny_Invoices2001Slovakia_Book1_Tong hop Cac tuyen(9-1-06)_Bang bieu" xfId="10302"/>
    <cellStyle name="Dziesietny_Invoices2001Slovakia_Book1_Tong hop Cac tuyen(9-1-06)_Bang bieu 2" xfId="29097"/>
    <cellStyle name="Dziesiętny_Invoices2001Slovakia_Book1_Tong hop Cac tuyen(9-1-06)_Bang bieu 2" xfId="29098"/>
    <cellStyle name="Dziesietny_Invoices2001Slovakia_Book1_Tong hop Cac tuyen(9-1-06)_bieu tong hop lai kh von 2011 gui phong TH-KTDN" xfId="10303"/>
    <cellStyle name="Dziesiętny_Invoices2001Slovakia_Book1_Tong hop Cac tuyen(9-1-06)_bieu tong hop lai kh von 2011 gui phong TH-KTDN" xfId="10304"/>
    <cellStyle name="Dziesietny_Invoices2001Slovakia_Book1_Tong hop Cac tuyen(9-1-06)_bieu tong hop lai kh von 2011 gui phong TH-KTDN 2" xfId="16415"/>
    <cellStyle name="Dziesiętny_Invoices2001Slovakia_Book1_Tong hop Cac tuyen(9-1-06)_bieu tong hop lai kh von 2011 gui phong TH-KTDN 2" xfId="16416"/>
    <cellStyle name="Dziesietny_Invoices2001Slovakia_Book1_Tong hop Cac tuyen(9-1-06)_bieu tong hop lai kh von 2011 gui phong TH-KTDN 2 2" xfId="31911"/>
    <cellStyle name="Dziesiętny_Invoices2001Slovakia_Book1_Tong hop Cac tuyen(9-1-06)_bieu tong hop lai kh von 2011 gui phong TH-KTDN 2 2" xfId="31912"/>
    <cellStyle name="Dziesietny_Invoices2001Slovakia_Book1_Tong hop Cac tuyen(9-1-06)_bieu tong hop lai kh von 2011 gui phong TH-KTDN 3" xfId="29099"/>
    <cellStyle name="Dziesiętny_Invoices2001Slovakia_Book1_Tong hop Cac tuyen(9-1-06)_bieu tong hop lai kh von 2011 gui phong TH-KTDN 3" xfId="29100"/>
    <cellStyle name="Dziesietny_Invoices2001Slovakia_Book1_Tong hop Cac tuyen(9-1-06)_Book1" xfId="10305"/>
    <cellStyle name="Dziesiętny_Invoices2001Slovakia_Book1_Tong hop Cac tuyen(9-1-06)_Book1" xfId="10306"/>
    <cellStyle name="Dziesietny_Invoices2001Slovakia_Book1_Tong hop Cac tuyen(9-1-06)_Book1 2" xfId="29101"/>
    <cellStyle name="Dziesiętny_Invoices2001Slovakia_Book1_Tong hop Cac tuyen(9-1-06)_Book1 2" xfId="29102"/>
    <cellStyle name="Dziesietny_Invoices2001Slovakia_Book1_Tong hop Cac tuyen(9-1-06)_Copy of KH PHAN BO VON ĐỐI ỨNG NAM 2011 (30 TY phuong án gop WB)" xfId="10307"/>
    <cellStyle name="Dziesiętny_Invoices2001Slovakia_Book1_Tong hop Cac tuyen(9-1-06)_Copy of KH PHAN BO VON ĐỐI ỨNG NAM 2011 (30 TY phuong án gop WB)" xfId="10308"/>
    <cellStyle name="Dziesietny_Invoices2001Slovakia_Book1_Tong hop Cac tuyen(9-1-06)_Copy of KH PHAN BO VON ĐỐI ỨNG NAM 2011 (30 TY phuong án gop WB) 2" xfId="16417"/>
    <cellStyle name="Dziesiętny_Invoices2001Slovakia_Book1_Tong hop Cac tuyen(9-1-06)_Copy of KH PHAN BO VON ĐỐI ỨNG NAM 2011 (30 TY phuong án gop WB) 2" xfId="16418"/>
    <cellStyle name="Dziesietny_Invoices2001Slovakia_Book1_Tong hop Cac tuyen(9-1-06)_Copy of KH PHAN BO VON ĐỐI ỨNG NAM 2011 (30 TY phuong án gop WB) 2 2" xfId="31913"/>
    <cellStyle name="Dziesiętny_Invoices2001Slovakia_Book1_Tong hop Cac tuyen(9-1-06)_Copy of KH PHAN BO VON ĐỐI ỨNG NAM 2011 (30 TY phuong án gop WB) 2 2" xfId="31914"/>
    <cellStyle name="Dziesietny_Invoices2001Slovakia_Book1_Tong hop Cac tuyen(9-1-06)_Copy of KH PHAN BO VON ĐỐI ỨNG NAM 2011 (30 TY phuong án gop WB) 3" xfId="29103"/>
    <cellStyle name="Dziesiętny_Invoices2001Slovakia_Book1_Tong hop Cac tuyen(9-1-06)_Copy of KH PHAN BO VON ĐỐI ỨNG NAM 2011 (30 TY phuong án gop WB) 3" xfId="29104"/>
    <cellStyle name="Dziesietny_Invoices2001Slovakia_Book1_Tong hop Cac tuyen(9-1-06)_Ke hoach 2010 (theo doi 11-8-2010)" xfId="10309"/>
    <cellStyle name="Dziesiętny_Invoices2001Slovakia_Book1_Tong hop Cac tuyen(9-1-06)_Ke hoach 2010 (theo doi 11-8-2010)" xfId="10310"/>
    <cellStyle name="Dziesietny_Invoices2001Slovakia_Book1_Tong hop Cac tuyen(9-1-06)_Ke hoach 2010 (theo doi 11-8-2010) 2" xfId="16419"/>
    <cellStyle name="Dziesiętny_Invoices2001Slovakia_Book1_Tong hop Cac tuyen(9-1-06)_Ke hoach 2010 (theo doi 11-8-2010) 2" xfId="16420"/>
    <cellStyle name="Dziesietny_Invoices2001Slovakia_Book1_Tong hop Cac tuyen(9-1-06)_Ke hoach 2010 (theo doi 11-8-2010) 2 2" xfId="31915"/>
    <cellStyle name="Dziesiętny_Invoices2001Slovakia_Book1_Tong hop Cac tuyen(9-1-06)_Ke hoach 2010 (theo doi 11-8-2010) 2 2" xfId="31916"/>
    <cellStyle name="Dziesietny_Invoices2001Slovakia_Book1_Tong hop Cac tuyen(9-1-06)_Ke hoach 2010 (theo doi 11-8-2010) 3" xfId="29105"/>
    <cellStyle name="Dziesiętny_Invoices2001Slovakia_Book1_Tong hop Cac tuyen(9-1-06)_Ke hoach 2010 (theo doi 11-8-2010) 3" xfId="29106"/>
    <cellStyle name="Dziesietny_Invoices2001Slovakia_Book1_Tong hop Cac tuyen(9-1-06)_Ke hoach 2010 (theo doi 11-8-2010)_Bang bieu" xfId="10311"/>
    <cellStyle name="Dziesiętny_Invoices2001Slovakia_Book1_Tong hop Cac tuyen(9-1-06)_Ke hoach 2010 (theo doi 11-8-2010)_Bang bieu" xfId="10312"/>
    <cellStyle name="Dziesietny_Invoices2001Slovakia_Book1_Tong hop Cac tuyen(9-1-06)_Ke hoach 2010 (theo doi 11-8-2010)_Bang bieu 2" xfId="29107"/>
    <cellStyle name="Dziesiętny_Invoices2001Slovakia_Book1_Tong hop Cac tuyen(9-1-06)_Ke hoach 2010 (theo doi 11-8-2010)_Bang bieu 2" xfId="29108"/>
    <cellStyle name="Dziesietny_Invoices2001Slovakia_Book1_Tong hop Cac tuyen(9-1-06)_Ke hoach 2010 (theo doi 11-8-2010)_Book1" xfId="10313"/>
    <cellStyle name="Dziesiętny_Invoices2001Slovakia_Book1_Tong hop Cac tuyen(9-1-06)_Ke hoach 2010 (theo doi 11-8-2010)_Book1" xfId="10314"/>
    <cellStyle name="Dziesietny_Invoices2001Slovakia_Book1_Tong hop Cac tuyen(9-1-06)_Ke hoach 2010 (theo doi 11-8-2010)_Book1 2" xfId="29109"/>
    <cellStyle name="Dziesiętny_Invoices2001Slovakia_Book1_Tong hop Cac tuyen(9-1-06)_Ke hoach 2010 (theo doi 11-8-2010)_Book1 2" xfId="29110"/>
    <cellStyle name="Dziesietny_Invoices2001Slovakia_Book1_Tong hop Cac tuyen(9-1-06)_KH Von 2012 gui BKH 1" xfId="10315"/>
    <cellStyle name="Dziesiętny_Invoices2001Slovakia_Book1_Tong hop Cac tuyen(9-1-06)_KH Von 2012 gui BKH 1" xfId="10316"/>
    <cellStyle name="Dziesietny_Invoices2001Slovakia_Book1_Tong hop Cac tuyen(9-1-06)_KH Von 2012 gui BKH 1 2" xfId="16421"/>
    <cellStyle name="Dziesiętny_Invoices2001Slovakia_Book1_Tong hop Cac tuyen(9-1-06)_KH Von 2012 gui BKH 1 2" xfId="16422"/>
    <cellStyle name="Dziesietny_Invoices2001Slovakia_Book1_Tong hop Cac tuyen(9-1-06)_KH Von 2012 gui BKH 1 2 2" xfId="31917"/>
    <cellStyle name="Dziesiętny_Invoices2001Slovakia_Book1_Tong hop Cac tuyen(9-1-06)_KH Von 2012 gui BKH 1 2 2" xfId="31918"/>
    <cellStyle name="Dziesietny_Invoices2001Slovakia_Book1_Tong hop Cac tuyen(9-1-06)_KH Von 2012 gui BKH 1 3" xfId="29111"/>
    <cellStyle name="Dziesiętny_Invoices2001Slovakia_Book1_Tong hop Cac tuyen(9-1-06)_KH Von 2012 gui BKH 1 3" xfId="29112"/>
    <cellStyle name="Dziesietny_Invoices2001Slovakia_Book1_Tong hop Cac tuyen(9-1-06)_QD ke hoach dau thau" xfId="10317"/>
    <cellStyle name="Dziesiętny_Invoices2001Slovakia_Book1_Tong hop Cac tuyen(9-1-06)_QD ke hoach dau thau" xfId="10318"/>
    <cellStyle name="Dziesietny_Invoices2001Slovakia_Book1_Tong hop Cac tuyen(9-1-06)_QD ke hoach dau thau 2" xfId="16423"/>
    <cellStyle name="Dziesiętny_Invoices2001Slovakia_Book1_Tong hop Cac tuyen(9-1-06)_QD ke hoach dau thau 2" xfId="16424"/>
    <cellStyle name="Dziesietny_Invoices2001Slovakia_Book1_Tong hop Cac tuyen(9-1-06)_QD ke hoach dau thau 2 2" xfId="31919"/>
    <cellStyle name="Dziesiętny_Invoices2001Slovakia_Book1_Tong hop Cac tuyen(9-1-06)_QD ke hoach dau thau 2 2" xfId="31920"/>
    <cellStyle name="Dziesietny_Invoices2001Slovakia_Book1_Tong hop Cac tuyen(9-1-06)_QD ke hoach dau thau 3" xfId="29113"/>
    <cellStyle name="Dziesiętny_Invoices2001Slovakia_Book1_Tong hop Cac tuyen(9-1-06)_QD ke hoach dau thau 3" xfId="29114"/>
    <cellStyle name="Dziesietny_Invoices2001Slovakia_Book1_Tong hop Cac tuyen(9-1-06)_QD ke hoach dau thau_Bang bieu" xfId="10319"/>
    <cellStyle name="Dziesiętny_Invoices2001Slovakia_Book1_Tong hop Cac tuyen(9-1-06)_QD ke hoach dau thau_Bang bieu" xfId="10320"/>
    <cellStyle name="Dziesietny_Invoices2001Slovakia_Book1_Tong hop Cac tuyen(9-1-06)_QD ke hoach dau thau_Bang bieu 2" xfId="29115"/>
    <cellStyle name="Dziesiętny_Invoices2001Slovakia_Book1_Tong hop Cac tuyen(9-1-06)_QD ke hoach dau thau_Bang bieu 2" xfId="29116"/>
    <cellStyle name="Dziesietny_Invoices2001Slovakia_Book1_Tong hop Cac tuyen(9-1-06)_QD ke hoach dau thau_Book1" xfId="10321"/>
    <cellStyle name="Dziesiętny_Invoices2001Slovakia_Book1_Tong hop Cac tuyen(9-1-06)_QD ke hoach dau thau_Book1" xfId="10322"/>
    <cellStyle name="Dziesietny_Invoices2001Slovakia_Book1_Tong hop Cac tuyen(9-1-06)_QD ke hoach dau thau_Book1 2" xfId="29117"/>
    <cellStyle name="Dziesiętny_Invoices2001Slovakia_Book1_Tong hop Cac tuyen(9-1-06)_QD ke hoach dau thau_Book1 2" xfId="29118"/>
    <cellStyle name="Dziesietny_Invoices2001Slovakia_Book1_Tong hop Cac tuyen(9-1-06)_Tong von ĐTPT" xfId="10323"/>
    <cellStyle name="Dziesiętny_Invoices2001Slovakia_Book1_Tong hop Cac tuyen(9-1-06)_Tong von ĐTPT" xfId="10324"/>
    <cellStyle name="Dziesietny_Invoices2001Slovakia_Book1_Tong hop Cac tuyen(9-1-06)_Tong von ĐTPT 2" xfId="16425"/>
    <cellStyle name="Dziesiętny_Invoices2001Slovakia_Book1_Tong hop Cac tuyen(9-1-06)_Tong von ĐTPT 2" xfId="16426"/>
    <cellStyle name="Dziesietny_Invoices2001Slovakia_Book1_Tong hop Cac tuyen(9-1-06)_Tong von ĐTPT 2 2" xfId="31921"/>
    <cellStyle name="Dziesiętny_Invoices2001Slovakia_Book1_Tong hop Cac tuyen(9-1-06)_Tong von ĐTPT 2 2" xfId="31922"/>
    <cellStyle name="Dziesietny_Invoices2001Slovakia_Book1_Tong hop Cac tuyen(9-1-06)_Tong von ĐTPT 3" xfId="29119"/>
    <cellStyle name="Dziesiętny_Invoices2001Slovakia_Book1_Tong hop Cac tuyen(9-1-06)_Tong von ĐTPT 3" xfId="29120"/>
    <cellStyle name="Dziesietny_Invoices2001Slovakia_Book1_Tong hop Cac tuyen(9-1-06)_Tong von ĐTPT_Bang bieu" xfId="10325"/>
    <cellStyle name="Dziesiętny_Invoices2001Slovakia_Book1_Tong hop Cac tuyen(9-1-06)_Tong von ĐTPT_Bang bieu" xfId="10326"/>
    <cellStyle name="Dziesietny_Invoices2001Slovakia_Book1_Tong hop Cac tuyen(9-1-06)_Tong von ĐTPT_Bang bieu 2" xfId="29121"/>
    <cellStyle name="Dziesiętny_Invoices2001Slovakia_Book1_Tong hop Cac tuyen(9-1-06)_Tong von ĐTPT_Bang bieu 2" xfId="29122"/>
    <cellStyle name="Dziesietny_Invoices2001Slovakia_Book1_Tong hop Cac tuyen(9-1-06)_Tong von ĐTPT_Book1" xfId="10327"/>
    <cellStyle name="Dziesiętny_Invoices2001Slovakia_Book1_Tong hop Cac tuyen(9-1-06)_Tong von ĐTPT_Book1" xfId="10328"/>
    <cellStyle name="Dziesietny_Invoices2001Slovakia_Book1_Tong hop Cac tuyen(9-1-06)_Tong von ĐTPT_Book1 2" xfId="29123"/>
    <cellStyle name="Dziesiętny_Invoices2001Slovakia_Book1_Tong hop Cac tuyen(9-1-06)_Tong von ĐTPT_Book1 2" xfId="29124"/>
    <cellStyle name="Dziesietny_Invoices2001Slovakia_Book1_ung truoc 2011 NSTW Thanh Hoa + Nge An gui Thu 12-5" xfId="10329"/>
    <cellStyle name="Dziesiętny_Invoices2001Slovakia_Book1_ung truoc 2011 NSTW Thanh Hoa + Nge An gui Thu 12-5" xfId="10330"/>
    <cellStyle name="Dziesietny_Invoices2001Slovakia_Book1_ung truoc 2011 NSTW Thanh Hoa + Nge An gui Thu 12-5 2" xfId="16427"/>
    <cellStyle name="Dziesiętny_Invoices2001Slovakia_Book1_ung truoc 2011 NSTW Thanh Hoa + Nge An gui Thu 12-5 2" xfId="16428"/>
    <cellStyle name="Dziesietny_Invoices2001Slovakia_Book1_ung truoc 2011 NSTW Thanh Hoa + Nge An gui Thu 12-5 2 2" xfId="31923"/>
    <cellStyle name="Dziesiętny_Invoices2001Slovakia_Book1_ung truoc 2011 NSTW Thanh Hoa + Nge An gui Thu 12-5 2 2" xfId="31924"/>
    <cellStyle name="Dziesietny_Invoices2001Slovakia_Book1_ung truoc 2011 NSTW Thanh Hoa + Nge An gui Thu 12-5 3" xfId="29125"/>
    <cellStyle name="Dziesiętny_Invoices2001Slovakia_Book1_ung truoc 2011 NSTW Thanh Hoa + Nge An gui Thu 12-5 3" xfId="29126"/>
    <cellStyle name="Dziesietny_Invoices2001Slovakia_Book1_ung truoc 2011 NSTW Thanh Hoa + Nge An gui Thu 12-5_Bang bieu" xfId="10331"/>
    <cellStyle name="Dziesiętny_Invoices2001Slovakia_Book1_ung truoc 2011 NSTW Thanh Hoa + Nge An gui Thu 12-5_Bang bieu" xfId="10332"/>
    <cellStyle name="Dziesietny_Invoices2001Slovakia_Book1_ung truoc 2011 NSTW Thanh Hoa + Nge An gui Thu 12-5_Bang bieu 2" xfId="29127"/>
    <cellStyle name="Dziesiętny_Invoices2001Slovakia_Book1_ung truoc 2011 NSTW Thanh Hoa + Nge An gui Thu 12-5_Bang bieu 2" xfId="29128"/>
    <cellStyle name="Dziesietny_Invoices2001Slovakia_Book1_ung truoc 2011 NSTW Thanh Hoa + Nge An gui Thu 12-5_Book1" xfId="10333"/>
    <cellStyle name="Dziesiętny_Invoices2001Slovakia_Book1_ung truoc 2011 NSTW Thanh Hoa + Nge An gui Thu 12-5_Book1" xfId="10334"/>
    <cellStyle name="Dziesietny_Invoices2001Slovakia_Book1_ung truoc 2011 NSTW Thanh Hoa + Nge An gui Thu 12-5_Book1 2" xfId="29129"/>
    <cellStyle name="Dziesiętny_Invoices2001Slovakia_Book1_ung truoc 2011 NSTW Thanh Hoa + Nge An gui Thu 12-5_Book1 2" xfId="29130"/>
    <cellStyle name="Dziesietny_Invoices2001Slovakia_Chi tieu KH nam 2009" xfId="10335"/>
    <cellStyle name="Dziesiętny_Invoices2001Slovakia_Chi tieu KH nam 2009" xfId="10336"/>
    <cellStyle name="Dziesietny_Invoices2001Slovakia_Chi tieu KH nam 2009 2" xfId="16441"/>
    <cellStyle name="Dziesiętny_Invoices2001Slovakia_Chi tieu KH nam 2009 2" xfId="16442"/>
    <cellStyle name="Dziesietny_Invoices2001Slovakia_Chi tieu KH nam 2009 3" xfId="29131"/>
    <cellStyle name="Dziesiętny_Invoices2001Slovakia_Chi tieu KH nam 2009 3" xfId="29132"/>
    <cellStyle name="Dziesietny_Invoices2001Slovakia_Copy of KH PHAN BO VON ĐỐI ỨNG NAM 2011 (30 TY phuong án gop WB)" xfId="10337"/>
    <cellStyle name="Dziesiętny_Invoices2001Slovakia_Copy of KH PHAN BO VON ĐỐI ỨNG NAM 2011 (30 TY phuong án gop WB)" xfId="10338"/>
    <cellStyle name="Dziesietny_Invoices2001Slovakia_Copy of KH PHAN BO VON ĐỐI ỨNG NAM 2011 (30 TY phuong án gop WB) 10" xfId="10339"/>
    <cellStyle name="Dziesiętny_Invoices2001Slovakia_Copy of KH PHAN BO VON ĐỐI ỨNG NAM 2011 (30 TY phuong án gop WB) 10" xfId="10340"/>
    <cellStyle name="Dziesietny_Invoices2001Slovakia_Copy of KH PHAN BO VON ĐỐI ỨNG NAM 2011 (30 TY phuong án gop WB) 10 2" xfId="29135"/>
    <cellStyle name="Dziesiętny_Invoices2001Slovakia_Copy of KH PHAN BO VON ĐỐI ỨNG NAM 2011 (30 TY phuong án gop WB) 10 2" xfId="29136"/>
    <cellStyle name="Dziesietny_Invoices2001Slovakia_Copy of KH PHAN BO VON ĐỐI ỨNG NAM 2011 (30 TY phuong án gop WB) 11" xfId="10341"/>
    <cellStyle name="Dziesiętny_Invoices2001Slovakia_Copy of KH PHAN BO VON ĐỐI ỨNG NAM 2011 (30 TY phuong án gop WB) 11" xfId="10342"/>
    <cellStyle name="Dziesietny_Invoices2001Slovakia_Copy of KH PHAN BO VON ĐỐI ỨNG NAM 2011 (30 TY phuong án gop WB) 11 2" xfId="29137"/>
    <cellStyle name="Dziesiętny_Invoices2001Slovakia_Copy of KH PHAN BO VON ĐỐI ỨNG NAM 2011 (30 TY phuong án gop WB) 11 2" xfId="29138"/>
    <cellStyle name="Dziesietny_Invoices2001Slovakia_Copy of KH PHAN BO VON ĐỐI ỨNG NAM 2011 (30 TY phuong án gop WB) 12" xfId="10343"/>
    <cellStyle name="Dziesiętny_Invoices2001Slovakia_Copy of KH PHAN BO VON ĐỐI ỨNG NAM 2011 (30 TY phuong án gop WB) 12" xfId="10344"/>
    <cellStyle name="Dziesietny_Invoices2001Slovakia_Copy of KH PHAN BO VON ĐỐI ỨNG NAM 2011 (30 TY phuong án gop WB) 12 2" xfId="29139"/>
    <cellStyle name="Dziesiętny_Invoices2001Slovakia_Copy of KH PHAN BO VON ĐỐI ỨNG NAM 2011 (30 TY phuong án gop WB) 12 2" xfId="29140"/>
    <cellStyle name="Dziesietny_Invoices2001Slovakia_Copy of KH PHAN BO VON ĐỐI ỨNG NAM 2011 (30 TY phuong án gop WB) 13" xfId="10345"/>
    <cellStyle name="Dziesiętny_Invoices2001Slovakia_Copy of KH PHAN BO VON ĐỐI ỨNG NAM 2011 (30 TY phuong án gop WB) 13" xfId="10346"/>
    <cellStyle name="Dziesietny_Invoices2001Slovakia_Copy of KH PHAN BO VON ĐỐI ỨNG NAM 2011 (30 TY phuong án gop WB) 13 2" xfId="29141"/>
    <cellStyle name="Dziesiętny_Invoices2001Slovakia_Copy of KH PHAN BO VON ĐỐI ỨNG NAM 2011 (30 TY phuong án gop WB) 13 2" xfId="29142"/>
    <cellStyle name="Dziesietny_Invoices2001Slovakia_Copy of KH PHAN BO VON ĐỐI ỨNG NAM 2011 (30 TY phuong án gop WB) 14" xfId="10347"/>
    <cellStyle name="Dziesiętny_Invoices2001Slovakia_Copy of KH PHAN BO VON ĐỐI ỨNG NAM 2011 (30 TY phuong án gop WB) 14" xfId="10348"/>
    <cellStyle name="Dziesietny_Invoices2001Slovakia_Copy of KH PHAN BO VON ĐỐI ỨNG NAM 2011 (30 TY phuong án gop WB) 14 2" xfId="29143"/>
    <cellStyle name="Dziesiętny_Invoices2001Slovakia_Copy of KH PHAN BO VON ĐỐI ỨNG NAM 2011 (30 TY phuong án gop WB) 14 2" xfId="29144"/>
    <cellStyle name="Dziesietny_Invoices2001Slovakia_Copy of KH PHAN BO VON ĐỐI ỨNG NAM 2011 (30 TY phuong án gop WB) 15" xfId="10349"/>
    <cellStyle name="Dziesiętny_Invoices2001Slovakia_Copy of KH PHAN BO VON ĐỐI ỨNG NAM 2011 (30 TY phuong án gop WB) 15" xfId="10350"/>
    <cellStyle name="Dziesietny_Invoices2001Slovakia_Copy of KH PHAN BO VON ĐỐI ỨNG NAM 2011 (30 TY phuong án gop WB) 15 2" xfId="29145"/>
    <cellStyle name="Dziesiętny_Invoices2001Slovakia_Copy of KH PHAN BO VON ĐỐI ỨNG NAM 2011 (30 TY phuong án gop WB) 15 2" xfId="29146"/>
    <cellStyle name="Dziesietny_Invoices2001Slovakia_Copy of KH PHAN BO VON ĐỐI ỨNG NAM 2011 (30 TY phuong án gop WB) 16" xfId="10351"/>
    <cellStyle name="Dziesiętny_Invoices2001Slovakia_Copy of KH PHAN BO VON ĐỐI ỨNG NAM 2011 (30 TY phuong án gop WB) 16" xfId="10352"/>
    <cellStyle name="Dziesietny_Invoices2001Slovakia_Copy of KH PHAN BO VON ĐỐI ỨNG NAM 2011 (30 TY phuong án gop WB) 16 2" xfId="29147"/>
    <cellStyle name="Dziesiętny_Invoices2001Slovakia_Copy of KH PHAN BO VON ĐỐI ỨNG NAM 2011 (30 TY phuong án gop WB) 16 2" xfId="29148"/>
    <cellStyle name="Dziesietny_Invoices2001Slovakia_Copy of KH PHAN BO VON ĐỐI ỨNG NAM 2011 (30 TY phuong án gop WB) 17" xfId="10353"/>
    <cellStyle name="Dziesiętny_Invoices2001Slovakia_Copy of KH PHAN BO VON ĐỐI ỨNG NAM 2011 (30 TY phuong án gop WB) 17" xfId="10354"/>
    <cellStyle name="Dziesietny_Invoices2001Slovakia_Copy of KH PHAN BO VON ĐỐI ỨNG NAM 2011 (30 TY phuong án gop WB) 17 2" xfId="29149"/>
    <cellStyle name="Dziesiętny_Invoices2001Slovakia_Copy of KH PHAN BO VON ĐỐI ỨNG NAM 2011 (30 TY phuong án gop WB) 17 2" xfId="29150"/>
    <cellStyle name="Dziesietny_Invoices2001Slovakia_Copy of KH PHAN BO VON ĐỐI ỨNG NAM 2011 (30 TY phuong án gop WB) 18" xfId="10355"/>
    <cellStyle name="Dziesiętny_Invoices2001Slovakia_Copy of KH PHAN BO VON ĐỐI ỨNG NAM 2011 (30 TY phuong án gop WB) 18" xfId="10356"/>
    <cellStyle name="Dziesietny_Invoices2001Slovakia_Copy of KH PHAN BO VON ĐỐI ỨNG NAM 2011 (30 TY phuong án gop WB) 18 2" xfId="29151"/>
    <cellStyle name="Dziesiętny_Invoices2001Slovakia_Copy of KH PHAN BO VON ĐỐI ỨNG NAM 2011 (30 TY phuong án gop WB) 18 2" xfId="29152"/>
    <cellStyle name="Dziesietny_Invoices2001Slovakia_Copy of KH PHAN BO VON ĐỐI ỨNG NAM 2011 (30 TY phuong án gop WB) 19" xfId="10357"/>
    <cellStyle name="Dziesiętny_Invoices2001Slovakia_Copy of KH PHAN BO VON ĐỐI ỨNG NAM 2011 (30 TY phuong án gop WB) 19" xfId="10358"/>
    <cellStyle name="Dziesietny_Invoices2001Slovakia_Copy of KH PHAN BO VON ĐỐI ỨNG NAM 2011 (30 TY phuong án gop WB) 19 2" xfId="29153"/>
    <cellStyle name="Dziesiętny_Invoices2001Slovakia_Copy of KH PHAN BO VON ĐỐI ỨNG NAM 2011 (30 TY phuong án gop WB) 19 2" xfId="29154"/>
    <cellStyle name="Dziesietny_Invoices2001Slovakia_Copy of KH PHAN BO VON ĐỐI ỨNG NAM 2011 (30 TY phuong án gop WB) 2" xfId="10359"/>
    <cellStyle name="Dziesiętny_Invoices2001Slovakia_Copy of KH PHAN BO VON ĐỐI ỨNG NAM 2011 (30 TY phuong án gop WB) 2" xfId="10360"/>
    <cellStyle name="Dziesietny_Invoices2001Slovakia_Copy of KH PHAN BO VON ĐỐI ỨNG NAM 2011 (30 TY phuong án gop WB) 2 2" xfId="16433"/>
    <cellStyle name="Dziesiętny_Invoices2001Slovakia_Copy of KH PHAN BO VON ĐỐI ỨNG NAM 2011 (30 TY phuong án gop WB) 2 2" xfId="16434"/>
    <cellStyle name="Dziesietny_Invoices2001Slovakia_Copy of KH PHAN BO VON ĐỐI ỨNG NAM 2011 (30 TY phuong án gop WB) 2 3" xfId="16431"/>
    <cellStyle name="Dziesiętny_Invoices2001Slovakia_Copy of KH PHAN BO VON ĐỐI ỨNG NAM 2011 (30 TY phuong án gop WB) 2 3" xfId="16432"/>
    <cellStyle name="Dziesietny_Invoices2001Slovakia_Copy of KH PHAN BO VON ĐỐI ỨNG NAM 2011 (30 TY phuong án gop WB) 2 4" xfId="29155"/>
    <cellStyle name="Dziesiętny_Invoices2001Slovakia_Copy of KH PHAN BO VON ĐỐI ỨNG NAM 2011 (30 TY phuong án gop WB) 2 4" xfId="29156"/>
    <cellStyle name="Dziesietny_Invoices2001Slovakia_Copy of KH PHAN BO VON ĐỐI ỨNG NAM 2011 (30 TY phuong án gop WB) 20" xfId="10361"/>
    <cellStyle name="Dziesiętny_Invoices2001Slovakia_Copy of KH PHAN BO VON ĐỐI ỨNG NAM 2011 (30 TY phuong án gop WB) 20" xfId="10362"/>
    <cellStyle name="Dziesietny_Invoices2001Slovakia_Copy of KH PHAN BO VON ĐỐI ỨNG NAM 2011 (30 TY phuong án gop WB) 20 2" xfId="29157"/>
    <cellStyle name="Dziesiętny_Invoices2001Slovakia_Copy of KH PHAN BO VON ĐỐI ỨNG NAM 2011 (30 TY phuong án gop WB) 20 2" xfId="29158"/>
    <cellStyle name="Dziesietny_Invoices2001Slovakia_Copy of KH PHAN BO VON ĐỐI ỨNG NAM 2011 (30 TY phuong án gop WB) 21" xfId="10363"/>
    <cellStyle name="Dziesiętny_Invoices2001Slovakia_Copy of KH PHAN BO VON ĐỐI ỨNG NAM 2011 (30 TY phuong án gop WB) 21" xfId="10364"/>
    <cellStyle name="Dziesietny_Invoices2001Slovakia_Copy of KH PHAN BO VON ĐỐI ỨNG NAM 2011 (30 TY phuong án gop WB) 21 2" xfId="29159"/>
    <cellStyle name="Dziesiętny_Invoices2001Slovakia_Copy of KH PHAN BO VON ĐỐI ỨNG NAM 2011 (30 TY phuong án gop WB) 21 2" xfId="29160"/>
    <cellStyle name="Dziesietny_Invoices2001Slovakia_Copy of KH PHAN BO VON ĐỐI ỨNG NAM 2011 (30 TY phuong án gop WB) 22" xfId="10365"/>
    <cellStyle name="Dziesiętny_Invoices2001Slovakia_Copy of KH PHAN BO VON ĐỐI ỨNG NAM 2011 (30 TY phuong án gop WB) 22" xfId="10366"/>
    <cellStyle name="Dziesietny_Invoices2001Slovakia_Copy of KH PHAN BO VON ĐỐI ỨNG NAM 2011 (30 TY phuong án gop WB) 22 2" xfId="29161"/>
    <cellStyle name="Dziesiętny_Invoices2001Slovakia_Copy of KH PHAN BO VON ĐỐI ỨNG NAM 2011 (30 TY phuong án gop WB) 22 2" xfId="29162"/>
    <cellStyle name="Dziesietny_Invoices2001Slovakia_Copy of KH PHAN BO VON ĐỐI ỨNG NAM 2011 (30 TY phuong án gop WB) 23" xfId="10367"/>
    <cellStyle name="Dziesiętny_Invoices2001Slovakia_Copy of KH PHAN BO VON ĐỐI ỨNG NAM 2011 (30 TY phuong án gop WB) 23" xfId="10368"/>
    <cellStyle name="Dziesietny_Invoices2001Slovakia_Copy of KH PHAN BO VON ĐỐI ỨNG NAM 2011 (30 TY phuong án gop WB) 23 2" xfId="29163"/>
    <cellStyle name="Dziesiętny_Invoices2001Slovakia_Copy of KH PHAN BO VON ĐỐI ỨNG NAM 2011 (30 TY phuong án gop WB) 23 2" xfId="29164"/>
    <cellStyle name="Dziesietny_Invoices2001Slovakia_Copy of KH PHAN BO VON ĐỐI ỨNG NAM 2011 (30 TY phuong án gop WB) 24" xfId="10369"/>
    <cellStyle name="Dziesiętny_Invoices2001Slovakia_Copy of KH PHAN BO VON ĐỐI ỨNG NAM 2011 (30 TY phuong án gop WB) 24" xfId="10370"/>
    <cellStyle name="Dziesietny_Invoices2001Slovakia_Copy of KH PHAN BO VON ĐỐI ỨNG NAM 2011 (30 TY phuong án gop WB) 24 2" xfId="29165"/>
    <cellStyle name="Dziesiętny_Invoices2001Slovakia_Copy of KH PHAN BO VON ĐỐI ỨNG NAM 2011 (30 TY phuong án gop WB) 24 2" xfId="29166"/>
    <cellStyle name="Dziesietny_Invoices2001Slovakia_Copy of KH PHAN BO VON ĐỐI ỨNG NAM 2011 (30 TY phuong án gop WB) 25" xfId="10371"/>
    <cellStyle name="Dziesiętny_Invoices2001Slovakia_Copy of KH PHAN BO VON ĐỐI ỨNG NAM 2011 (30 TY phuong án gop WB) 25" xfId="10372"/>
    <cellStyle name="Dziesietny_Invoices2001Slovakia_Copy of KH PHAN BO VON ĐỐI ỨNG NAM 2011 (30 TY phuong án gop WB) 25 2" xfId="29167"/>
    <cellStyle name="Dziesiętny_Invoices2001Slovakia_Copy of KH PHAN BO VON ĐỐI ỨNG NAM 2011 (30 TY phuong án gop WB) 25 2" xfId="29168"/>
    <cellStyle name="Dziesietny_Invoices2001Slovakia_Copy of KH PHAN BO VON ĐỐI ỨNG NAM 2011 (30 TY phuong án gop WB) 26" xfId="10373"/>
    <cellStyle name="Dziesiętny_Invoices2001Slovakia_Copy of KH PHAN BO VON ĐỐI ỨNG NAM 2011 (30 TY phuong án gop WB) 26" xfId="10374"/>
    <cellStyle name="Dziesietny_Invoices2001Slovakia_Copy of KH PHAN BO VON ĐỐI ỨNG NAM 2011 (30 TY phuong án gop WB) 26 2" xfId="29169"/>
    <cellStyle name="Dziesiętny_Invoices2001Slovakia_Copy of KH PHAN BO VON ĐỐI ỨNG NAM 2011 (30 TY phuong án gop WB) 26 2" xfId="29170"/>
    <cellStyle name="Dziesietny_Invoices2001Slovakia_Copy of KH PHAN BO VON ĐỐI ỨNG NAM 2011 (30 TY phuong án gop WB) 27" xfId="16429"/>
    <cellStyle name="Dziesiętny_Invoices2001Slovakia_Copy of KH PHAN BO VON ĐỐI ỨNG NAM 2011 (30 TY phuong án gop WB) 27" xfId="16430"/>
    <cellStyle name="Dziesietny_Invoices2001Slovakia_Copy of KH PHAN BO VON ĐỐI ỨNG NAM 2011 (30 TY phuong án gop WB) 28" xfId="29133"/>
    <cellStyle name="Dziesiętny_Invoices2001Slovakia_Copy of KH PHAN BO VON ĐỐI ỨNG NAM 2011 (30 TY phuong án gop WB) 28" xfId="29134"/>
    <cellStyle name="Dziesietny_Invoices2001Slovakia_Copy of KH PHAN BO VON ĐỐI ỨNG NAM 2011 (30 TY phuong án gop WB) 3" xfId="10375"/>
    <cellStyle name="Dziesiętny_Invoices2001Slovakia_Copy of KH PHAN BO VON ĐỐI ỨNG NAM 2011 (30 TY phuong án gop WB) 3" xfId="10376"/>
    <cellStyle name="Dziesietny_Invoices2001Slovakia_Copy of KH PHAN BO VON ĐỐI ỨNG NAM 2011 (30 TY phuong án gop WB) 3 2" xfId="16437"/>
    <cellStyle name="Dziesiętny_Invoices2001Slovakia_Copy of KH PHAN BO VON ĐỐI ỨNG NAM 2011 (30 TY phuong án gop WB) 3 2" xfId="16438"/>
    <cellStyle name="Dziesietny_Invoices2001Slovakia_Copy of KH PHAN BO VON ĐỐI ỨNG NAM 2011 (30 TY phuong án gop WB) 3 3" xfId="16435"/>
    <cellStyle name="Dziesiętny_Invoices2001Slovakia_Copy of KH PHAN BO VON ĐỐI ỨNG NAM 2011 (30 TY phuong án gop WB) 3 3" xfId="16436"/>
    <cellStyle name="Dziesietny_Invoices2001Slovakia_Copy of KH PHAN BO VON ĐỐI ỨNG NAM 2011 (30 TY phuong án gop WB) 3 4" xfId="29171"/>
    <cellStyle name="Dziesiętny_Invoices2001Slovakia_Copy of KH PHAN BO VON ĐỐI ỨNG NAM 2011 (30 TY phuong án gop WB) 3 4" xfId="29172"/>
    <cellStyle name="Dziesietny_Invoices2001Slovakia_Copy of KH PHAN BO VON ĐỐI ỨNG NAM 2011 (30 TY phuong án gop WB) 4" xfId="10377"/>
    <cellStyle name="Dziesiętny_Invoices2001Slovakia_Copy of KH PHAN BO VON ĐỐI ỨNG NAM 2011 (30 TY phuong án gop WB) 4" xfId="10378"/>
    <cellStyle name="Dziesietny_Invoices2001Slovakia_Copy of KH PHAN BO VON ĐỐI ỨNG NAM 2011 (30 TY phuong án gop WB) 4 2" xfId="29173"/>
    <cellStyle name="Dziesiętny_Invoices2001Slovakia_Copy of KH PHAN BO VON ĐỐI ỨNG NAM 2011 (30 TY phuong án gop WB) 4 2" xfId="29174"/>
    <cellStyle name="Dziesietny_Invoices2001Slovakia_Copy of KH PHAN BO VON ĐỐI ỨNG NAM 2011 (30 TY phuong án gop WB) 5" xfId="10379"/>
    <cellStyle name="Dziesiętny_Invoices2001Slovakia_Copy of KH PHAN BO VON ĐỐI ỨNG NAM 2011 (30 TY phuong án gop WB) 5" xfId="10380"/>
    <cellStyle name="Dziesietny_Invoices2001Slovakia_Copy of KH PHAN BO VON ĐỐI ỨNG NAM 2011 (30 TY phuong án gop WB) 5 2" xfId="29175"/>
    <cellStyle name="Dziesiętny_Invoices2001Slovakia_Copy of KH PHAN BO VON ĐỐI ỨNG NAM 2011 (30 TY phuong án gop WB) 5 2" xfId="29176"/>
    <cellStyle name="Dziesietny_Invoices2001Slovakia_Copy of KH PHAN BO VON ĐỐI ỨNG NAM 2011 (30 TY phuong án gop WB) 6" xfId="10381"/>
    <cellStyle name="Dziesiętny_Invoices2001Slovakia_Copy of KH PHAN BO VON ĐỐI ỨNG NAM 2011 (30 TY phuong án gop WB) 6" xfId="10382"/>
    <cellStyle name="Dziesietny_Invoices2001Slovakia_Copy of KH PHAN BO VON ĐỐI ỨNG NAM 2011 (30 TY phuong án gop WB) 6 2" xfId="29177"/>
    <cellStyle name="Dziesiętny_Invoices2001Slovakia_Copy of KH PHAN BO VON ĐỐI ỨNG NAM 2011 (30 TY phuong án gop WB) 6 2" xfId="29178"/>
    <cellStyle name="Dziesietny_Invoices2001Slovakia_Copy of KH PHAN BO VON ĐỐI ỨNG NAM 2011 (30 TY phuong án gop WB) 7" xfId="10383"/>
    <cellStyle name="Dziesiętny_Invoices2001Slovakia_Copy of KH PHAN BO VON ĐỐI ỨNG NAM 2011 (30 TY phuong án gop WB) 7" xfId="10384"/>
    <cellStyle name="Dziesietny_Invoices2001Slovakia_Copy of KH PHAN BO VON ĐỐI ỨNG NAM 2011 (30 TY phuong án gop WB) 7 2" xfId="29179"/>
    <cellStyle name="Dziesiętny_Invoices2001Slovakia_Copy of KH PHAN BO VON ĐỐI ỨNG NAM 2011 (30 TY phuong án gop WB) 7 2" xfId="29180"/>
    <cellStyle name="Dziesietny_Invoices2001Slovakia_Copy of KH PHAN BO VON ĐỐI ỨNG NAM 2011 (30 TY phuong án gop WB) 8" xfId="10385"/>
    <cellStyle name="Dziesiętny_Invoices2001Slovakia_Copy of KH PHAN BO VON ĐỐI ỨNG NAM 2011 (30 TY phuong án gop WB) 8" xfId="10386"/>
    <cellStyle name="Dziesietny_Invoices2001Slovakia_Copy of KH PHAN BO VON ĐỐI ỨNG NAM 2011 (30 TY phuong án gop WB) 8 2" xfId="29181"/>
    <cellStyle name="Dziesiętny_Invoices2001Slovakia_Copy of KH PHAN BO VON ĐỐI ỨNG NAM 2011 (30 TY phuong án gop WB) 8 2" xfId="29182"/>
    <cellStyle name="Dziesietny_Invoices2001Slovakia_Copy of KH PHAN BO VON ĐỐI ỨNG NAM 2011 (30 TY phuong án gop WB) 9" xfId="10387"/>
    <cellStyle name="Dziesiętny_Invoices2001Slovakia_Copy of KH PHAN BO VON ĐỐI ỨNG NAM 2011 (30 TY phuong án gop WB) 9" xfId="10388"/>
    <cellStyle name="Dziesietny_Invoices2001Slovakia_Copy of KH PHAN BO VON ĐỐI ỨNG NAM 2011 (30 TY phuong án gop WB) 9 2" xfId="29183"/>
    <cellStyle name="Dziesiętny_Invoices2001Slovakia_Copy of KH PHAN BO VON ĐỐI ỨNG NAM 2011 (30 TY phuong án gop WB) 9 2" xfId="29184"/>
    <cellStyle name="Dziesietny_Invoices2001Slovakia_Copy of KH PHAN BO VON ĐỐI ỨNG NAM 2011 (30 TY phuong án gop WB)_BIEU KE HOACH  2015 (KTN 6.11 sua)" xfId="16439"/>
    <cellStyle name="Dziesiętny_Invoices2001Slovakia_Copy of KH PHAN BO VON ĐỐI ỨNG NAM 2011 (30 TY phuong án gop WB)_BIEU KE HOACH  2015 (KTN 6.11 sua)" xfId="16440"/>
    <cellStyle name="Dziesietny_Invoices2001Slovakia_Danh Mục KCM trinh BKH 2011 (BS 30A)" xfId="16443"/>
    <cellStyle name="Dziesiętny_Invoices2001Slovakia_Danh Mục KCM trinh BKH 2011 (BS 30A)" xfId="16444"/>
    <cellStyle name="Dziesietny_Invoices2001Slovakia_DT 1751 Muong Khoa" xfId="10389"/>
    <cellStyle name="Dziesiętny_Invoices2001Slovakia_DT 1751 Muong Khoa" xfId="10390"/>
    <cellStyle name="Dziesietny_Invoices2001Slovakia_DT 1751 Muong Khoa 2" xfId="16445"/>
    <cellStyle name="Dziesiętny_Invoices2001Slovakia_DT 1751 Muong Khoa 2" xfId="16446"/>
    <cellStyle name="Dziesietny_Invoices2001Slovakia_DT 1751 Muong Khoa 2 2" xfId="31925"/>
    <cellStyle name="Dziesiętny_Invoices2001Slovakia_DT 1751 Muong Khoa 2 2" xfId="31926"/>
    <cellStyle name="Dziesietny_Invoices2001Slovakia_DT 1751 Muong Khoa 3" xfId="29185"/>
    <cellStyle name="Dziesiętny_Invoices2001Slovakia_DT 1751 Muong Khoa 3" xfId="29186"/>
    <cellStyle name="Dziesietny_Invoices2001Slovakia_DT Nam vai" xfId="10391"/>
    <cellStyle name="Dziesiętny_Invoices2001Slovakia_DT tieu hoc diem TDC ban Cho 28-02-09" xfId="10392"/>
    <cellStyle name="Dziesietny_Invoices2001Slovakia_DT truong THPT  quyet thang tinh 04-3-09" xfId="16447"/>
    <cellStyle name="Dziesiętny_Invoices2001Slovakia_DT truong THPT  quyet thang tinh 04-3-09" xfId="16448"/>
    <cellStyle name="Dziesietny_Invoices2001Slovakia_DTTD chieng chan Tham lai 29-9-2009" xfId="10393"/>
    <cellStyle name="Dziesiętny_Invoices2001Slovakia_DTTD chieng chan Tham lai 29-9-2009" xfId="10394"/>
    <cellStyle name="Dziesietny_Invoices2001Slovakia_DTTD chieng chan Tham lai 29-9-2009 10" xfId="10395"/>
    <cellStyle name="Dziesiętny_Invoices2001Slovakia_DTTD chieng chan Tham lai 29-9-2009 10" xfId="10396"/>
    <cellStyle name="Dziesietny_Invoices2001Slovakia_DTTD chieng chan Tham lai 29-9-2009 10 2" xfId="29189"/>
    <cellStyle name="Dziesiętny_Invoices2001Slovakia_DTTD chieng chan Tham lai 29-9-2009 10 2" xfId="29190"/>
    <cellStyle name="Dziesietny_Invoices2001Slovakia_DTTD chieng chan Tham lai 29-9-2009 11" xfId="10397"/>
    <cellStyle name="Dziesiętny_Invoices2001Slovakia_DTTD chieng chan Tham lai 29-9-2009 11" xfId="10398"/>
    <cellStyle name="Dziesietny_Invoices2001Slovakia_DTTD chieng chan Tham lai 29-9-2009 11 2" xfId="29191"/>
    <cellStyle name="Dziesiętny_Invoices2001Slovakia_DTTD chieng chan Tham lai 29-9-2009 11 2" xfId="29192"/>
    <cellStyle name="Dziesietny_Invoices2001Slovakia_DTTD chieng chan Tham lai 29-9-2009 12" xfId="10399"/>
    <cellStyle name="Dziesiętny_Invoices2001Slovakia_DTTD chieng chan Tham lai 29-9-2009 12" xfId="10400"/>
    <cellStyle name="Dziesietny_Invoices2001Slovakia_DTTD chieng chan Tham lai 29-9-2009 12 2" xfId="29193"/>
    <cellStyle name="Dziesiętny_Invoices2001Slovakia_DTTD chieng chan Tham lai 29-9-2009 12 2" xfId="29194"/>
    <cellStyle name="Dziesietny_Invoices2001Slovakia_DTTD chieng chan Tham lai 29-9-2009 13" xfId="10401"/>
    <cellStyle name="Dziesiętny_Invoices2001Slovakia_DTTD chieng chan Tham lai 29-9-2009 13" xfId="10402"/>
    <cellStyle name="Dziesietny_Invoices2001Slovakia_DTTD chieng chan Tham lai 29-9-2009 13 2" xfId="29195"/>
    <cellStyle name="Dziesiętny_Invoices2001Slovakia_DTTD chieng chan Tham lai 29-9-2009 13 2" xfId="29196"/>
    <cellStyle name="Dziesietny_Invoices2001Slovakia_DTTD chieng chan Tham lai 29-9-2009 14" xfId="10403"/>
    <cellStyle name="Dziesiętny_Invoices2001Slovakia_DTTD chieng chan Tham lai 29-9-2009 14" xfId="10404"/>
    <cellStyle name="Dziesietny_Invoices2001Slovakia_DTTD chieng chan Tham lai 29-9-2009 14 2" xfId="29197"/>
    <cellStyle name="Dziesiętny_Invoices2001Slovakia_DTTD chieng chan Tham lai 29-9-2009 14 2" xfId="29198"/>
    <cellStyle name="Dziesietny_Invoices2001Slovakia_DTTD chieng chan Tham lai 29-9-2009 15" xfId="10405"/>
    <cellStyle name="Dziesiętny_Invoices2001Slovakia_DTTD chieng chan Tham lai 29-9-2009 15" xfId="10406"/>
    <cellStyle name="Dziesietny_Invoices2001Slovakia_DTTD chieng chan Tham lai 29-9-2009 15 2" xfId="29199"/>
    <cellStyle name="Dziesiętny_Invoices2001Slovakia_DTTD chieng chan Tham lai 29-9-2009 15 2" xfId="29200"/>
    <cellStyle name="Dziesietny_Invoices2001Slovakia_DTTD chieng chan Tham lai 29-9-2009 16" xfId="10407"/>
    <cellStyle name="Dziesiętny_Invoices2001Slovakia_DTTD chieng chan Tham lai 29-9-2009 16" xfId="10408"/>
    <cellStyle name="Dziesietny_Invoices2001Slovakia_DTTD chieng chan Tham lai 29-9-2009 16 2" xfId="29201"/>
    <cellStyle name="Dziesiętny_Invoices2001Slovakia_DTTD chieng chan Tham lai 29-9-2009 16 2" xfId="29202"/>
    <cellStyle name="Dziesietny_Invoices2001Slovakia_DTTD chieng chan Tham lai 29-9-2009 17" xfId="10409"/>
    <cellStyle name="Dziesiętny_Invoices2001Slovakia_DTTD chieng chan Tham lai 29-9-2009 17" xfId="10410"/>
    <cellStyle name="Dziesietny_Invoices2001Slovakia_DTTD chieng chan Tham lai 29-9-2009 17 2" xfId="29203"/>
    <cellStyle name="Dziesiętny_Invoices2001Slovakia_DTTD chieng chan Tham lai 29-9-2009 17 2" xfId="29204"/>
    <cellStyle name="Dziesietny_Invoices2001Slovakia_DTTD chieng chan Tham lai 29-9-2009 18" xfId="10411"/>
    <cellStyle name="Dziesiętny_Invoices2001Slovakia_DTTD chieng chan Tham lai 29-9-2009 18" xfId="10412"/>
    <cellStyle name="Dziesietny_Invoices2001Slovakia_DTTD chieng chan Tham lai 29-9-2009 18 2" xfId="29205"/>
    <cellStyle name="Dziesiętny_Invoices2001Slovakia_DTTD chieng chan Tham lai 29-9-2009 18 2" xfId="29206"/>
    <cellStyle name="Dziesietny_Invoices2001Slovakia_DTTD chieng chan Tham lai 29-9-2009 19" xfId="10413"/>
    <cellStyle name="Dziesiętny_Invoices2001Slovakia_DTTD chieng chan Tham lai 29-9-2009 19" xfId="10414"/>
    <cellStyle name="Dziesietny_Invoices2001Slovakia_DTTD chieng chan Tham lai 29-9-2009 19 2" xfId="29207"/>
    <cellStyle name="Dziesiętny_Invoices2001Slovakia_DTTD chieng chan Tham lai 29-9-2009 19 2" xfId="29208"/>
    <cellStyle name="Dziesietny_Invoices2001Slovakia_DTTD chieng chan Tham lai 29-9-2009 2" xfId="10415"/>
    <cellStyle name="Dziesiętny_Invoices2001Slovakia_DTTD chieng chan Tham lai 29-9-2009 2" xfId="10416"/>
    <cellStyle name="Dziesietny_Invoices2001Slovakia_DTTD chieng chan Tham lai 29-9-2009 2 2" xfId="16453"/>
    <cellStyle name="Dziesiętny_Invoices2001Slovakia_DTTD chieng chan Tham lai 29-9-2009 2 2" xfId="16454"/>
    <cellStyle name="Dziesietny_Invoices2001Slovakia_DTTD chieng chan Tham lai 29-9-2009 2 3" xfId="16451"/>
    <cellStyle name="Dziesiętny_Invoices2001Slovakia_DTTD chieng chan Tham lai 29-9-2009 2 3" xfId="16452"/>
    <cellStyle name="Dziesietny_Invoices2001Slovakia_DTTD chieng chan Tham lai 29-9-2009 2 4" xfId="29209"/>
    <cellStyle name="Dziesiętny_Invoices2001Slovakia_DTTD chieng chan Tham lai 29-9-2009 2 4" xfId="29210"/>
    <cellStyle name="Dziesietny_Invoices2001Slovakia_DTTD chieng chan Tham lai 29-9-2009 20" xfId="10417"/>
    <cellStyle name="Dziesiętny_Invoices2001Slovakia_DTTD chieng chan Tham lai 29-9-2009 20" xfId="10418"/>
    <cellStyle name="Dziesietny_Invoices2001Slovakia_DTTD chieng chan Tham lai 29-9-2009 20 2" xfId="29211"/>
    <cellStyle name="Dziesiętny_Invoices2001Slovakia_DTTD chieng chan Tham lai 29-9-2009 20 2" xfId="29212"/>
    <cellStyle name="Dziesietny_Invoices2001Slovakia_DTTD chieng chan Tham lai 29-9-2009 21" xfId="10419"/>
    <cellStyle name="Dziesiętny_Invoices2001Slovakia_DTTD chieng chan Tham lai 29-9-2009 21" xfId="10420"/>
    <cellStyle name="Dziesietny_Invoices2001Slovakia_DTTD chieng chan Tham lai 29-9-2009 21 2" xfId="29213"/>
    <cellStyle name="Dziesiętny_Invoices2001Slovakia_DTTD chieng chan Tham lai 29-9-2009 21 2" xfId="29214"/>
    <cellStyle name="Dziesietny_Invoices2001Slovakia_DTTD chieng chan Tham lai 29-9-2009 22" xfId="10421"/>
    <cellStyle name="Dziesiętny_Invoices2001Slovakia_DTTD chieng chan Tham lai 29-9-2009 22" xfId="10422"/>
    <cellStyle name="Dziesietny_Invoices2001Slovakia_DTTD chieng chan Tham lai 29-9-2009 22 2" xfId="29215"/>
    <cellStyle name="Dziesiętny_Invoices2001Slovakia_DTTD chieng chan Tham lai 29-9-2009 22 2" xfId="29216"/>
    <cellStyle name="Dziesietny_Invoices2001Slovakia_DTTD chieng chan Tham lai 29-9-2009 23" xfId="10423"/>
    <cellStyle name="Dziesiętny_Invoices2001Slovakia_DTTD chieng chan Tham lai 29-9-2009 23" xfId="10424"/>
    <cellStyle name="Dziesietny_Invoices2001Slovakia_DTTD chieng chan Tham lai 29-9-2009 23 2" xfId="29217"/>
    <cellStyle name="Dziesiętny_Invoices2001Slovakia_DTTD chieng chan Tham lai 29-9-2009 23 2" xfId="29218"/>
    <cellStyle name="Dziesietny_Invoices2001Slovakia_DTTD chieng chan Tham lai 29-9-2009 24" xfId="10425"/>
    <cellStyle name="Dziesiętny_Invoices2001Slovakia_DTTD chieng chan Tham lai 29-9-2009 24" xfId="10426"/>
    <cellStyle name="Dziesietny_Invoices2001Slovakia_DTTD chieng chan Tham lai 29-9-2009 24 2" xfId="29219"/>
    <cellStyle name="Dziesiętny_Invoices2001Slovakia_DTTD chieng chan Tham lai 29-9-2009 24 2" xfId="29220"/>
    <cellStyle name="Dziesietny_Invoices2001Slovakia_DTTD chieng chan Tham lai 29-9-2009 25" xfId="10427"/>
    <cellStyle name="Dziesiętny_Invoices2001Slovakia_DTTD chieng chan Tham lai 29-9-2009 25" xfId="10428"/>
    <cellStyle name="Dziesietny_Invoices2001Slovakia_DTTD chieng chan Tham lai 29-9-2009 25 2" xfId="29221"/>
    <cellStyle name="Dziesiętny_Invoices2001Slovakia_DTTD chieng chan Tham lai 29-9-2009 25 2" xfId="29222"/>
    <cellStyle name="Dziesietny_Invoices2001Slovakia_DTTD chieng chan Tham lai 29-9-2009 26" xfId="10429"/>
    <cellStyle name="Dziesiętny_Invoices2001Slovakia_DTTD chieng chan Tham lai 29-9-2009 26" xfId="10430"/>
    <cellStyle name="Dziesietny_Invoices2001Slovakia_DTTD chieng chan Tham lai 29-9-2009 26 2" xfId="29223"/>
    <cellStyle name="Dziesiętny_Invoices2001Slovakia_DTTD chieng chan Tham lai 29-9-2009 26 2" xfId="29224"/>
    <cellStyle name="Dziesietny_Invoices2001Slovakia_DTTD chieng chan Tham lai 29-9-2009 27" xfId="16449"/>
    <cellStyle name="Dziesiętny_Invoices2001Slovakia_DTTD chieng chan Tham lai 29-9-2009 27" xfId="16450"/>
    <cellStyle name="Dziesietny_Invoices2001Slovakia_DTTD chieng chan Tham lai 29-9-2009 28" xfId="29187"/>
    <cellStyle name="Dziesiętny_Invoices2001Slovakia_DTTD chieng chan Tham lai 29-9-2009 28" xfId="29188"/>
    <cellStyle name="Dziesietny_Invoices2001Slovakia_DTTD chieng chan Tham lai 29-9-2009 3" xfId="10431"/>
    <cellStyle name="Dziesiętny_Invoices2001Slovakia_DTTD chieng chan Tham lai 29-9-2009 3" xfId="10432"/>
    <cellStyle name="Dziesietny_Invoices2001Slovakia_DTTD chieng chan Tham lai 29-9-2009 3 2" xfId="16457"/>
    <cellStyle name="Dziesiętny_Invoices2001Slovakia_DTTD chieng chan Tham lai 29-9-2009 3 2" xfId="16458"/>
    <cellStyle name="Dziesietny_Invoices2001Slovakia_DTTD chieng chan Tham lai 29-9-2009 3 3" xfId="16455"/>
    <cellStyle name="Dziesiętny_Invoices2001Slovakia_DTTD chieng chan Tham lai 29-9-2009 3 3" xfId="16456"/>
    <cellStyle name="Dziesietny_Invoices2001Slovakia_DTTD chieng chan Tham lai 29-9-2009 3 4" xfId="29225"/>
    <cellStyle name="Dziesiętny_Invoices2001Slovakia_DTTD chieng chan Tham lai 29-9-2009 3 4" xfId="29226"/>
    <cellStyle name="Dziesietny_Invoices2001Slovakia_DTTD chieng chan Tham lai 29-9-2009 4" xfId="10433"/>
    <cellStyle name="Dziesiętny_Invoices2001Slovakia_DTTD chieng chan Tham lai 29-9-2009 4" xfId="10434"/>
    <cellStyle name="Dziesietny_Invoices2001Slovakia_DTTD chieng chan Tham lai 29-9-2009 4 2" xfId="29227"/>
    <cellStyle name="Dziesiętny_Invoices2001Slovakia_DTTD chieng chan Tham lai 29-9-2009 4 2" xfId="29228"/>
    <cellStyle name="Dziesietny_Invoices2001Slovakia_DTTD chieng chan Tham lai 29-9-2009 5" xfId="10435"/>
    <cellStyle name="Dziesiętny_Invoices2001Slovakia_DTTD chieng chan Tham lai 29-9-2009 5" xfId="10436"/>
    <cellStyle name="Dziesietny_Invoices2001Slovakia_DTTD chieng chan Tham lai 29-9-2009 5 2" xfId="29229"/>
    <cellStyle name="Dziesiętny_Invoices2001Slovakia_DTTD chieng chan Tham lai 29-9-2009 5 2" xfId="29230"/>
    <cellStyle name="Dziesietny_Invoices2001Slovakia_DTTD chieng chan Tham lai 29-9-2009 6" xfId="10437"/>
    <cellStyle name="Dziesiętny_Invoices2001Slovakia_DTTD chieng chan Tham lai 29-9-2009 6" xfId="10438"/>
    <cellStyle name="Dziesietny_Invoices2001Slovakia_DTTD chieng chan Tham lai 29-9-2009 6 2" xfId="29231"/>
    <cellStyle name="Dziesiętny_Invoices2001Slovakia_DTTD chieng chan Tham lai 29-9-2009 6 2" xfId="29232"/>
    <cellStyle name="Dziesietny_Invoices2001Slovakia_DTTD chieng chan Tham lai 29-9-2009 7" xfId="10439"/>
    <cellStyle name="Dziesiętny_Invoices2001Slovakia_DTTD chieng chan Tham lai 29-9-2009 7" xfId="10440"/>
    <cellStyle name="Dziesietny_Invoices2001Slovakia_DTTD chieng chan Tham lai 29-9-2009 7 2" xfId="29233"/>
    <cellStyle name="Dziesiętny_Invoices2001Slovakia_DTTD chieng chan Tham lai 29-9-2009 7 2" xfId="29234"/>
    <cellStyle name="Dziesietny_Invoices2001Slovakia_DTTD chieng chan Tham lai 29-9-2009 8" xfId="10441"/>
    <cellStyle name="Dziesiętny_Invoices2001Slovakia_DTTD chieng chan Tham lai 29-9-2009 8" xfId="10442"/>
    <cellStyle name="Dziesietny_Invoices2001Slovakia_DTTD chieng chan Tham lai 29-9-2009 8 2" xfId="29235"/>
    <cellStyle name="Dziesiętny_Invoices2001Slovakia_DTTD chieng chan Tham lai 29-9-2009 8 2" xfId="29236"/>
    <cellStyle name="Dziesietny_Invoices2001Slovakia_DTTD chieng chan Tham lai 29-9-2009 9" xfId="10443"/>
    <cellStyle name="Dziesiętny_Invoices2001Slovakia_DTTD chieng chan Tham lai 29-9-2009 9" xfId="10444"/>
    <cellStyle name="Dziesietny_Invoices2001Slovakia_DTTD chieng chan Tham lai 29-9-2009 9 2" xfId="29237"/>
    <cellStyle name="Dziesiętny_Invoices2001Slovakia_DTTD chieng chan Tham lai 29-9-2009 9 2" xfId="29238"/>
    <cellStyle name="Dziesietny_Invoices2001Slovakia_DTTD chieng chan Tham lai 29-9-2009_BIEU KE HOACH  2015 (KTN 6.11 sua)" xfId="16459"/>
    <cellStyle name="Dziesiętny_Invoices2001Slovakia_DTTD chieng chan Tham lai 29-9-2009_BIEU KE HOACH  2015 (KTN 6.11 sua)" xfId="16460"/>
    <cellStyle name="Dziesietny_Invoices2001Slovakia_d-uong+TDT" xfId="10445"/>
    <cellStyle name="Dziesiętny_Invoices2001Slovakia_GVL" xfId="10446"/>
    <cellStyle name="Dziesietny_Invoices2001Slovakia_Ke hoach 2010 (theo doi 11-8-2010)" xfId="10447"/>
    <cellStyle name="Dziesiętny_Invoices2001Slovakia_Ke hoach 2010 (theo doi 11-8-2010)" xfId="10448"/>
    <cellStyle name="Dziesietny_Invoices2001Slovakia_Ke hoach 2010 (theo doi 11-8-2010) 2" xfId="16461"/>
    <cellStyle name="Dziesiętny_Invoices2001Slovakia_Ke hoach 2010 (theo doi 11-8-2010) 2" xfId="16462"/>
    <cellStyle name="Dziesietny_Invoices2001Slovakia_Ke hoach 2010 (theo doi 11-8-2010) 3" xfId="29239"/>
    <cellStyle name="Dziesiętny_Invoices2001Slovakia_Ke hoach 2010 (theo doi 11-8-2010) 3" xfId="29240"/>
    <cellStyle name="Dziesietny_Invoices2001Slovakia_ke hoach dau thau 30-6-2010" xfId="10449"/>
    <cellStyle name="Dziesiętny_Invoices2001Slovakia_ke hoach dau thau 30-6-2010" xfId="10450"/>
    <cellStyle name="Dziesietny_Invoices2001Slovakia_ke hoach dau thau 30-6-2010 2" xfId="16463"/>
    <cellStyle name="Dziesiętny_Invoices2001Slovakia_ke hoach dau thau 30-6-2010 2" xfId="16464"/>
    <cellStyle name="Dziesietny_Invoices2001Slovakia_ke hoach dau thau 30-6-2010 3" xfId="29241"/>
    <cellStyle name="Dziesiętny_Invoices2001Slovakia_ke hoach dau thau 30-6-2010 3" xfId="29242"/>
    <cellStyle name="Dziesietny_Invoices2001Slovakia_KL K.C mat duong" xfId="10451"/>
    <cellStyle name="Dziesiętny_Invoices2001Slovakia_Nhalamviec VTC(25-1-05) 2" xfId="16465"/>
    <cellStyle name="Dziesietny_Invoices2001Slovakia_Nhalamviec VTC(25-1-05) 2 2" xfId="31927"/>
    <cellStyle name="Dziesiętny_Invoices2001Slovakia_Nhalamviec VTC(25-1-05) 3" xfId="29243"/>
    <cellStyle name="Dziesietny_Invoices2001Slovakia_Nhalamviec VTC(25-1-05)_Bang bieu" xfId="10452"/>
    <cellStyle name="Dziesiętny_Invoices2001Slovakia_Nhalamviec VTC(25-1-05)_Bang bieu" xfId="10453"/>
    <cellStyle name="Dziesietny_Invoices2001Slovakia_Nhalamviec VTC(25-1-05)_Bang bieu 2" xfId="29244"/>
    <cellStyle name="Dziesiętny_Invoices2001Slovakia_Nhalamviec VTC(25-1-05)_Bang bieu 2" xfId="29245"/>
    <cellStyle name="Dziesietny_Invoices2001Slovakia_Nhalamviec VTC(25-1-05)_Book1" xfId="10454"/>
    <cellStyle name="Dziesiętny_Invoices2001Slovakia_Nhalamviec VTC(25-1-05)_Book1" xfId="10455"/>
    <cellStyle name="Dziesietny_Invoices2001Slovakia_Nhalamviec VTC(25-1-05)_Book1 2" xfId="29246"/>
    <cellStyle name="Dziesiętny_Invoices2001Slovakia_Nhalamviec VTC(25-1-05)_Book1 2" xfId="29247"/>
    <cellStyle name="Dziesietny_Invoices2001Slovakia_Nhu cau von ung truoc 2011 Tha h Hoa + Nge An gui TW" xfId="10456"/>
    <cellStyle name="Dziesiętny_Invoices2001Slovakia_Phan pha do" xfId="16466"/>
    <cellStyle name="Dziesietny_Invoices2001Slovakia_Ra soat KH von 2011 (Huy-11-11-11)" xfId="10457"/>
    <cellStyle name="Dziesiętny_Invoices2001Slovakia_Ra soat KH von 2011 (Huy-11-11-11)" xfId="10458"/>
    <cellStyle name="Dziesietny_Invoices2001Slovakia_Ra soat KH von 2011 (Huy-11-11-11) 2" xfId="16467"/>
    <cellStyle name="Dziesiętny_Invoices2001Slovakia_Ra soat KH von 2011 (Huy-11-11-11) 2" xfId="16468"/>
    <cellStyle name="Dziesietny_Invoices2001Slovakia_Ra soat KH von 2011 (Huy-11-11-11) 3" xfId="29248"/>
    <cellStyle name="Dziesiętny_Invoices2001Slovakia_Ra soat KH von 2011 (Huy-11-11-11) 3" xfId="29249"/>
    <cellStyle name="Dziesietny_Invoices2001Slovakia_Sheet2" xfId="10459"/>
    <cellStyle name="Dziesiętny_Invoices2001Slovakia_Sheet2" xfId="10460"/>
    <cellStyle name="Dziesietny_Invoices2001Slovakia_Sheet2 2" xfId="16469"/>
    <cellStyle name="Dziesiętny_Invoices2001Slovakia_Sheet2 2" xfId="16470"/>
    <cellStyle name="Dziesietny_Invoices2001Slovakia_Sheet2 2 2" xfId="31928"/>
    <cellStyle name="Dziesiętny_Invoices2001Slovakia_Sheet2 2 2" xfId="31929"/>
    <cellStyle name="Dziesietny_Invoices2001Slovakia_Sheet2 3" xfId="29250"/>
    <cellStyle name="Dziesiętny_Invoices2001Slovakia_Sheet2 3" xfId="29251"/>
    <cellStyle name="Dziesietny_Invoices2001Slovakia_TDT KHANH HOA" xfId="10461"/>
    <cellStyle name="Dziesiętny_Invoices2001Slovakia_TDT KHANH HOA" xfId="10462"/>
    <cellStyle name="Dziesietny_Invoices2001Slovakia_TDT KHANH HOA 2" xfId="16473"/>
    <cellStyle name="Dziesiętny_Invoices2001Slovakia_TDT KHANH HOA 2" xfId="16474"/>
    <cellStyle name="Dziesietny_Invoices2001Slovakia_TDT KHANH HOA 3" xfId="16475"/>
    <cellStyle name="Dziesiętny_Invoices2001Slovakia_TDT KHANH HOA 3" xfId="16476"/>
    <cellStyle name="Dziesietny_Invoices2001Slovakia_TDT KHANH HOA 4" xfId="16477"/>
    <cellStyle name="Dziesiętny_Invoices2001Slovakia_TDT KHANH HOA 4" xfId="16478"/>
    <cellStyle name="Dziesietny_Invoices2001Slovakia_TDT KHANH HOA 5" xfId="16471"/>
    <cellStyle name="Dziesiętny_Invoices2001Slovakia_TDT KHANH HOA 5" xfId="16472"/>
    <cellStyle name="Dziesietny_Invoices2001Slovakia_TDT KHANH HOA 5 2" xfId="31930"/>
    <cellStyle name="Dziesiętny_Invoices2001Slovakia_TDT KHANH HOA 5 2" xfId="31931"/>
    <cellStyle name="Dziesietny_Invoices2001Slovakia_TDT KHANH HOA 6" xfId="29252"/>
    <cellStyle name="Dziesiętny_Invoices2001Slovakia_TDT KHANH HOA 6" xfId="29253"/>
    <cellStyle name="Dziesietny_Invoices2001Slovakia_TDT KHANH HOA_Bang bieu" xfId="10463"/>
    <cellStyle name="Dziesiętny_Invoices2001Slovakia_TDT KHANH HOA_Bang bieu" xfId="10464"/>
    <cellStyle name="Dziesietny_Invoices2001Slovakia_TDT KHANH HOA_Bang bieu 2" xfId="29254"/>
    <cellStyle name="Dziesiętny_Invoices2001Slovakia_TDT KHANH HOA_Bang bieu 2" xfId="29255"/>
    <cellStyle name="Dziesietny_Invoices2001Slovakia_TDT KHANH HOA_bao_cao_TH_th_cong_tac_dau_thau_-_ngay251209" xfId="16479"/>
    <cellStyle name="Dziesiętny_Invoices2001Slovakia_TDT KHANH HOA_bao_cao_TH_th_cong_tac_dau_thau_-_ngay251209" xfId="16480"/>
    <cellStyle name="Dziesietny_Invoices2001Slovakia_TDT KHANH HOA_Bieu chi tieu KH 2014 (Huy-04-11)" xfId="16481"/>
    <cellStyle name="Dziesiętny_Invoices2001Slovakia_TDT KHANH HOA_Bieu chi tieu KH 2014 (Huy-04-11)" xfId="16482"/>
    <cellStyle name="Dziesietny_Invoices2001Slovakia_TDT KHANH HOA_Bieu chi tieu KH 2014 (Huy-04-11) 2" xfId="31932"/>
    <cellStyle name="Dziesiętny_Invoices2001Slovakia_TDT KHANH HOA_Bieu chi tieu KH 2014 (Huy-04-11) 2" xfId="31933"/>
    <cellStyle name="Dziesietny_Invoices2001Slovakia_TDT KHANH HOA_bieu ke hoach dau thau" xfId="10465"/>
    <cellStyle name="Dziesiętny_Invoices2001Slovakia_TDT KHANH HOA_bieu ke hoach dau thau" xfId="10466"/>
    <cellStyle name="Dziesietny_Invoices2001Slovakia_TDT KHANH HOA_bieu ke hoach dau thau 2" xfId="16483"/>
    <cellStyle name="Dziesiętny_Invoices2001Slovakia_TDT KHANH HOA_bieu ke hoach dau thau 2" xfId="16484"/>
    <cellStyle name="Dziesietny_Invoices2001Slovakia_TDT KHANH HOA_bieu ke hoach dau thau 2 2" xfId="31934"/>
    <cellStyle name="Dziesiętny_Invoices2001Slovakia_TDT KHANH HOA_bieu ke hoach dau thau 2 2" xfId="31935"/>
    <cellStyle name="Dziesietny_Invoices2001Slovakia_TDT KHANH HOA_bieu ke hoach dau thau 3" xfId="29256"/>
    <cellStyle name="Dziesiętny_Invoices2001Slovakia_TDT KHANH HOA_bieu ke hoach dau thau 3" xfId="29257"/>
    <cellStyle name="Dziesietny_Invoices2001Slovakia_TDT KHANH HOA_bieu ke hoach dau thau truong mam non SKH" xfId="10467"/>
    <cellStyle name="Dziesiętny_Invoices2001Slovakia_TDT KHANH HOA_bieu ke hoach dau thau truong mam non SKH" xfId="10468"/>
    <cellStyle name="Dziesietny_Invoices2001Slovakia_TDT KHANH HOA_bieu ke hoach dau thau truong mam non SKH 2" xfId="16485"/>
    <cellStyle name="Dziesiętny_Invoices2001Slovakia_TDT KHANH HOA_bieu ke hoach dau thau truong mam non SKH 2" xfId="16486"/>
    <cellStyle name="Dziesietny_Invoices2001Slovakia_TDT KHANH HOA_bieu ke hoach dau thau truong mam non SKH 2 2" xfId="31936"/>
    <cellStyle name="Dziesiętny_Invoices2001Slovakia_TDT KHANH HOA_bieu ke hoach dau thau truong mam non SKH 2 2" xfId="31937"/>
    <cellStyle name="Dziesietny_Invoices2001Slovakia_TDT KHANH HOA_bieu ke hoach dau thau truong mam non SKH 3" xfId="29258"/>
    <cellStyle name="Dziesiętny_Invoices2001Slovakia_TDT KHANH HOA_bieu ke hoach dau thau truong mam non SKH 3" xfId="29259"/>
    <cellStyle name="Dziesietny_Invoices2001Slovakia_TDT KHANH HOA_bieu ke hoach dau thau_Bang bieu" xfId="10469"/>
    <cellStyle name="Dziesiętny_Invoices2001Slovakia_TDT KHANH HOA_bieu ke hoach dau thau_Bang bieu" xfId="10470"/>
    <cellStyle name="Dziesietny_Invoices2001Slovakia_TDT KHANH HOA_bieu ke hoach dau thau_Bang bieu 2" xfId="29260"/>
    <cellStyle name="Dziesiętny_Invoices2001Slovakia_TDT KHANH HOA_bieu ke hoach dau thau_Bang bieu 2" xfId="29261"/>
    <cellStyle name="Dziesietny_Invoices2001Slovakia_TDT KHANH HOA_bieu ke hoach dau thau_Book1" xfId="10471"/>
    <cellStyle name="Dziesiętny_Invoices2001Slovakia_TDT KHANH HOA_bieu ke hoach dau thau_Book1" xfId="10472"/>
    <cellStyle name="Dziesietny_Invoices2001Slovakia_TDT KHANH HOA_bieu ke hoach dau thau_Book1 2" xfId="29262"/>
    <cellStyle name="Dziesiętny_Invoices2001Slovakia_TDT KHANH HOA_bieu ke hoach dau thau_Book1 2" xfId="29263"/>
    <cellStyle name="Dziesietny_Invoices2001Slovakia_TDT KHANH HOA_bieu tong hop lai kh von 2011 gui phong TH-KTDN" xfId="10473"/>
    <cellStyle name="Dziesiętny_Invoices2001Slovakia_TDT KHANH HOA_bieu tong hop lai kh von 2011 gui phong TH-KTDN" xfId="10474"/>
    <cellStyle name="Dziesietny_Invoices2001Slovakia_TDT KHANH HOA_bieu tong hop lai kh von 2011 gui phong TH-KTDN 10" xfId="10475"/>
    <cellStyle name="Dziesiętny_Invoices2001Slovakia_TDT KHANH HOA_bieu tong hop lai kh von 2011 gui phong TH-KTDN 10" xfId="10476"/>
    <cellStyle name="Dziesietny_Invoices2001Slovakia_TDT KHANH HOA_bieu tong hop lai kh von 2011 gui phong TH-KTDN 10 2" xfId="29266"/>
    <cellStyle name="Dziesiętny_Invoices2001Slovakia_TDT KHANH HOA_bieu tong hop lai kh von 2011 gui phong TH-KTDN 10 2" xfId="29267"/>
    <cellStyle name="Dziesietny_Invoices2001Slovakia_TDT KHANH HOA_bieu tong hop lai kh von 2011 gui phong TH-KTDN 11" xfId="10477"/>
    <cellStyle name="Dziesiętny_Invoices2001Slovakia_TDT KHANH HOA_bieu tong hop lai kh von 2011 gui phong TH-KTDN 11" xfId="10478"/>
    <cellStyle name="Dziesietny_Invoices2001Slovakia_TDT KHANH HOA_bieu tong hop lai kh von 2011 gui phong TH-KTDN 11 2" xfId="29268"/>
    <cellStyle name="Dziesiętny_Invoices2001Slovakia_TDT KHANH HOA_bieu tong hop lai kh von 2011 gui phong TH-KTDN 11 2" xfId="29269"/>
    <cellStyle name="Dziesietny_Invoices2001Slovakia_TDT KHANH HOA_bieu tong hop lai kh von 2011 gui phong TH-KTDN 12" xfId="10479"/>
    <cellStyle name="Dziesiętny_Invoices2001Slovakia_TDT KHANH HOA_bieu tong hop lai kh von 2011 gui phong TH-KTDN 12" xfId="10480"/>
    <cellStyle name="Dziesietny_Invoices2001Slovakia_TDT KHANH HOA_bieu tong hop lai kh von 2011 gui phong TH-KTDN 12 2" xfId="29270"/>
    <cellStyle name="Dziesiętny_Invoices2001Slovakia_TDT KHANH HOA_bieu tong hop lai kh von 2011 gui phong TH-KTDN 12 2" xfId="29271"/>
    <cellStyle name="Dziesietny_Invoices2001Slovakia_TDT KHANH HOA_bieu tong hop lai kh von 2011 gui phong TH-KTDN 13" xfId="10481"/>
    <cellStyle name="Dziesiętny_Invoices2001Slovakia_TDT KHANH HOA_bieu tong hop lai kh von 2011 gui phong TH-KTDN 13" xfId="10482"/>
    <cellStyle name="Dziesietny_Invoices2001Slovakia_TDT KHANH HOA_bieu tong hop lai kh von 2011 gui phong TH-KTDN 13 2" xfId="29272"/>
    <cellStyle name="Dziesiętny_Invoices2001Slovakia_TDT KHANH HOA_bieu tong hop lai kh von 2011 gui phong TH-KTDN 13 2" xfId="29273"/>
    <cellStyle name="Dziesietny_Invoices2001Slovakia_TDT KHANH HOA_bieu tong hop lai kh von 2011 gui phong TH-KTDN 14" xfId="10483"/>
    <cellStyle name="Dziesiętny_Invoices2001Slovakia_TDT KHANH HOA_bieu tong hop lai kh von 2011 gui phong TH-KTDN 14" xfId="10484"/>
    <cellStyle name="Dziesietny_Invoices2001Slovakia_TDT KHANH HOA_bieu tong hop lai kh von 2011 gui phong TH-KTDN 14 2" xfId="29274"/>
    <cellStyle name="Dziesiętny_Invoices2001Slovakia_TDT KHANH HOA_bieu tong hop lai kh von 2011 gui phong TH-KTDN 14 2" xfId="29275"/>
    <cellStyle name="Dziesietny_Invoices2001Slovakia_TDT KHANH HOA_bieu tong hop lai kh von 2011 gui phong TH-KTDN 15" xfId="10485"/>
    <cellStyle name="Dziesiętny_Invoices2001Slovakia_TDT KHANH HOA_bieu tong hop lai kh von 2011 gui phong TH-KTDN 15" xfId="10486"/>
    <cellStyle name="Dziesietny_Invoices2001Slovakia_TDT KHANH HOA_bieu tong hop lai kh von 2011 gui phong TH-KTDN 15 2" xfId="29276"/>
    <cellStyle name="Dziesiętny_Invoices2001Slovakia_TDT KHANH HOA_bieu tong hop lai kh von 2011 gui phong TH-KTDN 15 2" xfId="29277"/>
    <cellStyle name="Dziesietny_Invoices2001Slovakia_TDT KHANH HOA_bieu tong hop lai kh von 2011 gui phong TH-KTDN 16" xfId="10487"/>
    <cellStyle name="Dziesiętny_Invoices2001Slovakia_TDT KHANH HOA_bieu tong hop lai kh von 2011 gui phong TH-KTDN 16" xfId="10488"/>
    <cellStyle name="Dziesietny_Invoices2001Slovakia_TDT KHANH HOA_bieu tong hop lai kh von 2011 gui phong TH-KTDN 16 2" xfId="29278"/>
    <cellStyle name="Dziesiętny_Invoices2001Slovakia_TDT KHANH HOA_bieu tong hop lai kh von 2011 gui phong TH-KTDN 16 2" xfId="29279"/>
    <cellStyle name="Dziesietny_Invoices2001Slovakia_TDT KHANH HOA_bieu tong hop lai kh von 2011 gui phong TH-KTDN 17" xfId="10489"/>
    <cellStyle name="Dziesiętny_Invoices2001Slovakia_TDT KHANH HOA_bieu tong hop lai kh von 2011 gui phong TH-KTDN 17" xfId="10490"/>
    <cellStyle name="Dziesietny_Invoices2001Slovakia_TDT KHANH HOA_bieu tong hop lai kh von 2011 gui phong TH-KTDN 17 2" xfId="29280"/>
    <cellStyle name="Dziesiętny_Invoices2001Slovakia_TDT KHANH HOA_bieu tong hop lai kh von 2011 gui phong TH-KTDN 17 2" xfId="29281"/>
    <cellStyle name="Dziesietny_Invoices2001Slovakia_TDT KHANH HOA_bieu tong hop lai kh von 2011 gui phong TH-KTDN 18" xfId="10491"/>
    <cellStyle name="Dziesiętny_Invoices2001Slovakia_TDT KHANH HOA_bieu tong hop lai kh von 2011 gui phong TH-KTDN 18" xfId="10492"/>
    <cellStyle name="Dziesietny_Invoices2001Slovakia_TDT KHANH HOA_bieu tong hop lai kh von 2011 gui phong TH-KTDN 18 2" xfId="29282"/>
    <cellStyle name="Dziesiętny_Invoices2001Slovakia_TDT KHANH HOA_bieu tong hop lai kh von 2011 gui phong TH-KTDN 18 2" xfId="29283"/>
    <cellStyle name="Dziesietny_Invoices2001Slovakia_TDT KHANH HOA_bieu tong hop lai kh von 2011 gui phong TH-KTDN 19" xfId="10493"/>
    <cellStyle name="Dziesiętny_Invoices2001Slovakia_TDT KHANH HOA_bieu tong hop lai kh von 2011 gui phong TH-KTDN 19" xfId="10494"/>
    <cellStyle name="Dziesietny_Invoices2001Slovakia_TDT KHANH HOA_bieu tong hop lai kh von 2011 gui phong TH-KTDN 19 2" xfId="29284"/>
    <cellStyle name="Dziesiętny_Invoices2001Slovakia_TDT KHANH HOA_bieu tong hop lai kh von 2011 gui phong TH-KTDN 19 2" xfId="29285"/>
    <cellStyle name="Dziesietny_Invoices2001Slovakia_TDT KHANH HOA_bieu tong hop lai kh von 2011 gui phong TH-KTDN 2" xfId="10495"/>
    <cellStyle name="Dziesiętny_Invoices2001Slovakia_TDT KHANH HOA_bieu tong hop lai kh von 2011 gui phong TH-KTDN 2" xfId="10496"/>
    <cellStyle name="Dziesietny_Invoices2001Slovakia_TDT KHANH HOA_bieu tong hop lai kh von 2011 gui phong TH-KTDN 2 2" xfId="16491"/>
    <cellStyle name="Dziesiętny_Invoices2001Slovakia_TDT KHANH HOA_bieu tong hop lai kh von 2011 gui phong TH-KTDN 2 2" xfId="16492"/>
    <cellStyle name="Dziesietny_Invoices2001Slovakia_TDT KHANH HOA_bieu tong hop lai kh von 2011 gui phong TH-KTDN 2 3" xfId="16489"/>
    <cellStyle name="Dziesiętny_Invoices2001Slovakia_TDT KHANH HOA_bieu tong hop lai kh von 2011 gui phong TH-KTDN 2 3" xfId="16490"/>
    <cellStyle name="Dziesietny_Invoices2001Slovakia_TDT KHANH HOA_bieu tong hop lai kh von 2011 gui phong TH-KTDN 2 4" xfId="29286"/>
    <cellStyle name="Dziesiętny_Invoices2001Slovakia_TDT KHANH HOA_bieu tong hop lai kh von 2011 gui phong TH-KTDN 2 4" xfId="29287"/>
    <cellStyle name="Dziesietny_Invoices2001Slovakia_TDT KHANH HOA_bieu tong hop lai kh von 2011 gui phong TH-KTDN 20" xfId="10497"/>
    <cellStyle name="Dziesiętny_Invoices2001Slovakia_TDT KHANH HOA_bieu tong hop lai kh von 2011 gui phong TH-KTDN 20" xfId="10498"/>
    <cellStyle name="Dziesietny_Invoices2001Slovakia_TDT KHANH HOA_bieu tong hop lai kh von 2011 gui phong TH-KTDN 20 2" xfId="29288"/>
    <cellStyle name="Dziesiętny_Invoices2001Slovakia_TDT KHANH HOA_bieu tong hop lai kh von 2011 gui phong TH-KTDN 20 2" xfId="29289"/>
    <cellStyle name="Dziesietny_Invoices2001Slovakia_TDT KHANH HOA_bieu tong hop lai kh von 2011 gui phong TH-KTDN 21" xfId="10499"/>
    <cellStyle name="Dziesiętny_Invoices2001Slovakia_TDT KHANH HOA_bieu tong hop lai kh von 2011 gui phong TH-KTDN 21" xfId="10500"/>
    <cellStyle name="Dziesietny_Invoices2001Slovakia_TDT KHANH HOA_bieu tong hop lai kh von 2011 gui phong TH-KTDN 21 2" xfId="29290"/>
    <cellStyle name="Dziesiętny_Invoices2001Slovakia_TDT KHANH HOA_bieu tong hop lai kh von 2011 gui phong TH-KTDN 21 2" xfId="29291"/>
    <cellStyle name="Dziesietny_Invoices2001Slovakia_TDT KHANH HOA_bieu tong hop lai kh von 2011 gui phong TH-KTDN 22" xfId="10501"/>
    <cellStyle name="Dziesiętny_Invoices2001Slovakia_TDT KHANH HOA_bieu tong hop lai kh von 2011 gui phong TH-KTDN 22" xfId="10502"/>
    <cellStyle name="Dziesietny_Invoices2001Slovakia_TDT KHANH HOA_bieu tong hop lai kh von 2011 gui phong TH-KTDN 22 2" xfId="29292"/>
    <cellStyle name="Dziesiętny_Invoices2001Slovakia_TDT KHANH HOA_bieu tong hop lai kh von 2011 gui phong TH-KTDN 22 2" xfId="29293"/>
    <cellStyle name="Dziesietny_Invoices2001Slovakia_TDT KHANH HOA_bieu tong hop lai kh von 2011 gui phong TH-KTDN 23" xfId="10503"/>
    <cellStyle name="Dziesiętny_Invoices2001Slovakia_TDT KHANH HOA_bieu tong hop lai kh von 2011 gui phong TH-KTDN 23" xfId="10504"/>
    <cellStyle name="Dziesietny_Invoices2001Slovakia_TDT KHANH HOA_bieu tong hop lai kh von 2011 gui phong TH-KTDN 23 2" xfId="29294"/>
    <cellStyle name="Dziesiętny_Invoices2001Slovakia_TDT KHANH HOA_bieu tong hop lai kh von 2011 gui phong TH-KTDN 23 2" xfId="29295"/>
    <cellStyle name="Dziesietny_Invoices2001Slovakia_TDT KHANH HOA_bieu tong hop lai kh von 2011 gui phong TH-KTDN 24" xfId="10505"/>
    <cellStyle name="Dziesiętny_Invoices2001Slovakia_TDT KHANH HOA_bieu tong hop lai kh von 2011 gui phong TH-KTDN 24" xfId="10506"/>
    <cellStyle name="Dziesietny_Invoices2001Slovakia_TDT KHANH HOA_bieu tong hop lai kh von 2011 gui phong TH-KTDN 24 2" xfId="29296"/>
    <cellStyle name="Dziesiętny_Invoices2001Slovakia_TDT KHANH HOA_bieu tong hop lai kh von 2011 gui phong TH-KTDN 24 2" xfId="29297"/>
    <cellStyle name="Dziesietny_Invoices2001Slovakia_TDT KHANH HOA_bieu tong hop lai kh von 2011 gui phong TH-KTDN 25" xfId="10507"/>
    <cellStyle name="Dziesiętny_Invoices2001Slovakia_TDT KHANH HOA_bieu tong hop lai kh von 2011 gui phong TH-KTDN 25" xfId="10508"/>
    <cellStyle name="Dziesietny_Invoices2001Slovakia_TDT KHANH HOA_bieu tong hop lai kh von 2011 gui phong TH-KTDN 25 2" xfId="29298"/>
    <cellStyle name="Dziesiętny_Invoices2001Slovakia_TDT KHANH HOA_bieu tong hop lai kh von 2011 gui phong TH-KTDN 25 2" xfId="29299"/>
    <cellStyle name="Dziesietny_Invoices2001Slovakia_TDT KHANH HOA_bieu tong hop lai kh von 2011 gui phong TH-KTDN 26" xfId="10509"/>
    <cellStyle name="Dziesiętny_Invoices2001Slovakia_TDT KHANH HOA_bieu tong hop lai kh von 2011 gui phong TH-KTDN 26" xfId="10510"/>
    <cellStyle name="Dziesietny_Invoices2001Slovakia_TDT KHANH HOA_bieu tong hop lai kh von 2011 gui phong TH-KTDN 26 2" xfId="29300"/>
    <cellStyle name="Dziesiętny_Invoices2001Slovakia_TDT KHANH HOA_bieu tong hop lai kh von 2011 gui phong TH-KTDN 26 2" xfId="29301"/>
    <cellStyle name="Dziesietny_Invoices2001Slovakia_TDT KHANH HOA_bieu tong hop lai kh von 2011 gui phong TH-KTDN 27" xfId="16487"/>
    <cellStyle name="Dziesiętny_Invoices2001Slovakia_TDT KHANH HOA_bieu tong hop lai kh von 2011 gui phong TH-KTDN 27" xfId="16488"/>
    <cellStyle name="Dziesietny_Invoices2001Slovakia_TDT KHANH HOA_bieu tong hop lai kh von 2011 gui phong TH-KTDN 28" xfId="29264"/>
    <cellStyle name="Dziesiętny_Invoices2001Slovakia_TDT KHANH HOA_bieu tong hop lai kh von 2011 gui phong TH-KTDN 28" xfId="29265"/>
    <cellStyle name="Dziesietny_Invoices2001Slovakia_TDT KHANH HOA_bieu tong hop lai kh von 2011 gui phong TH-KTDN 3" xfId="10511"/>
    <cellStyle name="Dziesiętny_Invoices2001Slovakia_TDT KHANH HOA_bieu tong hop lai kh von 2011 gui phong TH-KTDN 3" xfId="10512"/>
    <cellStyle name="Dziesietny_Invoices2001Slovakia_TDT KHANH HOA_bieu tong hop lai kh von 2011 gui phong TH-KTDN 3 2" xfId="16495"/>
    <cellStyle name="Dziesiętny_Invoices2001Slovakia_TDT KHANH HOA_bieu tong hop lai kh von 2011 gui phong TH-KTDN 3 2" xfId="16496"/>
    <cellStyle name="Dziesietny_Invoices2001Slovakia_TDT KHANH HOA_bieu tong hop lai kh von 2011 gui phong TH-KTDN 3 3" xfId="16493"/>
    <cellStyle name="Dziesiętny_Invoices2001Slovakia_TDT KHANH HOA_bieu tong hop lai kh von 2011 gui phong TH-KTDN 3 3" xfId="16494"/>
    <cellStyle name="Dziesietny_Invoices2001Slovakia_TDT KHANH HOA_bieu tong hop lai kh von 2011 gui phong TH-KTDN 3 4" xfId="29302"/>
    <cellStyle name="Dziesiętny_Invoices2001Slovakia_TDT KHANH HOA_bieu tong hop lai kh von 2011 gui phong TH-KTDN 3 4" xfId="29303"/>
    <cellStyle name="Dziesietny_Invoices2001Slovakia_TDT KHANH HOA_bieu tong hop lai kh von 2011 gui phong TH-KTDN 4" xfId="10513"/>
    <cellStyle name="Dziesiętny_Invoices2001Slovakia_TDT KHANH HOA_bieu tong hop lai kh von 2011 gui phong TH-KTDN 4" xfId="10514"/>
    <cellStyle name="Dziesietny_Invoices2001Slovakia_TDT KHANH HOA_bieu tong hop lai kh von 2011 gui phong TH-KTDN 4 2" xfId="29304"/>
    <cellStyle name="Dziesiętny_Invoices2001Slovakia_TDT KHANH HOA_bieu tong hop lai kh von 2011 gui phong TH-KTDN 4 2" xfId="29305"/>
    <cellStyle name="Dziesietny_Invoices2001Slovakia_TDT KHANH HOA_bieu tong hop lai kh von 2011 gui phong TH-KTDN 5" xfId="10515"/>
    <cellStyle name="Dziesiętny_Invoices2001Slovakia_TDT KHANH HOA_bieu tong hop lai kh von 2011 gui phong TH-KTDN 5" xfId="10516"/>
    <cellStyle name="Dziesietny_Invoices2001Slovakia_TDT KHANH HOA_bieu tong hop lai kh von 2011 gui phong TH-KTDN 5 2" xfId="29306"/>
    <cellStyle name="Dziesiętny_Invoices2001Slovakia_TDT KHANH HOA_bieu tong hop lai kh von 2011 gui phong TH-KTDN 5 2" xfId="29307"/>
    <cellStyle name="Dziesietny_Invoices2001Slovakia_TDT KHANH HOA_bieu tong hop lai kh von 2011 gui phong TH-KTDN 6" xfId="10517"/>
    <cellStyle name="Dziesiętny_Invoices2001Slovakia_TDT KHANH HOA_bieu tong hop lai kh von 2011 gui phong TH-KTDN 6" xfId="10518"/>
    <cellStyle name="Dziesietny_Invoices2001Slovakia_TDT KHANH HOA_bieu tong hop lai kh von 2011 gui phong TH-KTDN 6 2" xfId="29308"/>
    <cellStyle name="Dziesiętny_Invoices2001Slovakia_TDT KHANH HOA_bieu tong hop lai kh von 2011 gui phong TH-KTDN 6 2" xfId="29309"/>
    <cellStyle name="Dziesietny_Invoices2001Slovakia_TDT KHANH HOA_bieu tong hop lai kh von 2011 gui phong TH-KTDN 7" xfId="10519"/>
    <cellStyle name="Dziesiętny_Invoices2001Slovakia_TDT KHANH HOA_bieu tong hop lai kh von 2011 gui phong TH-KTDN 7" xfId="10520"/>
    <cellStyle name="Dziesietny_Invoices2001Slovakia_TDT KHANH HOA_bieu tong hop lai kh von 2011 gui phong TH-KTDN 7 2" xfId="29310"/>
    <cellStyle name="Dziesiętny_Invoices2001Slovakia_TDT KHANH HOA_bieu tong hop lai kh von 2011 gui phong TH-KTDN 7 2" xfId="29311"/>
    <cellStyle name="Dziesietny_Invoices2001Slovakia_TDT KHANH HOA_bieu tong hop lai kh von 2011 gui phong TH-KTDN 8" xfId="10521"/>
    <cellStyle name="Dziesiętny_Invoices2001Slovakia_TDT KHANH HOA_bieu tong hop lai kh von 2011 gui phong TH-KTDN 8" xfId="10522"/>
    <cellStyle name="Dziesietny_Invoices2001Slovakia_TDT KHANH HOA_bieu tong hop lai kh von 2011 gui phong TH-KTDN 8 2" xfId="29312"/>
    <cellStyle name="Dziesiętny_Invoices2001Slovakia_TDT KHANH HOA_bieu tong hop lai kh von 2011 gui phong TH-KTDN 8 2" xfId="29313"/>
    <cellStyle name="Dziesietny_Invoices2001Slovakia_TDT KHANH HOA_bieu tong hop lai kh von 2011 gui phong TH-KTDN 9" xfId="10523"/>
    <cellStyle name="Dziesiętny_Invoices2001Slovakia_TDT KHANH HOA_bieu tong hop lai kh von 2011 gui phong TH-KTDN 9" xfId="10524"/>
    <cellStyle name="Dziesietny_Invoices2001Slovakia_TDT KHANH HOA_bieu tong hop lai kh von 2011 gui phong TH-KTDN 9 2" xfId="29314"/>
    <cellStyle name="Dziesiętny_Invoices2001Slovakia_TDT KHANH HOA_bieu tong hop lai kh von 2011 gui phong TH-KTDN 9 2" xfId="29315"/>
    <cellStyle name="Dziesietny_Invoices2001Slovakia_TDT KHANH HOA_bieu tong hop lai kh von 2011 gui phong TH-KTDN_BIEU KE HOACH  2015 (KTN 6.11 sua)" xfId="16497"/>
    <cellStyle name="Dziesiętny_Invoices2001Slovakia_TDT KHANH HOA_bieu tong hop lai kh von 2011 gui phong TH-KTDN_BIEU KE HOACH  2015 (KTN 6.11 sua)" xfId="16498"/>
    <cellStyle name="Dziesietny_Invoices2001Slovakia_TDT KHANH HOA_Book1" xfId="10525"/>
    <cellStyle name="Dziesiętny_Invoices2001Slovakia_TDT KHANH HOA_Book1" xfId="10526"/>
    <cellStyle name="Dziesietny_Invoices2001Slovakia_TDT KHANH HOA_Book1 2" xfId="16499"/>
    <cellStyle name="Dziesiętny_Invoices2001Slovakia_TDT KHANH HOA_Book1 2" xfId="16500"/>
    <cellStyle name="Dziesietny_Invoices2001Slovakia_TDT KHANH HOA_Book1 2 2" xfId="31938"/>
    <cellStyle name="Dziesiętny_Invoices2001Slovakia_TDT KHANH HOA_Book1 2 2" xfId="31939"/>
    <cellStyle name="Dziesietny_Invoices2001Slovakia_TDT KHANH HOA_Book1 3" xfId="29316"/>
    <cellStyle name="Dziesiętny_Invoices2001Slovakia_TDT KHANH HOA_Book1 3" xfId="29317"/>
    <cellStyle name="Dziesietny_Invoices2001Slovakia_TDT KHANH HOA_Book1_1" xfId="10527"/>
    <cellStyle name="Dziesiętny_Invoices2001Slovakia_TDT KHANH HOA_Book1_1" xfId="10528"/>
    <cellStyle name="Dziesietny_Invoices2001Slovakia_TDT KHANH HOA_Book1_1 2" xfId="16501"/>
    <cellStyle name="Dziesiętny_Invoices2001Slovakia_TDT KHANH HOA_Book1_1 2" xfId="16502"/>
    <cellStyle name="Dziesietny_Invoices2001Slovakia_TDT KHANH HOA_Book1_1 3" xfId="29318"/>
    <cellStyle name="Dziesiętny_Invoices2001Slovakia_TDT KHANH HOA_Book1_1 3" xfId="29319"/>
    <cellStyle name="Dziesietny_Invoices2001Slovakia_TDT KHANH HOA_Book1_1_ke hoach dau thau 30-6-2010" xfId="10529"/>
    <cellStyle name="Dziesiętny_Invoices2001Slovakia_TDT KHANH HOA_Book1_1_ke hoach dau thau 30-6-2010" xfId="10530"/>
    <cellStyle name="Dziesietny_Invoices2001Slovakia_TDT KHANH HOA_Book1_1_ke hoach dau thau 30-6-2010 2" xfId="16503"/>
    <cellStyle name="Dziesiętny_Invoices2001Slovakia_TDT KHANH HOA_Book1_1_ke hoach dau thau 30-6-2010 2" xfId="16504"/>
    <cellStyle name="Dziesietny_Invoices2001Slovakia_TDT KHANH HOA_Book1_1_ke hoach dau thau 30-6-2010 3" xfId="29320"/>
    <cellStyle name="Dziesiętny_Invoices2001Slovakia_TDT KHANH HOA_Book1_1_ke hoach dau thau 30-6-2010 3" xfId="29321"/>
    <cellStyle name="Dziesietny_Invoices2001Slovakia_TDT KHANH HOA_Book1_2" xfId="10531"/>
    <cellStyle name="Dziesiętny_Invoices2001Slovakia_TDT KHANH HOA_Book1_2" xfId="10532"/>
    <cellStyle name="Dziesietny_Invoices2001Slovakia_TDT KHANH HOA_Book1_2 2" xfId="16505"/>
    <cellStyle name="Dziesiętny_Invoices2001Slovakia_TDT KHANH HOA_Book1_2 2" xfId="16506"/>
    <cellStyle name="Dziesietny_Invoices2001Slovakia_TDT KHANH HOA_Book1_2 3" xfId="29322"/>
    <cellStyle name="Dziesiętny_Invoices2001Slovakia_TDT KHANH HOA_Book1_2 3" xfId="29323"/>
    <cellStyle name="Dziesietny_Invoices2001Slovakia_TDT KHANH HOA_Book1_3" xfId="10533"/>
    <cellStyle name="Dziesiętny_Invoices2001Slovakia_TDT KHANH HOA_Book1_3" xfId="10534"/>
    <cellStyle name="Dziesietny_Invoices2001Slovakia_TDT KHANH HOA_Book1_3 2" xfId="29324"/>
    <cellStyle name="Dziesiętny_Invoices2001Slovakia_TDT KHANH HOA_Book1_3 2" xfId="29325"/>
    <cellStyle name="Dziesietny_Invoices2001Slovakia_TDT KHANH HOA_Book1_Bang bieu" xfId="10535"/>
    <cellStyle name="Dziesiętny_Invoices2001Slovakia_TDT KHANH HOA_Book1_Bang bieu" xfId="10536"/>
    <cellStyle name="Dziesietny_Invoices2001Slovakia_TDT KHANH HOA_Book1_Bang bieu 2" xfId="29326"/>
    <cellStyle name="Dziesiętny_Invoices2001Slovakia_TDT KHANH HOA_Book1_Bang bieu 2" xfId="29327"/>
    <cellStyle name="Dziesietny_Invoices2001Slovakia_TDT KHANH HOA_Book1_Book1" xfId="10537"/>
    <cellStyle name="Dziesiętny_Invoices2001Slovakia_TDT KHANH HOA_Book1_Book1" xfId="10538"/>
    <cellStyle name="Dziesietny_Invoices2001Slovakia_TDT KHANH HOA_Book1_Book1 2" xfId="16507"/>
    <cellStyle name="Dziesiętny_Invoices2001Slovakia_TDT KHANH HOA_Book1_Book1 2" xfId="16508"/>
    <cellStyle name="Dziesietny_Invoices2001Slovakia_TDT KHANH HOA_Book1_Book1 2 2" xfId="31940"/>
    <cellStyle name="Dziesiętny_Invoices2001Slovakia_TDT KHANH HOA_Book1_Book1 2 2" xfId="31941"/>
    <cellStyle name="Dziesietny_Invoices2001Slovakia_TDT KHANH HOA_Book1_Book1 3" xfId="29328"/>
    <cellStyle name="Dziesiętny_Invoices2001Slovakia_TDT KHANH HOA_Book1_Book1 3" xfId="29329"/>
    <cellStyle name="Dziesietny_Invoices2001Slovakia_TDT KHANH HOA_Book1_Book1_1" xfId="10539"/>
    <cellStyle name="Dziesiętny_Invoices2001Slovakia_TDT KHANH HOA_Book1_Book1_1" xfId="10540"/>
    <cellStyle name="Dziesietny_Invoices2001Slovakia_TDT KHANH HOA_Book1_Book1_1 2" xfId="29330"/>
    <cellStyle name="Dziesiętny_Invoices2001Slovakia_TDT KHANH HOA_Book1_Book1_1 2" xfId="29331"/>
    <cellStyle name="Dziesietny_Invoices2001Slovakia_TDT KHANH HOA_Book1_Book1_Bang bieu" xfId="10541"/>
    <cellStyle name="Dziesiętny_Invoices2001Slovakia_TDT KHANH HOA_Book1_Book1_Bang bieu" xfId="10542"/>
    <cellStyle name="Dziesietny_Invoices2001Slovakia_TDT KHANH HOA_Book1_Book1_Bang bieu 2" xfId="29332"/>
    <cellStyle name="Dziesiętny_Invoices2001Slovakia_TDT KHANH HOA_Book1_Book1_Bang bieu 2" xfId="29333"/>
    <cellStyle name="Dziesietny_Invoices2001Slovakia_TDT KHANH HOA_Book1_Book1_Book1" xfId="10543"/>
    <cellStyle name="Dziesiętny_Invoices2001Slovakia_TDT KHANH HOA_Book1_Book1_Book1" xfId="10544"/>
    <cellStyle name="Dziesietny_Invoices2001Slovakia_TDT KHANH HOA_Book1_Book1_Book1 2" xfId="29334"/>
    <cellStyle name="Dziesiętny_Invoices2001Slovakia_TDT KHANH HOA_Book1_Book1_Book1 2" xfId="29335"/>
    <cellStyle name="Dziesietny_Invoices2001Slovakia_TDT KHANH HOA_Book1_DTTD chieng chan Tham lai 29-9-2009" xfId="10545"/>
    <cellStyle name="Dziesiętny_Invoices2001Slovakia_TDT KHANH HOA_Book1_DTTD chieng chan Tham lai 29-9-2009" xfId="10546"/>
    <cellStyle name="Dziesietny_Invoices2001Slovakia_TDT KHANH HOA_Book1_DTTD chieng chan Tham lai 29-9-2009 2" xfId="16509"/>
    <cellStyle name="Dziesiętny_Invoices2001Slovakia_TDT KHANH HOA_Book1_DTTD chieng chan Tham lai 29-9-2009 2" xfId="16510"/>
    <cellStyle name="Dziesietny_Invoices2001Slovakia_TDT KHANH HOA_Book1_DTTD chieng chan Tham lai 29-9-2009 2 2" xfId="31942"/>
    <cellStyle name="Dziesiętny_Invoices2001Slovakia_TDT KHANH HOA_Book1_DTTD chieng chan Tham lai 29-9-2009 2 2" xfId="31943"/>
    <cellStyle name="Dziesietny_Invoices2001Slovakia_TDT KHANH HOA_Book1_DTTD chieng chan Tham lai 29-9-2009 3" xfId="29336"/>
    <cellStyle name="Dziesiętny_Invoices2001Slovakia_TDT KHANH HOA_Book1_DTTD chieng chan Tham lai 29-9-2009 3" xfId="29337"/>
    <cellStyle name="Dziesietny_Invoices2001Slovakia_TDT KHANH HOA_Book1_DTTD chieng chan Tham lai 29-9-2009_Bang bieu" xfId="10547"/>
    <cellStyle name="Dziesiętny_Invoices2001Slovakia_TDT KHANH HOA_Book1_DTTD chieng chan Tham lai 29-9-2009_Bang bieu" xfId="10548"/>
    <cellStyle name="Dziesietny_Invoices2001Slovakia_TDT KHANH HOA_Book1_DTTD chieng chan Tham lai 29-9-2009_Bang bieu 2" xfId="29338"/>
    <cellStyle name="Dziesiętny_Invoices2001Slovakia_TDT KHANH HOA_Book1_DTTD chieng chan Tham lai 29-9-2009_Bang bieu 2" xfId="29339"/>
    <cellStyle name="Dziesietny_Invoices2001Slovakia_TDT KHANH HOA_Book1_DTTD chieng chan Tham lai 29-9-2009_Book1" xfId="10549"/>
    <cellStyle name="Dziesiętny_Invoices2001Slovakia_TDT KHANH HOA_Book1_DTTD chieng chan Tham lai 29-9-2009_Book1" xfId="10550"/>
    <cellStyle name="Dziesietny_Invoices2001Slovakia_TDT KHANH HOA_Book1_DTTD chieng chan Tham lai 29-9-2009_Book1 2" xfId="29340"/>
    <cellStyle name="Dziesiętny_Invoices2001Slovakia_TDT KHANH HOA_Book1_DTTD chieng chan Tham lai 29-9-2009_Book1 2" xfId="29341"/>
    <cellStyle name="Dziesietny_Invoices2001Slovakia_TDT KHANH HOA_Book1_Ke hoach 2010 (theo doi 11-8-2010)" xfId="10551"/>
    <cellStyle name="Dziesiętny_Invoices2001Slovakia_TDT KHANH HOA_Book1_Ke hoach 2010 (theo doi 11-8-2010)" xfId="10552"/>
    <cellStyle name="Dziesietny_Invoices2001Slovakia_TDT KHANH HOA_Book1_Ke hoach 2010 (theo doi 11-8-2010) 2" xfId="16511"/>
    <cellStyle name="Dziesiętny_Invoices2001Slovakia_TDT KHANH HOA_Book1_Ke hoach 2010 (theo doi 11-8-2010) 2" xfId="16512"/>
    <cellStyle name="Dziesietny_Invoices2001Slovakia_TDT KHANH HOA_Book1_Ke hoach 2010 (theo doi 11-8-2010) 3" xfId="29342"/>
    <cellStyle name="Dziesiętny_Invoices2001Slovakia_TDT KHANH HOA_Book1_Ke hoach 2010 (theo doi 11-8-2010) 3" xfId="29343"/>
    <cellStyle name="Dziesietny_Invoices2001Slovakia_TDT KHANH HOA_Book1_ke hoach dau thau 30-6-2010" xfId="10553"/>
    <cellStyle name="Dziesiętny_Invoices2001Slovakia_TDT KHANH HOA_Book1_ke hoach dau thau 30-6-2010" xfId="10554"/>
    <cellStyle name="Dziesietny_Invoices2001Slovakia_TDT KHANH HOA_Book1_ke hoach dau thau 30-6-2010 10" xfId="10555"/>
    <cellStyle name="Dziesiętny_Invoices2001Slovakia_TDT KHANH HOA_Book1_ke hoach dau thau 30-6-2010 10" xfId="10556"/>
    <cellStyle name="Dziesietny_Invoices2001Slovakia_TDT KHANH HOA_Book1_ke hoach dau thau 30-6-2010 10 2" xfId="29346"/>
    <cellStyle name="Dziesiętny_Invoices2001Slovakia_TDT KHANH HOA_Book1_ke hoach dau thau 30-6-2010 10 2" xfId="29347"/>
    <cellStyle name="Dziesietny_Invoices2001Slovakia_TDT KHANH HOA_Book1_ke hoach dau thau 30-6-2010 11" xfId="10557"/>
    <cellStyle name="Dziesiętny_Invoices2001Slovakia_TDT KHANH HOA_Book1_ke hoach dau thau 30-6-2010 11" xfId="10558"/>
    <cellStyle name="Dziesietny_Invoices2001Slovakia_TDT KHANH HOA_Book1_ke hoach dau thau 30-6-2010 11 2" xfId="29348"/>
    <cellStyle name="Dziesiętny_Invoices2001Slovakia_TDT KHANH HOA_Book1_ke hoach dau thau 30-6-2010 11 2" xfId="29349"/>
    <cellStyle name="Dziesietny_Invoices2001Slovakia_TDT KHANH HOA_Book1_ke hoach dau thau 30-6-2010 12" xfId="10559"/>
    <cellStyle name="Dziesiętny_Invoices2001Slovakia_TDT KHANH HOA_Book1_ke hoach dau thau 30-6-2010 12" xfId="10560"/>
    <cellStyle name="Dziesietny_Invoices2001Slovakia_TDT KHANH HOA_Book1_ke hoach dau thau 30-6-2010 12 2" xfId="29350"/>
    <cellStyle name="Dziesiętny_Invoices2001Slovakia_TDT KHANH HOA_Book1_ke hoach dau thau 30-6-2010 12 2" xfId="29351"/>
    <cellStyle name="Dziesietny_Invoices2001Slovakia_TDT KHANH HOA_Book1_ke hoach dau thau 30-6-2010 13" xfId="10561"/>
    <cellStyle name="Dziesiętny_Invoices2001Slovakia_TDT KHANH HOA_Book1_ke hoach dau thau 30-6-2010 13" xfId="10562"/>
    <cellStyle name="Dziesietny_Invoices2001Slovakia_TDT KHANH HOA_Book1_ke hoach dau thau 30-6-2010 13 2" xfId="29352"/>
    <cellStyle name="Dziesiętny_Invoices2001Slovakia_TDT KHANH HOA_Book1_ke hoach dau thau 30-6-2010 13 2" xfId="29353"/>
    <cellStyle name="Dziesietny_Invoices2001Slovakia_TDT KHANH HOA_Book1_ke hoach dau thau 30-6-2010 14" xfId="10563"/>
    <cellStyle name="Dziesiętny_Invoices2001Slovakia_TDT KHANH HOA_Book1_ke hoach dau thau 30-6-2010 14" xfId="10564"/>
    <cellStyle name="Dziesietny_Invoices2001Slovakia_TDT KHANH HOA_Book1_ke hoach dau thau 30-6-2010 14 2" xfId="29354"/>
    <cellStyle name="Dziesiętny_Invoices2001Slovakia_TDT KHANH HOA_Book1_ke hoach dau thau 30-6-2010 14 2" xfId="29355"/>
    <cellStyle name="Dziesietny_Invoices2001Slovakia_TDT KHANH HOA_Book1_ke hoach dau thau 30-6-2010 15" xfId="10565"/>
    <cellStyle name="Dziesiętny_Invoices2001Slovakia_TDT KHANH HOA_Book1_ke hoach dau thau 30-6-2010 15" xfId="10566"/>
    <cellStyle name="Dziesietny_Invoices2001Slovakia_TDT KHANH HOA_Book1_ke hoach dau thau 30-6-2010 15 2" xfId="29356"/>
    <cellStyle name="Dziesiętny_Invoices2001Slovakia_TDT KHANH HOA_Book1_ke hoach dau thau 30-6-2010 15 2" xfId="29357"/>
    <cellStyle name="Dziesietny_Invoices2001Slovakia_TDT KHANH HOA_Book1_ke hoach dau thau 30-6-2010 16" xfId="10567"/>
    <cellStyle name="Dziesiętny_Invoices2001Slovakia_TDT KHANH HOA_Book1_ke hoach dau thau 30-6-2010 16" xfId="10568"/>
    <cellStyle name="Dziesietny_Invoices2001Slovakia_TDT KHANH HOA_Book1_ke hoach dau thau 30-6-2010 16 2" xfId="29358"/>
    <cellStyle name="Dziesiętny_Invoices2001Slovakia_TDT KHANH HOA_Book1_ke hoach dau thau 30-6-2010 16 2" xfId="29359"/>
    <cellStyle name="Dziesietny_Invoices2001Slovakia_TDT KHANH HOA_Book1_ke hoach dau thau 30-6-2010 17" xfId="10569"/>
    <cellStyle name="Dziesiętny_Invoices2001Slovakia_TDT KHANH HOA_Book1_ke hoach dau thau 30-6-2010 17" xfId="10570"/>
    <cellStyle name="Dziesietny_Invoices2001Slovakia_TDT KHANH HOA_Book1_ke hoach dau thau 30-6-2010 17 2" xfId="29360"/>
    <cellStyle name="Dziesiętny_Invoices2001Slovakia_TDT KHANH HOA_Book1_ke hoach dau thau 30-6-2010 17 2" xfId="29361"/>
    <cellStyle name="Dziesietny_Invoices2001Slovakia_TDT KHANH HOA_Book1_ke hoach dau thau 30-6-2010 18" xfId="10571"/>
    <cellStyle name="Dziesiętny_Invoices2001Slovakia_TDT KHANH HOA_Book1_ke hoach dau thau 30-6-2010 18" xfId="10572"/>
    <cellStyle name="Dziesietny_Invoices2001Slovakia_TDT KHANH HOA_Book1_ke hoach dau thau 30-6-2010 18 2" xfId="29362"/>
    <cellStyle name="Dziesiętny_Invoices2001Slovakia_TDT KHANH HOA_Book1_ke hoach dau thau 30-6-2010 18 2" xfId="29363"/>
    <cellStyle name="Dziesietny_Invoices2001Slovakia_TDT KHANH HOA_Book1_ke hoach dau thau 30-6-2010 19" xfId="10573"/>
    <cellStyle name="Dziesiętny_Invoices2001Slovakia_TDT KHANH HOA_Book1_ke hoach dau thau 30-6-2010 19" xfId="10574"/>
    <cellStyle name="Dziesietny_Invoices2001Slovakia_TDT KHANH HOA_Book1_ke hoach dau thau 30-6-2010 19 2" xfId="29364"/>
    <cellStyle name="Dziesiętny_Invoices2001Slovakia_TDT KHANH HOA_Book1_ke hoach dau thau 30-6-2010 19 2" xfId="29365"/>
    <cellStyle name="Dziesietny_Invoices2001Slovakia_TDT KHANH HOA_Book1_ke hoach dau thau 30-6-2010 2" xfId="10575"/>
    <cellStyle name="Dziesiętny_Invoices2001Slovakia_TDT KHANH HOA_Book1_ke hoach dau thau 30-6-2010 2" xfId="10576"/>
    <cellStyle name="Dziesietny_Invoices2001Slovakia_TDT KHANH HOA_Book1_ke hoach dau thau 30-6-2010 2 2" xfId="16517"/>
    <cellStyle name="Dziesiętny_Invoices2001Slovakia_TDT KHANH HOA_Book1_ke hoach dau thau 30-6-2010 2 2" xfId="16518"/>
    <cellStyle name="Dziesietny_Invoices2001Slovakia_TDT KHANH HOA_Book1_ke hoach dau thau 30-6-2010 2 3" xfId="16515"/>
    <cellStyle name="Dziesiętny_Invoices2001Slovakia_TDT KHANH HOA_Book1_ke hoach dau thau 30-6-2010 2 3" xfId="16516"/>
    <cellStyle name="Dziesietny_Invoices2001Slovakia_TDT KHANH HOA_Book1_ke hoach dau thau 30-6-2010 2 4" xfId="29366"/>
    <cellStyle name="Dziesiętny_Invoices2001Slovakia_TDT KHANH HOA_Book1_ke hoach dau thau 30-6-2010 2 4" xfId="29367"/>
    <cellStyle name="Dziesietny_Invoices2001Slovakia_TDT KHANH HOA_Book1_ke hoach dau thau 30-6-2010 20" xfId="10577"/>
    <cellStyle name="Dziesiętny_Invoices2001Slovakia_TDT KHANH HOA_Book1_ke hoach dau thau 30-6-2010 20" xfId="10578"/>
    <cellStyle name="Dziesietny_Invoices2001Slovakia_TDT KHANH HOA_Book1_ke hoach dau thau 30-6-2010 20 2" xfId="29368"/>
    <cellStyle name="Dziesiętny_Invoices2001Slovakia_TDT KHANH HOA_Book1_ke hoach dau thau 30-6-2010 20 2" xfId="29369"/>
    <cellStyle name="Dziesietny_Invoices2001Slovakia_TDT KHANH HOA_Book1_ke hoach dau thau 30-6-2010 21" xfId="10579"/>
    <cellStyle name="Dziesiętny_Invoices2001Slovakia_TDT KHANH HOA_Book1_ke hoach dau thau 30-6-2010 21" xfId="10580"/>
    <cellStyle name="Dziesietny_Invoices2001Slovakia_TDT KHANH HOA_Book1_ke hoach dau thau 30-6-2010 21 2" xfId="29370"/>
    <cellStyle name="Dziesiętny_Invoices2001Slovakia_TDT KHANH HOA_Book1_ke hoach dau thau 30-6-2010 21 2" xfId="29371"/>
    <cellStyle name="Dziesietny_Invoices2001Slovakia_TDT KHANH HOA_Book1_ke hoach dau thau 30-6-2010 22" xfId="10581"/>
    <cellStyle name="Dziesiętny_Invoices2001Slovakia_TDT KHANH HOA_Book1_ke hoach dau thau 30-6-2010 22" xfId="10582"/>
    <cellStyle name="Dziesietny_Invoices2001Slovakia_TDT KHANH HOA_Book1_ke hoach dau thau 30-6-2010 22 2" xfId="29372"/>
    <cellStyle name="Dziesiętny_Invoices2001Slovakia_TDT KHANH HOA_Book1_ke hoach dau thau 30-6-2010 22 2" xfId="29373"/>
    <cellStyle name="Dziesietny_Invoices2001Slovakia_TDT KHANH HOA_Book1_ke hoach dau thau 30-6-2010 23" xfId="10583"/>
    <cellStyle name="Dziesiętny_Invoices2001Slovakia_TDT KHANH HOA_Book1_ke hoach dau thau 30-6-2010 23" xfId="10584"/>
    <cellStyle name="Dziesietny_Invoices2001Slovakia_TDT KHANH HOA_Book1_ke hoach dau thau 30-6-2010 23 2" xfId="29374"/>
    <cellStyle name="Dziesiętny_Invoices2001Slovakia_TDT KHANH HOA_Book1_ke hoach dau thau 30-6-2010 23 2" xfId="29375"/>
    <cellStyle name="Dziesietny_Invoices2001Slovakia_TDT KHANH HOA_Book1_ke hoach dau thau 30-6-2010 24" xfId="10585"/>
    <cellStyle name="Dziesiętny_Invoices2001Slovakia_TDT KHANH HOA_Book1_ke hoach dau thau 30-6-2010 24" xfId="10586"/>
    <cellStyle name="Dziesietny_Invoices2001Slovakia_TDT KHANH HOA_Book1_ke hoach dau thau 30-6-2010 24 2" xfId="29376"/>
    <cellStyle name="Dziesiętny_Invoices2001Slovakia_TDT KHANH HOA_Book1_ke hoach dau thau 30-6-2010 24 2" xfId="29377"/>
    <cellStyle name="Dziesietny_Invoices2001Slovakia_TDT KHANH HOA_Book1_ke hoach dau thau 30-6-2010 25" xfId="10587"/>
    <cellStyle name="Dziesiętny_Invoices2001Slovakia_TDT KHANH HOA_Book1_ke hoach dau thau 30-6-2010 25" xfId="10588"/>
    <cellStyle name="Dziesietny_Invoices2001Slovakia_TDT KHANH HOA_Book1_ke hoach dau thau 30-6-2010 25 2" xfId="29378"/>
    <cellStyle name="Dziesiętny_Invoices2001Slovakia_TDT KHANH HOA_Book1_ke hoach dau thau 30-6-2010 25 2" xfId="29379"/>
    <cellStyle name="Dziesietny_Invoices2001Slovakia_TDT KHANH HOA_Book1_ke hoach dau thau 30-6-2010 26" xfId="10589"/>
    <cellStyle name="Dziesiętny_Invoices2001Slovakia_TDT KHANH HOA_Book1_ke hoach dau thau 30-6-2010 26" xfId="10590"/>
    <cellStyle name="Dziesietny_Invoices2001Slovakia_TDT KHANH HOA_Book1_ke hoach dau thau 30-6-2010 26 2" xfId="29380"/>
    <cellStyle name="Dziesiętny_Invoices2001Slovakia_TDT KHANH HOA_Book1_ke hoach dau thau 30-6-2010 26 2" xfId="29381"/>
    <cellStyle name="Dziesietny_Invoices2001Slovakia_TDT KHANH HOA_Book1_ke hoach dau thau 30-6-2010 27" xfId="16513"/>
    <cellStyle name="Dziesiętny_Invoices2001Slovakia_TDT KHANH HOA_Book1_ke hoach dau thau 30-6-2010 27" xfId="16514"/>
    <cellStyle name="Dziesietny_Invoices2001Slovakia_TDT KHANH HOA_Book1_ke hoach dau thau 30-6-2010 28" xfId="29344"/>
    <cellStyle name="Dziesiętny_Invoices2001Slovakia_TDT KHANH HOA_Book1_ke hoach dau thau 30-6-2010 28" xfId="29345"/>
    <cellStyle name="Dziesietny_Invoices2001Slovakia_TDT KHANH HOA_Book1_ke hoach dau thau 30-6-2010 3" xfId="10591"/>
    <cellStyle name="Dziesiętny_Invoices2001Slovakia_TDT KHANH HOA_Book1_ke hoach dau thau 30-6-2010 3" xfId="10592"/>
    <cellStyle name="Dziesietny_Invoices2001Slovakia_TDT KHANH HOA_Book1_ke hoach dau thau 30-6-2010 3 2" xfId="16521"/>
    <cellStyle name="Dziesiętny_Invoices2001Slovakia_TDT KHANH HOA_Book1_ke hoach dau thau 30-6-2010 3 2" xfId="16522"/>
    <cellStyle name="Dziesietny_Invoices2001Slovakia_TDT KHANH HOA_Book1_ke hoach dau thau 30-6-2010 3 3" xfId="16519"/>
    <cellStyle name="Dziesiętny_Invoices2001Slovakia_TDT KHANH HOA_Book1_ke hoach dau thau 30-6-2010 3 3" xfId="16520"/>
    <cellStyle name="Dziesietny_Invoices2001Slovakia_TDT KHANH HOA_Book1_ke hoach dau thau 30-6-2010 3 4" xfId="29382"/>
    <cellStyle name="Dziesiętny_Invoices2001Slovakia_TDT KHANH HOA_Book1_ke hoach dau thau 30-6-2010 3 4" xfId="29383"/>
    <cellStyle name="Dziesietny_Invoices2001Slovakia_TDT KHANH HOA_Book1_ke hoach dau thau 30-6-2010 4" xfId="10593"/>
    <cellStyle name="Dziesiętny_Invoices2001Slovakia_TDT KHANH HOA_Book1_ke hoach dau thau 30-6-2010 4" xfId="10594"/>
    <cellStyle name="Dziesietny_Invoices2001Slovakia_TDT KHANH HOA_Book1_ke hoach dau thau 30-6-2010 4 2" xfId="29384"/>
    <cellStyle name="Dziesiętny_Invoices2001Slovakia_TDT KHANH HOA_Book1_ke hoach dau thau 30-6-2010 4 2" xfId="29385"/>
    <cellStyle name="Dziesietny_Invoices2001Slovakia_TDT KHANH HOA_Book1_ke hoach dau thau 30-6-2010 5" xfId="10595"/>
    <cellStyle name="Dziesiętny_Invoices2001Slovakia_TDT KHANH HOA_Book1_ke hoach dau thau 30-6-2010 5" xfId="10596"/>
    <cellStyle name="Dziesietny_Invoices2001Slovakia_TDT KHANH HOA_Book1_ke hoach dau thau 30-6-2010 5 2" xfId="29386"/>
    <cellStyle name="Dziesiętny_Invoices2001Slovakia_TDT KHANH HOA_Book1_ke hoach dau thau 30-6-2010 5 2" xfId="29387"/>
    <cellStyle name="Dziesietny_Invoices2001Slovakia_TDT KHANH HOA_Book1_ke hoach dau thau 30-6-2010 6" xfId="10597"/>
    <cellStyle name="Dziesiętny_Invoices2001Slovakia_TDT KHANH HOA_Book1_ke hoach dau thau 30-6-2010 6" xfId="10598"/>
    <cellStyle name="Dziesietny_Invoices2001Slovakia_TDT KHANH HOA_Book1_ke hoach dau thau 30-6-2010 6 2" xfId="29388"/>
    <cellStyle name="Dziesiętny_Invoices2001Slovakia_TDT KHANH HOA_Book1_ke hoach dau thau 30-6-2010 6 2" xfId="29389"/>
    <cellStyle name="Dziesietny_Invoices2001Slovakia_TDT KHANH HOA_Book1_ke hoach dau thau 30-6-2010 7" xfId="10599"/>
    <cellStyle name="Dziesiętny_Invoices2001Slovakia_TDT KHANH HOA_Book1_ke hoach dau thau 30-6-2010 7" xfId="10600"/>
    <cellStyle name="Dziesietny_Invoices2001Slovakia_TDT KHANH HOA_Book1_ke hoach dau thau 30-6-2010 7 2" xfId="29390"/>
    <cellStyle name="Dziesiętny_Invoices2001Slovakia_TDT KHANH HOA_Book1_ke hoach dau thau 30-6-2010 7 2" xfId="29391"/>
    <cellStyle name="Dziesietny_Invoices2001Slovakia_TDT KHANH HOA_Book1_ke hoach dau thau 30-6-2010 8" xfId="10601"/>
    <cellStyle name="Dziesiętny_Invoices2001Slovakia_TDT KHANH HOA_Book1_ke hoach dau thau 30-6-2010 8" xfId="10602"/>
    <cellStyle name="Dziesietny_Invoices2001Slovakia_TDT KHANH HOA_Book1_ke hoach dau thau 30-6-2010 8 2" xfId="29392"/>
    <cellStyle name="Dziesiętny_Invoices2001Slovakia_TDT KHANH HOA_Book1_ke hoach dau thau 30-6-2010 8 2" xfId="29393"/>
    <cellStyle name="Dziesietny_Invoices2001Slovakia_TDT KHANH HOA_Book1_ke hoach dau thau 30-6-2010 9" xfId="10603"/>
    <cellStyle name="Dziesiętny_Invoices2001Slovakia_TDT KHANH HOA_Book1_ke hoach dau thau 30-6-2010 9" xfId="10604"/>
    <cellStyle name="Dziesietny_Invoices2001Slovakia_TDT KHANH HOA_Book1_ke hoach dau thau 30-6-2010 9 2" xfId="29394"/>
    <cellStyle name="Dziesiętny_Invoices2001Slovakia_TDT KHANH HOA_Book1_ke hoach dau thau 30-6-2010 9 2" xfId="29395"/>
    <cellStyle name="Dziesietny_Invoices2001Slovakia_TDT KHANH HOA_Book1_ke hoach dau thau 30-6-2010_BIEU KE HOACH  2015 (KTN 6.11 sua)" xfId="16523"/>
    <cellStyle name="Dziesiętny_Invoices2001Slovakia_TDT KHANH HOA_Book1_ke hoach dau thau 30-6-2010_BIEU KE HOACH  2015 (KTN 6.11 sua)" xfId="16524"/>
    <cellStyle name="Dziesietny_Invoices2001Slovakia_TDT KHANH HOA_Book1_KH Von 2012 gui BKH 1" xfId="10605"/>
    <cellStyle name="Dziesiętny_Invoices2001Slovakia_TDT KHANH HOA_Book1_KH Von 2012 gui BKH 1" xfId="10606"/>
    <cellStyle name="Dziesietny_Invoices2001Slovakia_TDT KHANH HOA_Book1_KH Von 2012 gui BKH 1 2" xfId="16525"/>
    <cellStyle name="Dziesiętny_Invoices2001Slovakia_TDT KHANH HOA_Book1_KH Von 2012 gui BKH 1 2" xfId="16526"/>
    <cellStyle name="Dziesietny_Invoices2001Slovakia_TDT KHANH HOA_Book1_KH Von 2012 gui BKH 1 3" xfId="29396"/>
    <cellStyle name="Dziesiętny_Invoices2001Slovakia_TDT KHANH HOA_Book1_KH Von 2012 gui BKH 1 3" xfId="29397"/>
    <cellStyle name="Dziesietny_Invoices2001Slovakia_TDT KHANH HOA_Book1_KH Von 2012 gui BKH 2" xfId="10607"/>
    <cellStyle name="Dziesiętny_Invoices2001Slovakia_TDT KHANH HOA_Book1_KH Von 2012 gui BKH 2" xfId="10608"/>
    <cellStyle name="Dziesietny_Invoices2001Slovakia_TDT KHANH HOA_Book1_KH Von 2012 gui BKH 2 2" xfId="16527"/>
    <cellStyle name="Dziesiętny_Invoices2001Slovakia_TDT KHANH HOA_Book1_KH Von 2012 gui BKH 2 2" xfId="16528"/>
    <cellStyle name="Dziesietny_Invoices2001Slovakia_TDT KHANH HOA_Book1_KH Von 2012 gui BKH 2 3" xfId="29398"/>
    <cellStyle name="Dziesiętny_Invoices2001Slovakia_TDT KHANH HOA_Book1_KH Von 2012 gui BKH 2 3" xfId="29399"/>
    <cellStyle name="Dziesietny_Invoices2001Slovakia_TDT KHANH HOA_Chi tieu KH nam 2009" xfId="10609"/>
    <cellStyle name="Dziesiętny_Invoices2001Slovakia_TDT KHANH HOA_Chi tieu KH nam 2009" xfId="10610"/>
    <cellStyle name="Dziesietny_Invoices2001Slovakia_TDT KHANH HOA_Chi tieu KH nam 2009 2" xfId="16541"/>
    <cellStyle name="Dziesiętny_Invoices2001Slovakia_TDT KHANH HOA_Chi tieu KH nam 2009 2" xfId="16542"/>
    <cellStyle name="Dziesietny_Invoices2001Slovakia_TDT KHANH HOA_Chi tieu KH nam 2009 3" xfId="29400"/>
    <cellStyle name="Dziesiętny_Invoices2001Slovakia_TDT KHANH HOA_Chi tieu KH nam 2009 3" xfId="29401"/>
    <cellStyle name="Dziesietny_Invoices2001Slovakia_TDT KHANH HOA_Copy of KH PHAN BO VON ĐỐI ỨNG NAM 2011 (30 TY phuong án gop WB)" xfId="10611"/>
    <cellStyle name="Dziesiętny_Invoices2001Slovakia_TDT KHANH HOA_Copy of KH PHAN BO VON ĐỐI ỨNG NAM 2011 (30 TY phuong án gop WB)" xfId="10612"/>
    <cellStyle name="Dziesietny_Invoices2001Slovakia_TDT KHANH HOA_Copy of KH PHAN BO VON ĐỐI ỨNG NAM 2011 (30 TY phuong án gop WB) 10" xfId="10613"/>
    <cellStyle name="Dziesiętny_Invoices2001Slovakia_TDT KHANH HOA_Copy of KH PHAN BO VON ĐỐI ỨNG NAM 2011 (30 TY phuong án gop WB) 10" xfId="10614"/>
    <cellStyle name="Dziesietny_Invoices2001Slovakia_TDT KHANH HOA_Copy of KH PHAN BO VON ĐỐI ỨNG NAM 2011 (30 TY phuong án gop WB) 10 2" xfId="29404"/>
    <cellStyle name="Dziesiętny_Invoices2001Slovakia_TDT KHANH HOA_Copy of KH PHAN BO VON ĐỐI ỨNG NAM 2011 (30 TY phuong án gop WB) 10 2" xfId="29405"/>
    <cellStyle name="Dziesietny_Invoices2001Slovakia_TDT KHANH HOA_Copy of KH PHAN BO VON ĐỐI ỨNG NAM 2011 (30 TY phuong án gop WB) 11" xfId="10615"/>
    <cellStyle name="Dziesiętny_Invoices2001Slovakia_TDT KHANH HOA_Copy of KH PHAN BO VON ĐỐI ỨNG NAM 2011 (30 TY phuong án gop WB) 11" xfId="10616"/>
    <cellStyle name="Dziesietny_Invoices2001Slovakia_TDT KHANH HOA_Copy of KH PHAN BO VON ĐỐI ỨNG NAM 2011 (30 TY phuong án gop WB) 11 2" xfId="29406"/>
    <cellStyle name="Dziesiętny_Invoices2001Slovakia_TDT KHANH HOA_Copy of KH PHAN BO VON ĐỐI ỨNG NAM 2011 (30 TY phuong án gop WB) 11 2" xfId="29407"/>
    <cellStyle name="Dziesietny_Invoices2001Slovakia_TDT KHANH HOA_Copy of KH PHAN BO VON ĐỐI ỨNG NAM 2011 (30 TY phuong án gop WB) 12" xfId="10617"/>
    <cellStyle name="Dziesiętny_Invoices2001Slovakia_TDT KHANH HOA_Copy of KH PHAN BO VON ĐỐI ỨNG NAM 2011 (30 TY phuong án gop WB) 12" xfId="10618"/>
    <cellStyle name="Dziesietny_Invoices2001Slovakia_TDT KHANH HOA_Copy of KH PHAN BO VON ĐỐI ỨNG NAM 2011 (30 TY phuong án gop WB) 12 2" xfId="29408"/>
    <cellStyle name="Dziesiętny_Invoices2001Slovakia_TDT KHANH HOA_Copy of KH PHAN BO VON ĐỐI ỨNG NAM 2011 (30 TY phuong án gop WB) 12 2" xfId="29409"/>
    <cellStyle name="Dziesietny_Invoices2001Slovakia_TDT KHANH HOA_Copy of KH PHAN BO VON ĐỐI ỨNG NAM 2011 (30 TY phuong án gop WB) 13" xfId="10619"/>
    <cellStyle name="Dziesiętny_Invoices2001Slovakia_TDT KHANH HOA_Copy of KH PHAN BO VON ĐỐI ỨNG NAM 2011 (30 TY phuong án gop WB) 13" xfId="10620"/>
    <cellStyle name="Dziesietny_Invoices2001Slovakia_TDT KHANH HOA_Copy of KH PHAN BO VON ĐỐI ỨNG NAM 2011 (30 TY phuong án gop WB) 13 2" xfId="29410"/>
    <cellStyle name="Dziesiętny_Invoices2001Slovakia_TDT KHANH HOA_Copy of KH PHAN BO VON ĐỐI ỨNG NAM 2011 (30 TY phuong án gop WB) 13 2" xfId="29411"/>
    <cellStyle name="Dziesietny_Invoices2001Slovakia_TDT KHANH HOA_Copy of KH PHAN BO VON ĐỐI ỨNG NAM 2011 (30 TY phuong án gop WB) 14" xfId="10621"/>
    <cellStyle name="Dziesiętny_Invoices2001Slovakia_TDT KHANH HOA_Copy of KH PHAN BO VON ĐỐI ỨNG NAM 2011 (30 TY phuong án gop WB) 14" xfId="10622"/>
    <cellStyle name="Dziesietny_Invoices2001Slovakia_TDT KHANH HOA_Copy of KH PHAN BO VON ĐỐI ỨNG NAM 2011 (30 TY phuong án gop WB) 14 2" xfId="29412"/>
    <cellStyle name="Dziesiętny_Invoices2001Slovakia_TDT KHANH HOA_Copy of KH PHAN BO VON ĐỐI ỨNG NAM 2011 (30 TY phuong án gop WB) 14 2" xfId="29413"/>
    <cellStyle name="Dziesietny_Invoices2001Slovakia_TDT KHANH HOA_Copy of KH PHAN BO VON ĐỐI ỨNG NAM 2011 (30 TY phuong án gop WB) 15" xfId="10623"/>
    <cellStyle name="Dziesiętny_Invoices2001Slovakia_TDT KHANH HOA_Copy of KH PHAN BO VON ĐỐI ỨNG NAM 2011 (30 TY phuong án gop WB) 15" xfId="10624"/>
    <cellStyle name="Dziesietny_Invoices2001Slovakia_TDT KHANH HOA_Copy of KH PHAN BO VON ĐỐI ỨNG NAM 2011 (30 TY phuong án gop WB) 15 2" xfId="29414"/>
    <cellStyle name="Dziesiętny_Invoices2001Slovakia_TDT KHANH HOA_Copy of KH PHAN BO VON ĐỐI ỨNG NAM 2011 (30 TY phuong án gop WB) 15 2" xfId="29415"/>
    <cellStyle name="Dziesietny_Invoices2001Slovakia_TDT KHANH HOA_Copy of KH PHAN BO VON ĐỐI ỨNG NAM 2011 (30 TY phuong án gop WB) 16" xfId="10625"/>
    <cellStyle name="Dziesiętny_Invoices2001Slovakia_TDT KHANH HOA_Copy of KH PHAN BO VON ĐỐI ỨNG NAM 2011 (30 TY phuong án gop WB) 16" xfId="10626"/>
    <cellStyle name="Dziesietny_Invoices2001Slovakia_TDT KHANH HOA_Copy of KH PHAN BO VON ĐỐI ỨNG NAM 2011 (30 TY phuong án gop WB) 16 2" xfId="29416"/>
    <cellStyle name="Dziesiętny_Invoices2001Slovakia_TDT KHANH HOA_Copy of KH PHAN BO VON ĐỐI ỨNG NAM 2011 (30 TY phuong án gop WB) 16 2" xfId="29417"/>
    <cellStyle name="Dziesietny_Invoices2001Slovakia_TDT KHANH HOA_Copy of KH PHAN BO VON ĐỐI ỨNG NAM 2011 (30 TY phuong án gop WB) 17" xfId="10627"/>
    <cellStyle name="Dziesiętny_Invoices2001Slovakia_TDT KHANH HOA_Copy of KH PHAN BO VON ĐỐI ỨNG NAM 2011 (30 TY phuong án gop WB) 17" xfId="10628"/>
    <cellStyle name="Dziesietny_Invoices2001Slovakia_TDT KHANH HOA_Copy of KH PHAN BO VON ĐỐI ỨNG NAM 2011 (30 TY phuong án gop WB) 17 2" xfId="29418"/>
    <cellStyle name="Dziesiętny_Invoices2001Slovakia_TDT KHANH HOA_Copy of KH PHAN BO VON ĐỐI ỨNG NAM 2011 (30 TY phuong án gop WB) 17 2" xfId="29419"/>
    <cellStyle name="Dziesietny_Invoices2001Slovakia_TDT KHANH HOA_Copy of KH PHAN BO VON ĐỐI ỨNG NAM 2011 (30 TY phuong án gop WB) 18" xfId="10629"/>
    <cellStyle name="Dziesiętny_Invoices2001Slovakia_TDT KHANH HOA_Copy of KH PHAN BO VON ĐỐI ỨNG NAM 2011 (30 TY phuong án gop WB) 18" xfId="10630"/>
    <cellStyle name="Dziesietny_Invoices2001Slovakia_TDT KHANH HOA_Copy of KH PHAN BO VON ĐỐI ỨNG NAM 2011 (30 TY phuong án gop WB) 18 2" xfId="29420"/>
    <cellStyle name="Dziesiętny_Invoices2001Slovakia_TDT KHANH HOA_Copy of KH PHAN BO VON ĐỐI ỨNG NAM 2011 (30 TY phuong án gop WB) 18 2" xfId="29421"/>
    <cellStyle name="Dziesietny_Invoices2001Slovakia_TDT KHANH HOA_Copy of KH PHAN BO VON ĐỐI ỨNG NAM 2011 (30 TY phuong án gop WB) 19" xfId="10631"/>
    <cellStyle name="Dziesiętny_Invoices2001Slovakia_TDT KHANH HOA_Copy of KH PHAN BO VON ĐỐI ỨNG NAM 2011 (30 TY phuong án gop WB) 19" xfId="10632"/>
    <cellStyle name="Dziesietny_Invoices2001Slovakia_TDT KHANH HOA_Copy of KH PHAN BO VON ĐỐI ỨNG NAM 2011 (30 TY phuong án gop WB) 19 2" xfId="29422"/>
    <cellStyle name="Dziesiętny_Invoices2001Slovakia_TDT KHANH HOA_Copy of KH PHAN BO VON ĐỐI ỨNG NAM 2011 (30 TY phuong án gop WB) 19 2" xfId="29423"/>
    <cellStyle name="Dziesietny_Invoices2001Slovakia_TDT KHANH HOA_Copy of KH PHAN BO VON ĐỐI ỨNG NAM 2011 (30 TY phuong án gop WB) 2" xfId="10633"/>
    <cellStyle name="Dziesiętny_Invoices2001Slovakia_TDT KHANH HOA_Copy of KH PHAN BO VON ĐỐI ỨNG NAM 2011 (30 TY phuong án gop WB) 2" xfId="10634"/>
    <cellStyle name="Dziesietny_Invoices2001Slovakia_TDT KHANH HOA_Copy of KH PHAN BO VON ĐỐI ỨNG NAM 2011 (30 TY phuong án gop WB) 2 2" xfId="16533"/>
    <cellStyle name="Dziesiętny_Invoices2001Slovakia_TDT KHANH HOA_Copy of KH PHAN BO VON ĐỐI ỨNG NAM 2011 (30 TY phuong án gop WB) 2 2" xfId="16534"/>
    <cellStyle name="Dziesietny_Invoices2001Slovakia_TDT KHANH HOA_Copy of KH PHAN BO VON ĐỐI ỨNG NAM 2011 (30 TY phuong án gop WB) 2 3" xfId="16531"/>
    <cellStyle name="Dziesiętny_Invoices2001Slovakia_TDT KHANH HOA_Copy of KH PHAN BO VON ĐỐI ỨNG NAM 2011 (30 TY phuong án gop WB) 2 3" xfId="16532"/>
    <cellStyle name="Dziesietny_Invoices2001Slovakia_TDT KHANH HOA_Copy of KH PHAN BO VON ĐỐI ỨNG NAM 2011 (30 TY phuong án gop WB) 2 4" xfId="29424"/>
    <cellStyle name="Dziesiętny_Invoices2001Slovakia_TDT KHANH HOA_Copy of KH PHAN BO VON ĐỐI ỨNG NAM 2011 (30 TY phuong án gop WB) 2 4" xfId="29425"/>
    <cellStyle name="Dziesietny_Invoices2001Slovakia_TDT KHANH HOA_Copy of KH PHAN BO VON ĐỐI ỨNG NAM 2011 (30 TY phuong án gop WB) 20" xfId="10635"/>
    <cellStyle name="Dziesiętny_Invoices2001Slovakia_TDT KHANH HOA_Copy of KH PHAN BO VON ĐỐI ỨNG NAM 2011 (30 TY phuong án gop WB) 20" xfId="10636"/>
    <cellStyle name="Dziesietny_Invoices2001Slovakia_TDT KHANH HOA_Copy of KH PHAN BO VON ĐỐI ỨNG NAM 2011 (30 TY phuong án gop WB) 20 2" xfId="29426"/>
    <cellStyle name="Dziesiętny_Invoices2001Slovakia_TDT KHANH HOA_Copy of KH PHAN BO VON ĐỐI ỨNG NAM 2011 (30 TY phuong án gop WB) 20 2" xfId="29427"/>
    <cellStyle name="Dziesietny_Invoices2001Slovakia_TDT KHANH HOA_Copy of KH PHAN BO VON ĐỐI ỨNG NAM 2011 (30 TY phuong án gop WB) 21" xfId="10637"/>
    <cellStyle name="Dziesiętny_Invoices2001Slovakia_TDT KHANH HOA_Copy of KH PHAN BO VON ĐỐI ỨNG NAM 2011 (30 TY phuong án gop WB) 21" xfId="10638"/>
    <cellStyle name="Dziesietny_Invoices2001Slovakia_TDT KHANH HOA_Copy of KH PHAN BO VON ĐỐI ỨNG NAM 2011 (30 TY phuong án gop WB) 21 2" xfId="29428"/>
    <cellStyle name="Dziesiętny_Invoices2001Slovakia_TDT KHANH HOA_Copy of KH PHAN BO VON ĐỐI ỨNG NAM 2011 (30 TY phuong án gop WB) 21 2" xfId="29429"/>
    <cellStyle name="Dziesietny_Invoices2001Slovakia_TDT KHANH HOA_Copy of KH PHAN BO VON ĐỐI ỨNG NAM 2011 (30 TY phuong án gop WB) 22" xfId="10639"/>
    <cellStyle name="Dziesiętny_Invoices2001Slovakia_TDT KHANH HOA_Copy of KH PHAN BO VON ĐỐI ỨNG NAM 2011 (30 TY phuong án gop WB) 22" xfId="10640"/>
    <cellStyle name="Dziesietny_Invoices2001Slovakia_TDT KHANH HOA_Copy of KH PHAN BO VON ĐỐI ỨNG NAM 2011 (30 TY phuong án gop WB) 22 2" xfId="29430"/>
    <cellStyle name="Dziesiętny_Invoices2001Slovakia_TDT KHANH HOA_Copy of KH PHAN BO VON ĐỐI ỨNG NAM 2011 (30 TY phuong án gop WB) 22 2" xfId="29431"/>
    <cellStyle name="Dziesietny_Invoices2001Slovakia_TDT KHANH HOA_Copy of KH PHAN BO VON ĐỐI ỨNG NAM 2011 (30 TY phuong án gop WB) 23" xfId="10641"/>
    <cellStyle name="Dziesiętny_Invoices2001Slovakia_TDT KHANH HOA_Copy of KH PHAN BO VON ĐỐI ỨNG NAM 2011 (30 TY phuong án gop WB) 23" xfId="10642"/>
    <cellStyle name="Dziesietny_Invoices2001Slovakia_TDT KHANH HOA_Copy of KH PHAN BO VON ĐỐI ỨNG NAM 2011 (30 TY phuong án gop WB) 23 2" xfId="29432"/>
    <cellStyle name="Dziesiętny_Invoices2001Slovakia_TDT KHANH HOA_Copy of KH PHAN BO VON ĐỐI ỨNG NAM 2011 (30 TY phuong án gop WB) 23 2" xfId="29433"/>
    <cellStyle name="Dziesietny_Invoices2001Slovakia_TDT KHANH HOA_Copy of KH PHAN BO VON ĐỐI ỨNG NAM 2011 (30 TY phuong án gop WB) 24" xfId="10643"/>
    <cellStyle name="Dziesiętny_Invoices2001Slovakia_TDT KHANH HOA_Copy of KH PHAN BO VON ĐỐI ỨNG NAM 2011 (30 TY phuong án gop WB) 24" xfId="10644"/>
    <cellStyle name="Dziesietny_Invoices2001Slovakia_TDT KHANH HOA_Copy of KH PHAN BO VON ĐỐI ỨNG NAM 2011 (30 TY phuong án gop WB) 24 2" xfId="29434"/>
    <cellStyle name="Dziesiętny_Invoices2001Slovakia_TDT KHANH HOA_Copy of KH PHAN BO VON ĐỐI ỨNG NAM 2011 (30 TY phuong án gop WB) 24 2" xfId="29435"/>
    <cellStyle name="Dziesietny_Invoices2001Slovakia_TDT KHANH HOA_Copy of KH PHAN BO VON ĐỐI ỨNG NAM 2011 (30 TY phuong án gop WB) 25" xfId="10645"/>
    <cellStyle name="Dziesiętny_Invoices2001Slovakia_TDT KHANH HOA_Copy of KH PHAN BO VON ĐỐI ỨNG NAM 2011 (30 TY phuong án gop WB) 25" xfId="10646"/>
    <cellStyle name="Dziesietny_Invoices2001Slovakia_TDT KHANH HOA_Copy of KH PHAN BO VON ĐỐI ỨNG NAM 2011 (30 TY phuong án gop WB) 25 2" xfId="29436"/>
    <cellStyle name="Dziesiętny_Invoices2001Slovakia_TDT KHANH HOA_Copy of KH PHAN BO VON ĐỐI ỨNG NAM 2011 (30 TY phuong án gop WB) 25 2" xfId="29437"/>
    <cellStyle name="Dziesietny_Invoices2001Slovakia_TDT KHANH HOA_Copy of KH PHAN BO VON ĐỐI ỨNG NAM 2011 (30 TY phuong án gop WB) 26" xfId="10647"/>
    <cellStyle name="Dziesiętny_Invoices2001Slovakia_TDT KHANH HOA_Copy of KH PHAN BO VON ĐỐI ỨNG NAM 2011 (30 TY phuong án gop WB) 26" xfId="10648"/>
    <cellStyle name="Dziesietny_Invoices2001Slovakia_TDT KHANH HOA_Copy of KH PHAN BO VON ĐỐI ỨNG NAM 2011 (30 TY phuong án gop WB) 26 2" xfId="29438"/>
    <cellStyle name="Dziesiętny_Invoices2001Slovakia_TDT KHANH HOA_Copy of KH PHAN BO VON ĐỐI ỨNG NAM 2011 (30 TY phuong án gop WB) 26 2" xfId="29439"/>
    <cellStyle name="Dziesietny_Invoices2001Slovakia_TDT KHANH HOA_Copy of KH PHAN BO VON ĐỐI ỨNG NAM 2011 (30 TY phuong án gop WB) 27" xfId="16529"/>
    <cellStyle name="Dziesiętny_Invoices2001Slovakia_TDT KHANH HOA_Copy of KH PHAN BO VON ĐỐI ỨNG NAM 2011 (30 TY phuong án gop WB) 27" xfId="16530"/>
    <cellStyle name="Dziesietny_Invoices2001Slovakia_TDT KHANH HOA_Copy of KH PHAN BO VON ĐỐI ỨNG NAM 2011 (30 TY phuong án gop WB) 28" xfId="29402"/>
    <cellStyle name="Dziesiętny_Invoices2001Slovakia_TDT KHANH HOA_Copy of KH PHAN BO VON ĐỐI ỨNG NAM 2011 (30 TY phuong án gop WB) 28" xfId="29403"/>
    <cellStyle name="Dziesietny_Invoices2001Slovakia_TDT KHANH HOA_Copy of KH PHAN BO VON ĐỐI ỨNG NAM 2011 (30 TY phuong án gop WB) 3" xfId="10649"/>
    <cellStyle name="Dziesiętny_Invoices2001Slovakia_TDT KHANH HOA_Copy of KH PHAN BO VON ĐỐI ỨNG NAM 2011 (30 TY phuong án gop WB) 3" xfId="10650"/>
    <cellStyle name="Dziesietny_Invoices2001Slovakia_TDT KHANH HOA_Copy of KH PHAN BO VON ĐỐI ỨNG NAM 2011 (30 TY phuong án gop WB) 3 2" xfId="16537"/>
    <cellStyle name="Dziesiętny_Invoices2001Slovakia_TDT KHANH HOA_Copy of KH PHAN BO VON ĐỐI ỨNG NAM 2011 (30 TY phuong án gop WB) 3 2" xfId="16538"/>
    <cellStyle name="Dziesietny_Invoices2001Slovakia_TDT KHANH HOA_Copy of KH PHAN BO VON ĐỐI ỨNG NAM 2011 (30 TY phuong án gop WB) 3 3" xfId="16535"/>
    <cellStyle name="Dziesiętny_Invoices2001Slovakia_TDT KHANH HOA_Copy of KH PHAN BO VON ĐỐI ỨNG NAM 2011 (30 TY phuong án gop WB) 3 3" xfId="16536"/>
    <cellStyle name="Dziesietny_Invoices2001Slovakia_TDT KHANH HOA_Copy of KH PHAN BO VON ĐỐI ỨNG NAM 2011 (30 TY phuong án gop WB) 3 4" xfId="29440"/>
    <cellStyle name="Dziesiętny_Invoices2001Slovakia_TDT KHANH HOA_Copy of KH PHAN BO VON ĐỐI ỨNG NAM 2011 (30 TY phuong án gop WB) 3 4" xfId="29441"/>
    <cellStyle name="Dziesietny_Invoices2001Slovakia_TDT KHANH HOA_Copy of KH PHAN BO VON ĐỐI ỨNG NAM 2011 (30 TY phuong án gop WB) 4" xfId="10651"/>
    <cellStyle name="Dziesiętny_Invoices2001Slovakia_TDT KHANH HOA_Copy of KH PHAN BO VON ĐỐI ỨNG NAM 2011 (30 TY phuong án gop WB) 4" xfId="10652"/>
    <cellStyle name="Dziesietny_Invoices2001Slovakia_TDT KHANH HOA_Copy of KH PHAN BO VON ĐỐI ỨNG NAM 2011 (30 TY phuong án gop WB) 4 2" xfId="29442"/>
    <cellStyle name="Dziesiętny_Invoices2001Slovakia_TDT KHANH HOA_Copy of KH PHAN BO VON ĐỐI ỨNG NAM 2011 (30 TY phuong án gop WB) 4 2" xfId="29443"/>
    <cellStyle name="Dziesietny_Invoices2001Slovakia_TDT KHANH HOA_Copy of KH PHAN BO VON ĐỐI ỨNG NAM 2011 (30 TY phuong án gop WB) 5" xfId="10653"/>
    <cellStyle name="Dziesiętny_Invoices2001Slovakia_TDT KHANH HOA_Copy of KH PHAN BO VON ĐỐI ỨNG NAM 2011 (30 TY phuong án gop WB) 5" xfId="10654"/>
    <cellStyle name="Dziesietny_Invoices2001Slovakia_TDT KHANH HOA_Copy of KH PHAN BO VON ĐỐI ỨNG NAM 2011 (30 TY phuong án gop WB) 5 2" xfId="29444"/>
    <cellStyle name="Dziesiętny_Invoices2001Slovakia_TDT KHANH HOA_Copy of KH PHAN BO VON ĐỐI ỨNG NAM 2011 (30 TY phuong án gop WB) 5 2" xfId="29445"/>
    <cellStyle name="Dziesietny_Invoices2001Slovakia_TDT KHANH HOA_Copy of KH PHAN BO VON ĐỐI ỨNG NAM 2011 (30 TY phuong án gop WB) 6" xfId="10655"/>
    <cellStyle name="Dziesiętny_Invoices2001Slovakia_TDT KHANH HOA_Copy of KH PHAN BO VON ĐỐI ỨNG NAM 2011 (30 TY phuong án gop WB) 6" xfId="10656"/>
    <cellStyle name="Dziesietny_Invoices2001Slovakia_TDT KHANH HOA_Copy of KH PHAN BO VON ĐỐI ỨNG NAM 2011 (30 TY phuong án gop WB) 6 2" xfId="29446"/>
    <cellStyle name="Dziesiętny_Invoices2001Slovakia_TDT KHANH HOA_Copy of KH PHAN BO VON ĐỐI ỨNG NAM 2011 (30 TY phuong án gop WB) 6 2" xfId="29447"/>
    <cellStyle name="Dziesietny_Invoices2001Slovakia_TDT KHANH HOA_Copy of KH PHAN BO VON ĐỐI ỨNG NAM 2011 (30 TY phuong án gop WB) 7" xfId="10657"/>
    <cellStyle name="Dziesiętny_Invoices2001Slovakia_TDT KHANH HOA_Copy of KH PHAN BO VON ĐỐI ỨNG NAM 2011 (30 TY phuong án gop WB) 7" xfId="10658"/>
    <cellStyle name="Dziesietny_Invoices2001Slovakia_TDT KHANH HOA_Copy of KH PHAN BO VON ĐỐI ỨNG NAM 2011 (30 TY phuong án gop WB) 7 2" xfId="29448"/>
    <cellStyle name="Dziesiętny_Invoices2001Slovakia_TDT KHANH HOA_Copy of KH PHAN BO VON ĐỐI ỨNG NAM 2011 (30 TY phuong án gop WB) 7 2" xfId="29449"/>
    <cellStyle name="Dziesietny_Invoices2001Slovakia_TDT KHANH HOA_Copy of KH PHAN BO VON ĐỐI ỨNG NAM 2011 (30 TY phuong án gop WB) 8" xfId="10659"/>
    <cellStyle name="Dziesiętny_Invoices2001Slovakia_TDT KHANH HOA_Copy of KH PHAN BO VON ĐỐI ỨNG NAM 2011 (30 TY phuong án gop WB) 8" xfId="10660"/>
    <cellStyle name="Dziesietny_Invoices2001Slovakia_TDT KHANH HOA_Copy of KH PHAN BO VON ĐỐI ỨNG NAM 2011 (30 TY phuong án gop WB) 8 2" xfId="29450"/>
    <cellStyle name="Dziesiętny_Invoices2001Slovakia_TDT KHANH HOA_Copy of KH PHAN BO VON ĐỐI ỨNG NAM 2011 (30 TY phuong án gop WB) 8 2" xfId="29451"/>
    <cellStyle name="Dziesietny_Invoices2001Slovakia_TDT KHANH HOA_Copy of KH PHAN BO VON ĐỐI ỨNG NAM 2011 (30 TY phuong án gop WB) 9" xfId="10661"/>
    <cellStyle name="Dziesiętny_Invoices2001Slovakia_TDT KHANH HOA_Copy of KH PHAN BO VON ĐỐI ỨNG NAM 2011 (30 TY phuong án gop WB) 9" xfId="10662"/>
    <cellStyle name="Dziesietny_Invoices2001Slovakia_TDT KHANH HOA_Copy of KH PHAN BO VON ĐỐI ỨNG NAM 2011 (30 TY phuong án gop WB) 9 2" xfId="29452"/>
    <cellStyle name="Dziesiętny_Invoices2001Slovakia_TDT KHANH HOA_Copy of KH PHAN BO VON ĐỐI ỨNG NAM 2011 (30 TY phuong án gop WB) 9 2" xfId="29453"/>
    <cellStyle name="Dziesietny_Invoices2001Slovakia_TDT KHANH HOA_Copy of KH PHAN BO VON ĐỐI ỨNG NAM 2011 (30 TY phuong án gop WB)_BIEU KE HOACH  2015 (KTN 6.11 sua)" xfId="16539"/>
    <cellStyle name="Dziesiętny_Invoices2001Slovakia_TDT KHANH HOA_Copy of KH PHAN BO VON ĐỐI ỨNG NAM 2011 (30 TY phuong án gop WB)_BIEU KE HOACH  2015 (KTN 6.11 sua)" xfId="16540"/>
    <cellStyle name="Dziesietny_Invoices2001Slovakia_TDT KHANH HOA_Danh Mục KCM trinh BKH 2011 (BS 30A)" xfId="16543"/>
    <cellStyle name="Dziesiętny_Invoices2001Slovakia_TDT KHANH HOA_Danh Mục KCM trinh BKH 2011 (BS 30A)" xfId="16544"/>
    <cellStyle name="Dziesietny_Invoices2001Slovakia_TDT KHANH HOA_DT 1751 Muong Khoa" xfId="10663"/>
    <cellStyle name="Dziesiętny_Invoices2001Slovakia_TDT KHANH HOA_DT 1751 Muong Khoa" xfId="10664"/>
    <cellStyle name="Dziesietny_Invoices2001Slovakia_TDT KHANH HOA_DT 1751 Muong Khoa 2" xfId="16545"/>
    <cellStyle name="Dziesiętny_Invoices2001Slovakia_TDT KHANH HOA_DT 1751 Muong Khoa 2" xfId="16546"/>
    <cellStyle name="Dziesietny_Invoices2001Slovakia_TDT KHANH HOA_DT 1751 Muong Khoa 2 2" xfId="31944"/>
    <cellStyle name="Dziesiętny_Invoices2001Slovakia_TDT KHANH HOA_DT 1751 Muong Khoa 2 2" xfId="31945"/>
    <cellStyle name="Dziesietny_Invoices2001Slovakia_TDT KHANH HOA_DT 1751 Muong Khoa 3" xfId="29454"/>
    <cellStyle name="Dziesiętny_Invoices2001Slovakia_TDT KHANH HOA_DT 1751 Muong Khoa 3" xfId="29455"/>
    <cellStyle name="Dziesietny_Invoices2001Slovakia_TDT KHANH HOA_DT 1751 Muong Khoa_Bang bieu" xfId="10665"/>
    <cellStyle name="Dziesiętny_Invoices2001Slovakia_TDT KHANH HOA_DT 1751 Muong Khoa_Bang bieu" xfId="10666"/>
    <cellStyle name="Dziesietny_Invoices2001Slovakia_TDT KHANH HOA_DT 1751 Muong Khoa_Bang bieu 2" xfId="29456"/>
    <cellStyle name="Dziesiętny_Invoices2001Slovakia_TDT KHANH HOA_DT 1751 Muong Khoa_Bang bieu 2" xfId="29457"/>
    <cellStyle name="Dziesietny_Invoices2001Slovakia_TDT KHANH HOA_DT 1751 Muong Khoa_Book1" xfId="10667"/>
    <cellStyle name="Dziesiętny_Invoices2001Slovakia_TDT KHANH HOA_DT 1751 Muong Khoa_Book1" xfId="10668"/>
    <cellStyle name="Dziesietny_Invoices2001Slovakia_TDT KHANH HOA_DT 1751 Muong Khoa_Book1 2" xfId="29458"/>
    <cellStyle name="Dziesiętny_Invoices2001Slovakia_TDT KHANH HOA_DT 1751 Muong Khoa_Book1 2" xfId="29459"/>
    <cellStyle name="Dziesietny_Invoices2001Slovakia_TDT KHANH HOA_DT tieu hoc diem TDC ban Cho 28-02-09" xfId="10669"/>
    <cellStyle name="Dziesiętny_Invoices2001Slovakia_TDT KHANH HOA_DT tieu hoc diem TDC ban Cho 28-02-09" xfId="10670"/>
    <cellStyle name="Dziesietny_Invoices2001Slovakia_TDT KHANH HOA_DT tieu hoc diem TDC ban Cho 28-02-09 2" xfId="16547"/>
    <cellStyle name="Dziesiętny_Invoices2001Slovakia_TDT KHANH HOA_DT tieu hoc diem TDC ban Cho 28-02-09 2" xfId="16548"/>
    <cellStyle name="Dziesietny_Invoices2001Slovakia_TDT KHANH HOA_DT tieu hoc diem TDC ban Cho 28-02-09 3" xfId="29460"/>
    <cellStyle name="Dziesiętny_Invoices2001Slovakia_TDT KHANH HOA_DT tieu hoc diem TDC ban Cho 28-02-09 3" xfId="29461"/>
    <cellStyle name="Dziesietny_Invoices2001Slovakia_TDT KHANH HOA_DTTD chieng chan Tham lai 29-9-2009" xfId="10671"/>
    <cellStyle name="Dziesiętny_Invoices2001Slovakia_TDT KHANH HOA_DTTD chieng chan Tham lai 29-9-2009" xfId="10672"/>
    <cellStyle name="Dziesietny_Invoices2001Slovakia_TDT KHANH HOA_DTTD chieng chan Tham lai 29-9-2009 10" xfId="10673"/>
    <cellStyle name="Dziesiętny_Invoices2001Slovakia_TDT KHANH HOA_DTTD chieng chan Tham lai 29-9-2009 10" xfId="10674"/>
    <cellStyle name="Dziesietny_Invoices2001Slovakia_TDT KHANH HOA_DTTD chieng chan Tham lai 29-9-2009 10 2" xfId="29464"/>
    <cellStyle name="Dziesiętny_Invoices2001Slovakia_TDT KHANH HOA_DTTD chieng chan Tham lai 29-9-2009 10 2" xfId="29465"/>
    <cellStyle name="Dziesietny_Invoices2001Slovakia_TDT KHANH HOA_DTTD chieng chan Tham lai 29-9-2009 11" xfId="10675"/>
    <cellStyle name="Dziesiętny_Invoices2001Slovakia_TDT KHANH HOA_DTTD chieng chan Tham lai 29-9-2009 11" xfId="10676"/>
    <cellStyle name="Dziesietny_Invoices2001Slovakia_TDT KHANH HOA_DTTD chieng chan Tham lai 29-9-2009 11 2" xfId="29466"/>
    <cellStyle name="Dziesiętny_Invoices2001Slovakia_TDT KHANH HOA_DTTD chieng chan Tham lai 29-9-2009 11 2" xfId="29467"/>
    <cellStyle name="Dziesietny_Invoices2001Slovakia_TDT KHANH HOA_DTTD chieng chan Tham lai 29-9-2009 12" xfId="10677"/>
    <cellStyle name="Dziesiętny_Invoices2001Slovakia_TDT KHANH HOA_DTTD chieng chan Tham lai 29-9-2009 12" xfId="10678"/>
    <cellStyle name="Dziesietny_Invoices2001Slovakia_TDT KHANH HOA_DTTD chieng chan Tham lai 29-9-2009 12 2" xfId="29468"/>
    <cellStyle name="Dziesiętny_Invoices2001Slovakia_TDT KHANH HOA_DTTD chieng chan Tham lai 29-9-2009 12 2" xfId="29469"/>
    <cellStyle name="Dziesietny_Invoices2001Slovakia_TDT KHANH HOA_DTTD chieng chan Tham lai 29-9-2009 13" xfId="10679"/>
    <cellStyle name="Dziesiętny_Invoices2001Slovakia_TDT KHANH HOA_DTTD chieng chan Tham lai 29-9-2009 13" xfId="10680"/>
    <cellStyle name="Dziesietny_Invoices2001Slovakia_TDT KHANH HOA_DTTD chieng chan Tham lai 29-9-2009 13 2" xfId="29470"/>
    <cellStyle name="Dziesiętny_Invoices2001Slovakia_TDT KHANH HOA_DTTD chieng chan Tham lai 29-9-2009 13 2" xfId="29471"/>
    <cellStyle name="Dziesietny_Invoices2001Slovakia_TDT KHANH HOA_DTTD chieng chan Tham lai 29-9-2009 14" xfId="10681"/>
    <cellStyle name="Dziesiętny_Invoices2001Slovakia_TDT KHANH HOA_DTTD chieng chan Tham lai 29-9-2009 14" xfId="10682"/>
    <cellStyle name="Dziesietny_Invoices2001Slovakia_TDT KHANH HOA_DTTD chieng chan Tham lai 29-9-2009 14 2" xfId="29472"/>
    <cellStyle name="Dziesiętny_Invoices2001Slovakia_TDT KHANH HOA_DTTD chieng chan Tham lai 29-9-2009 14 2" xfId="29473"/>
    <cellStyle name="Dziesietny_Invoices2001Slovakia_TDT KHANH HOA_DTTD chieng chan Tham lai 29-9-2009 15" xfId="10683"/>
    <cellStyle name="Dziesiętny_Invoices2001Slovakia_TDT KHANH HOA_DTTD chieng chan Tham lai 29-9-2009 15" xfId="10684"/>
    <cellStyle name="Dziesietny_Invoices2001Slovakia_TDT KHANH HOA_DTTD chieng chan Tham lai 29-9-2009 15 2" xfId="29474"/>
    <cellStyle name="Dziesiętny_Invoices2001Slovakia_TDT KHANH HOA_DTTD chieng chan Tham lai 29-9-2009 15 2" xfId="29475"/>
    <cellStyle name="Dziesietny_Invoices2001Slovakia_TDT KHANH HOA_DTTD chieng chan Tham lai 29-9-2009 16" xfId="10685"/>
    <cellStyle name="Dziesiętny_Invoices2001Slovakia_TDT KHANH HOA_DTTD chieng chan Tham lai 29-9-2009 16" xfId="10686"/>
    <cellStyle name="Dziesietny_Invoices2001Slovakia_TDT KHANH HOA_DTTD chieng chan Tham lai 29-9-2009 16 2" xfId="29476"/>
    <cellStyle name="Dziesiętny_Invoices2001Slovakia_TDT KHANH HOA_DTTD chieng chan Tham lai 29-9-2009 16 2" xfId="29477"/>
    <cellStyle name="Dziesietny_Invoices2001Slovakia_TDT KHANH HOA_DTTD chieng chan Tham lai 29-9-2009 17" xfId="10687"/>
    <cellStyle name="Dziesiętny_Invoices2001Slovakia_TDT KHANH HOA_DTTD chieng chan Tham lai 29-9-2009 17" xfId="10688"/>
    <cellStyle name="Dziesietny_Invoices2001Slovakia_TDT KHANH HOA_DTTD chieng chan Tham lai 29-9-2009 17 2" xfId="29478"/>
    <cellStyle name="Dziesiętny_Invoices2001Slovakia_TDT KHANH HOA_DTTD chieng chan Tham lai 29-9-2009 17 2" xfId="29479"/>
    <cellStyle name="Dziesietny_Invoices2001Slovakia_TDT KHANH HOA_DTTD chieng chan Tham lai 29-9-2009 18" xfId="10689"/>
    <cellStyle name="Dziesiętny_Invoices2001Slovakia_TDT KHANH HOA_DTTD chieng chan Tham lai 29-9-2009 18" xfId="10690"/>
    <cellStyle name="Dziesietny_Invoices2001Slovakia_TDT KHANH HOA_DTTD chieng chan Tham lai 29-9-2009 18 2" xfId="29480"/>
    <cellStyle name="Dziesiętny_Invoices2001Slovakia_TDT KHANH HOA_DTTD chieng chan Tham lai 29-9-2009 18 2" xfId="29481"/>
    <cellStyle name="Dziesietny_Invoices2001Slovakia_TDT KHANH HOA_DTTD chieng chan Tham lai 29-9-2009 19" xfId="10691"/>
    <cellStyle name="Dziesiętny_Invoices2001Slovakia_TDT KHANH HOA_DTTD chieng chan Tham lai 29-9-2009 19" xfId="10692"/>
    <cellStyle name="Dziesietny_Invoices2001Slovakia_TDT KHANH HOA_DTTD chieng chan Tham lai 29-9-2009 19 2" xfId="29482"/>
    <cellStyle name="Dziesiętny_Invoices2001Slovakia_TDT KHANH HOA_DTTD chieng chan Tham lai 29-9-2009 19 2" xfId="29483"/>
    <cellStyle name="Dziesietny_Invoices2001Slovakia_TDT KHANH HOA_DTTD chieng chan Tham lai 29-9-2009 2" xfId="10693"/>
    <cellStyle name="Dziesiętny_Invoices2001Slovakia_TDT KHANH HOA_DTTD chieng chan Tham lai 29-9-2009 2" xfId="10694"/>
    <cellStyle name="Dziesietny_Invoices2001Slovakia_TDT KHANH HOA_DTTD chieng chan Tham lai 29-9-2009 2 2" xfId="16553"/>
    <cellStyle name="Dziesiętny_Invoices2001Slovakia_TDT KHANH HOA_DTTD chieng chan Tham lai 29-9-2009 2 2" xfId="16554"/>
    <cellStyle name="Dziesietny_Invoices2001Slovakia_TDT KHANH HOA_DTTD chieng chan Tham lai 29-9-2009 2 3" xfId="16551"/>
    <cellStyle name="Dziesiętny_Invoices2001Slovakia_TDT KHANH HOA_DTTD chieng chan Tham lai 29-9-2009 2 3" xfId="16552"/>
    <cellStyle name="Dziesietny_Invoices2001Slovakia_TDT KHANH HOA_DTTD chieng chan Tham lai 29-9-2009 2 4" xfId="29484"/>
    <cellStyle name="Dziesiętny_Invoices2001Slovakia_TDT KHANH HOA_DTTD chieng chan Tham lai 29-9-2009 2 4" xfId="29485"/>
    <cellStyle name="Dziesietny_Invoices2001Slovakia_TDT KHANH HOA_DTTD chieng chan Tham lai 29-9-2009 20" xfId="10695"/>
    <cellStyle name="Dziesiętny_Invoices2001Slovakia_TDT KHANH HOA_DTTD chieng chan Tham lai 29-9-2009 20" xfId="10696"/>
    <cellStyle name="Dziesietny_Invoices2001Slovakia_TDT KHANH HOA_DTTD chieng chan Tham lai 29-9-2009 20 2" xfId="29486"/>
    <cellStyle name="Dziesiętny_Invoices2001Slovakia_TDT KHANH HOA_DTTD chieng chan Tham lai 29-9-2009 20 2" xfId="29487"/>
    <cellStyle name="Dziesietny_Invoices2001Slovakia_TDT KHANH HOA_DTTD chieng chan Tham lai 29-9-2009 21" xfId="10697"/>
    <cellStyle name="Dziesiętny_Invoices2001Slovakia_TDT KHANH HOA_DTTD chieng chan Tham lai 29-9-2009 21" xfId="10698"/>
    <cellStyle name="Dziesietny_Invoices2001Slovakia_TDT KHANH HOA_DTTD chieng chan Tham lai 29-9-2009 21 2" xfId="29488"/>
    <cellStyle name="Dziesiętny_Invoices2001Slovakia_TDT KHANH HOA_DTTD chieng chan Tham lai 29-9-2009 21 2" xfId="29489"/>
    <cellStyle name="Dziesietny_Invoices2001Slovakia_TDT KHANH HOA_DTTD chieng chan Tham lai 29-9-2009 22" xfId="10699"/>
    <cellStyle name="Dziesiętny_Invoices2001Slovakia_TDT KHANH HOA_DTTD chieng chan Tham lai 29-9-2009 22" xfId="10700"/>
    <cellStyle name="Dziesietny_Invoices2001Slovakia_TDT KHANH HOA_DTTD chieng chan Tham lai 29-9-2009 22 2" xfId="29490"/>
    <cellStyle name="Dziesiętny_Invoices2001Slovakia_TDT KHANH HOA_DTTD chieng chan Tham lai 29-9-2009 22 2" xfId="29491"/>
    <cellStyle name="Dziesietny_Invoices2001Slovakia_TDT KHANH HOA_DTTD chieng chan Tham lai 29-9-2009 23" xfId="10701"/>
    <cellStyle name="Dziesiętny_Invoices2001Slovakia_TDT KHANH HOA_DTTD chieng chan Tham lai 29-9-2009 23" xfId="10702"/>
    <cellStyle name="Dziesietny_Invoices2001Slovakia_TDT KHANH HOA_DTTD chieng chan Tham lai 29-9-2009 23 2" xfId="29492"/>
    <cellStyle name="Dziesiętny_Invoices2001Slovakia_TDT KHANH HOA_DTTD chieng chan Tham lai 29-9-2009 23 2" xfId="29493"/>
    <cellStyle name="Dziesietny_Invoices2001Slovakia_TDT KHANH HOA_DTTD chieng chan Tham lai 29-9-2009 24" xfId="10703"/>
    <cellStyle name="Dziesiętny_Invoices2001Slovakia_TDT KHANH HOA_DTTD chieng chan Tham lai 29-9-2009 24" xfId="10704"/>
    <cellStyle name="Dziesietny_Invoices2001Slovakia_TDT KHANH HOA_DTTD chieng chan Tham lai 29-9-2009 24 2" xfId="29494"/>
    <cellStyle name="Dziesiętny_Invoices2001Slovakia_TDT KHANH HOA_DTTD chieng chan Tham lai 29-9-2009 24 2" xfId="29495"/>
    <cellStyle name="Dziesietny_Invoices2001Slovakia_TDT KHANH HOA_DTTD chieng chan Tham lai 29-9-2009 25" xfId="10705"/>
    <cellStyle name="Dziesiętny_Invoices2001Slovakia_TDT KHANH HOA_DTTD chieng chan Tham lai 29-9-2009 25" xfId="10706"/>
    <cellStyle name="Dziesietny_Invoices2001Slovakia_TDT KHANH HOA_DTTD chieng chan Tham lai 29-9-2009 25 2" xfId="29496"/>
    <cellStyle name="Dziesiętny_Invoices2001Slovakia_TDT KHANH HOA_DTTD chieng chan Tham lai 29-9-2009 25 2" xfId="29497"/>
    <cellStyle name="Dziesietny_Invoices2001Slovakia_TDT KHANH HOA_DTTD chieng chan Tham lai 29-9-2009 26" xfId="10707"/>
    <cellStyle name="Dziesiętny_Invoices2001Slovakia_TDT KHANH HOA_DTTD chieng chan Tham lai 29-9-2009 26" xfId="10708"/>
    <cellStyle name="Dziesietny_Invoices2001Slovakia_TDT KHANH HOA_DTTD chieng chan Tham lai 29-9-2009 26 2" xfId="29498"/>
    <cellStyle name="Dziesiętny_Invoices2001Slovakia_TDT KHANH HOA_DTTD chieng chan Tham lai 29-9-2009 26 2" xfId="29499"/>
    <cellStyle name="Dziesietny_Invoices2001Slovakia_TDT KHANH HOA_DTTD chieng chan Tham lai 29-9-2009 27" xfId="16549"/>
    <cellStyle name="Dziesiętny_Invoices2001Slovakia_TDT KHANH HOA_DTTD chieng chan Tham lai 29-9-2009 27" xfId="16550"/>
    <cellStyle name="Dziesietny_Invoices2001Slovakia_TDT KHANH HOA_DTTD chieng chan Tham lai 29-9-2009 28" xfId="29462"/>
    <cellStyle name="Dziesiętny_Invoices2001Slovakia_TDT KHANH HOA_DTTD chieng chan Tham lai 29-9-2009 28" xfId="29463"/>
    <cellStyle name="Dziesietny_Invoices2001Slovakia_TDT KHANH HOA_DTTD chieng chan Tham lai 29-9-2009 3" xfId="10709"/>
    <cellStyle name="Dziesiętny_Invoices2001Slovakia_TDT KHANH HOA_DTTD chieng chan Tham lai 29-9-2009 3" xfId="10710"/>
    <cellStyle name="Dziesietny_Invoices2001Slovakia_TDT KHANH HOA_DTTD chieng chan Tham lai 29-9-2009 3 2" xfId="16557"/>
    <cellStyle name="Dziesiętny_Invoices2001Slovakia_TDT KHANH HOA_DTTD chieng chan Tham lai 29-9-2009 3 2" xfId="16558"/>
    <cellStyle name="Dziesietny_Invoices2001Slovakia_TDT KHANH HOA_DTTD chieng chan Tham lai 29-9-2009 3 3" xfId="16555"/>
    <cellStyle name="Dziesiętny_Invoices2001Slovakia_TDT KHANH HOA_DTTD chieng chan Tham lai 29-9-2009 3 3" xfId="16556"/>
    <cellStyle name="Dziesietny_Invoices2001Slovakia_TDT KHANH HOA_DTTD chieng chan Tham lai 29-9-2009 3 4" xfId="29500"/>
    <cellStyle name="Dziesiętny_Invoices2001Slovakia_TDT KHANH HOA_DTTD chieng chan Tham lai 29-9-2009 3 4" xfId="29501"/>
    <cellStyle name="Dziesietny_Invoices2001Slovakia_TDT KHANH HOA_DTTD chieng chan Tham lai 29-9-2009 4" xfId="10711"/>
    <cellStyle name="Dziesiętny_Invoices2001Slovakia_TDT KHANH HOA_DTTD chieng chan Tham lai 29-9-2009 4" xfId="10712"/>
    <cellStyle name="Dziesietny_Invoices2001Slovakia_TDT KHANH HOA_DTTD chieng chan Tham lai 29-9-2009 4 2" xfId="29502"/>
    <cellStyle name="Dziesiętny_Invoices2001Slovakia_TDT KHANH HOA_DTTD chieng chan Tham lai 29-9-2009 4 2" xfId="29503"/>
    <cellStyle name="Dziesietny_Invoices2001Slovakia_TDT KHANH HOA_DTTD chieng chan Tham lai 29-9-2009 5" xfId="10713"/>
    <cellStyle name="Dziesiętny_Invoices2001Slovakia_TDT KHANH HOA_DTTD chieng chan Tham lai 29-9-2009 5" xfId="10714"/>
    <cellStyle name="Dziesietny_Invoices2001Slovakia_TDT KHANH HOA_DTTD chieng chan Tham lai 29-9-2009 5 2" xfId="29504"/>
    <cellStyle name="Dziesiętny_Invoices2001Slovakia_TDT KHANH HOA_DTTD chieng chan Tham lai 29-9-2009 5 2" xfId="29505"/>
    <cellStyle name="Dziesietny_Invoices2001Slovakia_TDT KHANH HOA_DTTD chieng chan Tham lai 29-9-2009 6" xfId="10715"/>
    <cellStyle name="Dziesiętny_Invoices2001Slovakia_TDT KHANH HOA_DTTD chieng chan Tham lai 29-9-2009 6" xfId="10716"/>
    <cellStyle name="Dziesietny_Invoices2001Slovakia_TDT KHANH HOA_DTTD chieng chan Tham lai 29-9-2009 6 2" xfId="29506"/>
    <cellStyle name="Dziesiętny_Invoices2001Slovakia_TDT KHANH HOA_DTTD chieng chan Tham lai 29-9-2009 6 2" xfId="29507"/>
    <cellStyle name="Dziesietny_Invoices2001Slovakia_TDT KHANH HOA_DTTD chieng chan Tham lai 29-9-2009 7" xfId="10717"/>
    <cellStyle name="Dziesiętny_Invoices2001Slovakia_TDT KHANH HOA_DTTD chieng chan Tham lai 29-9-2009 7" xfId="10718"/>
    <cellStyle name="Dziesietny_Invoices2001Slovakia_TDT KHANH HOA_DTTD chieng chan Tham lai 29-9-2009 7 2" xfId="29508"/>
    <cellStyle name="Dziesiętny_Invoices2001Slovakia_TDT KHANH HOA_DTTD chieng chan Tham lai 29-9-2009 7 2" xfId="29509"/>
    <cellStyle name="Dziesietny_Invoices2001Slovakia_TDT KHANH HOA_DTTD chieng chan Tham lai 29-9-2009 8" xfId="10719"/>
    <cellStyle name="Dziesiętny_Invoices2001Slovakia_TDT KHANH HOA_DTTD chieng chan Tham lai 29-9-2009 8" xfId="10720"/>
    <cellStyle name="Dziesietny_Invoices2001Slovakia_TDT KHANH HOA_DTTD chieng chan Tham lai 29-9-2009 8 2" xfId="29510"/>
    <cellStyle name="Dziesiętny_Invoices2001Slovakia_TDT KHANH HOA_DTTD chieng chan Tham lai 29-9-2009 8 2" xfId="29511"/>
    <cellStyle name="Dziesietny_Invoices2001Slovakia_TDT KHANH HOA_DTTD chieng chan Tham lai 29-9-2009 9" xfId="10721"/>
    <cellStyle name="Dziesiętny_Invoices2001Slovakia_TDT KHANH HOA_DTTD chieng chan Tham lai 29-9-2009 9" xfId="10722"/>
    <cellStyle name="Dziesietny_Invoices2001Slovakia_TDT KHANH HOA_DTTD chieng chan Tham lai 29-9-2009 9 2" xfId="29512"/>
    <cellStyle name="Dziesiętny_Invoices2001Slovakia_TDT KHANH HOA_DTTD chieng chan Tham lai 29-9-2009 9 2" xfId="29513"/>
    <cellStyle name="Dziesietny_Invoices2001Slovakia_TDT KHANH HOA_DTTD chieng chan Tham lai 29-9-2009_BIEU KE HOACH  2015 (KTN 6.11 sua)" xfId="16559"/>
    <cellStyle name="Dziesiętny_Invoices2001Slovakia_TDT KHANH HOA_DTTD chieng chan Tham lai 29-9-2009_BIEU KE HOACH  2015 (KTN 6.11 sua)" xfId="16560"/>
    <cellStyle name="Dziesietny_Invoices2001Slovakia_TDT KHANH HOA_Du toan nuoc San Thang (GD2)" xfId="10723"/>
    <cellStyle name="Dziesiętny_Invoices2001Slovakia_TDT KHANH HOA_Du toan nuoc San Thang (GD2)" xfId="10724"/>
    <cellStyle name="Dziesietny_Invoices2001Slovakia_TDT KHANH HOA_Du toan nuoc San Thang (GD2) 2" xfId="16561"/>
    <cellStyle name="Dziesiętny_Invoices2001Slovakia_TDT KHANH HOA_Du toan nuoc San Thang (GD2) 2" xfId="16562"/>
    <cellStyle name="Dziesietny_Invoices2001Slovakia_TDT KHANH HOA_Du toan nuoc San Thang (GD2) 2 2" xfId="31946"/>
    <cellStyle name="Dziesiętny_Invoices2001Slovakia_TDT KHANH HOA_Du toan nuoc San Thang (GD2) 2 2" xfId="31947"/>
    <cellStyle name="Dziesietny_Invoices2001Slovakia_TDT KHANH HOA_Du toan nuoc San Thang (GD2) 3" xfId="29514"/>
    <cellStyle name="Dziesiętny_Invoices2001Slovakia_TDT KHANH HOA_Du toan nuoc San Thang (GD2) 3" xfId="29515"/>
    <cellStyle name="Dziesietny_Invoices2001Slovakia_TDT KHANH HOA_Du toan nuoc San Thang (GD2)_Bang bieu" xfId="10725"/>
    <cellStyle name="Dziesiętny_Invoices2001Slovakia_TDT KHANH HOA_Du toan nuoc San Thang (GD2)_Bang bieu" xfId="10726"/>
    <cellStyle name="Dziesietny_Invoices2001Slovakia_TDT KHANH HOA_Du toan nuoc San Thang (GD2)_Bang bieu 2" xfId="29516"/>
    <cellStyle name="Dziesiętny_Invoices2001Slovakia_TDT KHANH HOA_Du toan nuoc San Thang (GD2)_Bang bieu 2" xfId="29517"/>
    <cellStyle name="Dziesietny_Invoices2001Slovakia_TDT KHANH HOA_Du toan nuoc San Thang (GD2)_Book1" xfId="10727"/>
    <cellStyle name="Dziesiętny_Invoices2001Slovakia_TDT KHANH HOA_Du toan nuoc San Thang (GD2)_Book1" xfId="10728"/>
    <cellStyle name="Dziesietny_Invoices2001Slovakia_TDT KHANH HOA_Du toan nuoc San Thang (GD2)_Book1 2" xfId="29518"/>
    <cellStyle name="Dziesiętny_Invoices2001Slovakia_TDT KHANH HOA_Du toan nuoc San Thang (GD2)_Book1 2" xfId="29519"/>
    <cellStyle name="Dziesietny_Invoices2001Slovakia_TDT KHANH HOA_GVL" xfId="10729"/>
    <cellStyle name="Dziesiętny_Invoices2001Slovakia_TDT KHANH HOA_GVL" xfId="10730"/>
    <cellStyle name="Dziesietny_Invoices2001Slovakia_TDT KHANH HOA_GVL 10" xfId="10731"/>
    <cellStyle name="Dziesiętny_Invoices2001Slovakia_TDT KHANH HOA_GVL 10" xfId="10732"/>
    <cellStyle name="Dziesietny_Invoices2001Slovakia_TDT KHANH HOA_GVL 10 2" xfId="29522"/>
    <cellStyle name="Dziesiętny_Invoices2001Slovakia_TDT KHANH HOA_GVL 10 2" xfId="29523"/>
    <cellStyle name="Dziesietny_Invoices2001Slovakia_TDT KHANH HOA_GVL 11" xfId="10733"/>
    <cellStyle name="Dziesiętny_Invoices2001Slovakia_TDT KHANH HOA_GVL 11" xfId="10734"/>
    <cellStyle name="Dziesietny_Invoices2001Slovakia_TDT KHANH HOA_GVL 11 2" xfId="29524"/>
    <cellStyle name="Dziesiętny_Invoices2001Slovakia_TDT KHANH HOA_GVL 11 2" xfId="29525"/>
    <cellStyle name="Dziesietny_Invoices2001Slovakia_TDT KHANH HOA_GVL 12" xfId="10735"/>
    <cellStyle name="Dziesiętny_Invoices2001Slovakia_TDT KHANH HOA_GVL 12" xfId="10736"/>
    <cellStyle name="Dziesietny_Invoices2001Slovakia_TDT KHANH HOA_GVL 12 2" xfId="29526"/>
    <cellStyle name="Dziesiętny_Invoices2001Slovakia_TDT KHANH HOA_GVL 12 2" xfId="29527"/>
    <cellStyle name="Dziesietny_Invoices2001Slovakia_TDT KHANH HOA_GVL 13" xfId="10737"/>
    <cellStyle name="Dziesiętny_Invoices2001Slovakia_TDT KHANH HOA_GVL 13" xfId="10738"/>
    <cellStyle name="Dziesietny_Invoices2001Slovakia_TDT KHANH HOA_GVL 13 2" xfId="29528"/>
    <cellStyle name="Dziesiętny_Invoices2001Slovakia_TDT KHANH HOA_GVL 13 2" xfId="29529"/>
    <cellStyle name="Dziesietny_Invoices2001Slovakia_TDT KHANH HOA_GVL 14" xfId="10739"/>
    <cellStyle name="Dziesiętny_Invoices2001Slovakia_TDT KHANH HOA_GVL 14" xfId="10740"/>
    <cellStyle name="Dziesietny_Invoices2001Slovakia_TDT KHANH HOA_GVL 14 2" xfId="29530"/>
    <cellStyle name="Dziesiętny_Invoices2001Slovakia_TDT KHANH HOA_GVL 14 2" xfId="29531"/>
    <cellStyle name="Dziesietny_Invoices2001Slovakia_TDT KHANH HOA_GVL 15" xfId="10741"/>
    <cellStyle name="Dziesiętny_Invoices2001Slovakia_TDT KHANH HOA_GVL 15" xfId="10742"/>
    <cellStyle name="Dziesietny_Invoices2001Slovakia_TDT KHANH HOA_GVL 15 2" xfId="29532"/>
    <cellStyle name="Dziesiętny_Invoices2001Slovakia_TDT KHANH HOA_GVL 15 2" xfId="29533"/>
    <cellStyle name="Dziesietny_Invoices2001Slovakia_TDT KHANH HOA_GVL 16" xfId="10743"/>
    <cellStyle name="Dziesiętny_Invoices2001Slovakia_TDT KHANH HOA_GVL 16" xfId="10744"/>
    <cellStyle name="Dziesietny_Invoices2001Slovakia_TDT KHANH HOA_GVL 16 2" xfId="29534"/>
    <cellStyle name="Dziesiętny_Invoices2001Slovakia_TDT KHANH HOA_GVL 16 2" xfId="29535"/>
    <cellStyle name="Dziesietny_Invoices2001Slovakia_TDT KHANH HOA_GVL 17" xfId="10745"/>
    <cellStyle name="Dziesiętny_Invoices2001Slovakia_TDT KHANH HOA_GVL 17" xfId="10746"/>
    <cellStyle name="Dziesietny_Invoices2001Slovakia_TDT KHANH HOA_GVL 17 2" xfId="29536"/>
    <cellStyle name="Dziesiętny_Invoices2001Slovakia_TDT KHANH HOA_GVL 17 2" xfId="29537"/>
    <cellStyle name="Dziesietny_Invoices2001Slovakia_TDT KHANH HOA_GVL 18" xfId="10747"/>
    <cellStyle name="Dziesiętny_Invoices2001Slovakia_TDT KHANH HOA_GVL 18" xfId="10748"/>
    <cellStyle name="Dziesietny_Invoices2001Slovakia_TDT KHANH HOA_GVL 18 2" xfId="29538"/>
    <cellStyle name="Dziesiętny_Invoices2001Slovakia_TDT KHANH HOA_GVL 18 2" xfId="29539"/>
    <cellStyle name="Dziesietny_Invoices2001Slovakia_TDT KHANH HOA_GVL 19" xfId="10749"/>
    <cellStyle name="Dziesiętny_Invoices2001Slovakia_TDT KHANH HOA_GVL 19" xfId="10750"/>
    <cellStyle name="Dziesietny_Invoices2001Slovakia_TDT KHANH HOA_GVL 19 2" xfId="29540"/>
    <cellStyle name="Dziesiętny_Invoices2001Slovakia_TDT KHANH HOA_GVL 19 2" xfId="29541"/>
    <cellStyle name="Dziesietny_Invoices2001Slovakia_TDT KHANH HOA_GVL 2" xfId="10751"/>
    <cellStyle name="Dziesiętny_Invoices2001Slovakia_TDT KHANH HOA_GVL 2" xfId="10752"/>
    <cellStyle name="Dziesietny_Invoices2001Slovakia_TDT KHANH HOA_GVL 2 2" xfId="16567"/>
    <cellStyle name="Dziesiętny_Invoices2001Slovakia_TDT KHANH HOA_GVL 2 2" xfId="16568"/>
    <cellStyle name="Dziesietny_Invoices2001Slovakia_TDT KHANH HOA_GVL 2 3" xfId="16565"/>
    <cellStyle name="Dziesiętny_Invoices2001Slovakia_TDT KHANH HOA_GVL 2 3" xfId="16566"/>
    <cellStyle name="Dziesietny_Invoices2001Slovakia_TDT KHANH HOA_GVL 2 4" xfId="29542"/>
    <cellStyle name="Dziesiętny_Invoices2001Slovakia_TDT KHANH HOA_GVL 2 4" xfId="29543"/>
    <cellStyle name="Dziesietny_Invoices2001Slovakia_TDT KHANH HOA_GVL 20" xfId="10753"/>
    <cellStyle name="Dziesiętny_Invoices2001Slovakia_TDT KHANH HOA_GVL 20" xfId="10754"/>
    <cellStyle name="Dziesietny_Invoices2001Slovakia_TDT KHANH HOA_GVL 20 2" xfId="29544"/>
    <cellStyle name="Dziesiętny_Invoices2001Slovakia_TDT KHANH HOA_GVL 20 2" xfId="29545"/>
    <cellStyle name="Dziesietny_Invoices2001Slovakia_TDT KHANH HOA_GVL 21" xfId="10755"/>
    <cellStyle name="Dziesiętny_Invoices2001Slovakia_TDT KHANH HOA_GVL 21" xfId="10756"/>
    <cellStyle name="Dziesietny_Invoices2001Slovakia_TDT KHANH HOA_GVL 21 2" xfId="29546"/>
    <cellStyle name="Dziesiętny_Invoices2001Slovakia_TDT KHANH HOA_GVL 21 2" xfId="29547"/>
    <cellStyle name="Dziesietny_Invoices2001Slovakia_TDT KHANH HOA_GVL 22" xfId="10757"/>
    <cellStyle name="Dziesiętny_Invoices2001Slovakia_TDT KHANH HOA_GVL 22" xfId="10758"/>
    <cellStyle name="Dziesietny_Invoices2001Slovakia_TDT KHANH HOA_GVL 22 2" xfId="29548"/>
    <cellStyle name="Dziesiętny_Invoices2001Slovakia_TDT KHANH HOA_GVL 22 2" xfId="29549"/>
    <cellStyle name="Dziesietny_Invoices2001Slovakia_TDT KHANH HOA_GVL 23" xfId="10759"/>
    <cellStyle name="Dziesiętny_Invoices2001Slovakia_TDT KHANH HOA_GVL 23" xfId="10760"/>
    <cellStyle name="Dziesietny_Invoices2001Slovakia_TDT KHANH HOA_GVL 23 2" xfId="29550"/>
    <cellStyle name="Dziesiętny_Invoices2001Slovakia_TDT KHANH HOA_GVL 23 2" xfId="29551"/>
    <cellStyle name="Dziesietny_Invoices2001Slovakia_TDT KHANH HOA_GVL 24" xfId="10761"/>
    <cellStyle name="Dziesiętny_Invoices2001Slovakia_TDT KHANH HOA_GVL 24" xfId="10762"/>
    <cellStyle name="Dziesietny_Invoices2001Slovakia_TDT KHANH HOA_GVL 24 2" xfId="29552"/>
    <cellStyle name="Dziesiętny_Invoices2001Slovakia_TDT KHANH HOA_GVL 24 2" xfId="29553"/>
    <cellStyle name="Dziesietny_Invoices2001Slovakia_TDT KHANH HOA_GVL 25" xfId="10763"/>
    <cellStyle name="Dziesiętny_Invoices2001Slovakia_TDT KHANH HOA_GVL 25" xfId="10764"/>
    <cellStyle name="Dziesietny_Invoices2001Slovakia_TDT KHANH HOA_GVL 25 2" xfId="29554"/>
    <cellStyle name="Dziesiętny_Invoices2001Slovakia_TDT KHANH HOA_GVL 25 2" xfId="29555"/>
    <cellStyle name="Dziesietny_Invoices2001Slovakia_TDT KHANH HOA_GVL 26" xfId="10765"/>
    <cellStyle name="Dziesiętny_Invoices2001Slovakia_TDT KHANH HOA_GVL 26" xfId="10766"/>
    <cellStyle name="Dziesietny_Invoices2001Slovakia_TDT KHANH HOA_GVL 26 2" xfId="29556"/>
    <cellStyle name="Dziesiętny_Invoices2001Slovakia_TDT KHANH HOA_GVL 26 2" xfId="29557"/>
    <cellStyle name="Dziesietny_Invoices2001Slovakia_TDT KHANH HOA_GVL 27" xfId="16563"/>
    <cellStyle name="Dziesiętny_Invoices2001Slovakia_TDT KHANH HOA_GVL 27" xfId="16564"/>
    <cellStyle name="Dziesietny_Invoices2001Slovakia_TDT KHANH HOA_GVL 28" xfId="29520"/>
    <cellStyle name="Dziesiętny_Invoices2001Slovakia_TDT KHANH HOA_GVL 28" xfId="29521"/>
    <cellStyle name="Dziesietny_Invoices2001Slovakia_TDT KHANH HOA_GVL 3" xfId="10767"/>
    <cellStyle name="Dziesiętny_Invoices2001Slovakia_TDT KHANH HOA_GVL 3" xfId="10768"/>
    <cellStyle name="Dziesietny_Invoices2001Slovakia_TDT KHANH HOA_GVL 3 2" xfId="16571"/>
    <cellStyle name="Dziesiętny_Invoices2001Slovakia_TDT KHANH HOA_GVL 3 2" xfId="16572"/>
    <cellStyle name="Dziesietny_Invoices2001Slovakia_TDT KHANH HOA_GVL 3 3" xfId="16569"/>
    <cellStyle name="Dziesiętny_Invoices2001Slovakia_TDT KHANH HOA_GVL 3 3" xfId="16570"/>
    <cellStyle name="Dziesietny_Invoices2001Slovakia_TDT KHANH HOA_GVL 3 4" xfId="29558"/>
    <cellStyle name="Dziesiętny_Invoices2001Slovakia_TDT KHANH HOA_GVL 3 4" xfId="29559"/>
    <cellStyle name="Dziesietny_Invoices2001Slovakia_TDT KHANH HOA_GVL 4" xfId="10769"/>
    <cellStyle name="Dziesiętny_Invoices2001Slovakia_TDT KHANH HOA_GVL 4" xfId="10770"/>
    <cellStyle name="Dziesietny_Invoices2001Slovakia_TDT KHANH HOA_GVL 4 2" xfId="29560"/>
    <cellStyle name="Dziesiętny_Invoices2001Slovakia_TDT KHANH HOA_GVL 4 2" xfId="29561"/>
    <cellStyle name="Dziesietny_Invoices2001Slovakia_TDT KHANH HOA_GVL 5" xfId="10771"/>
    <cellStyle name="Dziesiętny_Invoices2001Slovakia_TDT KHANH HOA_GVL 5" xfId="10772"/>
    <cellStyle name="Dziesietny_Invoices2001Slovakia_TDT KHANH HOA_GVL 5 2" xfId="29562"/>
    <cellStyle name="Dziesiętny_Invoices2001Slovakia_TDT KHANH HOA_GVL 5 2" xfId="29563"/>
    <cellStyle name="Dziesietny_Invoices2001Slovakia_TDT KHANH HOA_GVL 6" xfId="10773"/>
    <cellStyle name="Dziesiętny_Invoices2001Slovakia_TDT KHANH HOA_GVL 6" xfId="10774"/>
    <cellStyle name="Dziesietny_Invoices2001Slovakia_TDT KHANH HOA_GVL 6 2" xfId="29564"/>
    <cellStyle name="Dziesiętny_Invoices2001Slovakia_TDT KHANH HOA_GVL 6 2" xfId="29565"/>
    <cellStyle name="Dziesietny_Invoices2001Slovakia_TDT KHANH HOA_GVL 7" xfId="10775"/>
    <cellStyle name="Dziesiętny_Invoices2001Slovakia_TDT KHANH HOA_GVL 7" xfId="10776"/>
    <cellStyle name="Dziesietny_Invoices2001Slovakia_TDT KHANH HOA_GVL 7 2" xfId="29566"/>
    <cellStyle name="Dziesiętny_Invoices2001Slovakia_TDT KHANH HOA_GVL 7 2" xfId="29567"/>
    <cellStyle name="Dziesietny_Invoices2001Slovakia_TDT KHANH HOA_GVL 8" xfId="10777"/>
    <cellStyle name="Dziesiętny_Invoices2001Slovakia_TDT KHANH HOA_GVL 8" xfId="10778"/>
    <cellStyle name="Dziesietny_Invoices2001Slovakia_TDT KHANH HOA_GVL 8 2" xfId="29568"/>
    <cellStyle name="Dziesiętny_Invoices2001Slovakia_TDT KHANH HOA_GVL 8 2" xfId="29569"/>
    <cellStyle name="Dziesietny_Invoices2001Slovakia_TDT KHANH HOA_GVL 9" xfId="10779"/>
    <cellStyle name="Dziesiętny_Invoices2001Slovakia_TDT KHANH HOA_GVL 9" xfId="10780"/>
    <cellStyle name="Dziesietny_Invoices2001Slovakia_TDT KHANH HOA_GVL 9 2" xfId="29570"/>
    <cellStyle name="Dziesiętny_Invoices2001Slovakia_TDT KHANH HOA_GVL 9 2" xfId="29571"/>
    <cellStyle name="Dziesietny_Invoices2001Slovakia_TDT KHANH HOA_GVL_BIEU KE HOACH  2015 (KTN 6.11 sua)" xfId="16573"/>
    <cellStyle name="Dziesiętny_Invoices2001Slovakia_TDT KHANH HOA_GVL_BIEU KE HOACH  2015 (KTN 6.11 sua)" xfId="16574"/>
    <cellStyle name="Dziesietny_Invoices2001Slovakia_TDT KHANH HOA_ke hoach dau thau 30-6-2010" xfId="10781"/>
    <cellStyle name="Dziesiętny_Invoices2001Slovakia_TDT KHANH HOA_ke hoach dau thau 30-6-2010" xfId="10782"/>
    <cellStyle name="Dziesietny_Invoices2001Slovakia_TDT KHANH HOA_ke hoach dau thau 30-6-2010 2" xfId="16575"/>
    <cellStyle name="Dziesiętny_Invoices2001Slovakia_TDT KHANH HOA_ke hoach dau thau 30-6-2010 2" xfId="16576"/>
    <cellStyle name="Dziesietny_Invoices2001Slovakia_TDT KHANH HOA_ke hoach dau thau 30-6-2010 2 2" xfId="31948"/>
    <cellStyle name="Dziesiętny_Invoices2001Slovakia_TDT KHANH HOA_ke hoach dau thau 30-6-2010 2 2" xfId="31949"/>
    <cellStyle name="Dziesietny_Invoices2001Slovakia_TDT KHANH HOA_ke hoach dau thau 30-6-2010 3" xfId="29572"/>
    <cellStyle name="Dziesiętny_Invoices2001Slovakia_TDT KHANH HOA_ke hoach dau thau 30-6-2010 3" xfId="29573"/>
    <cellStyle name="Dziesietny_Invoices2001Slovakia_TDT KHANH HOA_ke hoach dau thau 30-6-2010_Bang bieu" xfId="10783"/>
    <cellStyle name="Dziesiętny_Invoices2001Slovakia_TDT KHANH HOA_ke hoach dau thau 30-6-2010_Bang bieu" xfId="10784"/>
    <cellStyle name="Dziesietny_Invoices2001Slovakia_TDT KHANH HOA_ke hoach dau thau 30-6-2010_Bang bieu 2" xfId="29574"/>
    <cellStyle name="Dziesiętny_Invoices2001Slovakia_TDT KHANH HOA_ke hoach dau thau 30-6-2010_Bang bieu 2" xfId="29575"/>
    <cellStyle name="Dziesietny_Invoices2001Slovakia_TDT KHANH HOA_ke hoach dau thau 30-6-2010_Book1" xfId="10785"/>
    <cellStyle name="Dziesiętny_Invoices2001Slovakia_TDT KHANH HOA_ke hoach dau thau 30-6-2010_Book1" xfId="10786"/>
    <cellStyle name="Dziesietny_Invoices2001Slovakia_TDT KHANH HOA_ke hoach dau thau 30-6-2010_Book1 2" xfId="29576"/>
    <cellStyle name="Dziesiętny_Invoices2001Slovakia_TDT KHANH HOA_ke hoach dau thau 30-6-2010_Book1 2" xfId="29577"/>
    <cellStyle name="Dziesietny_Invoices2001Slovakia_TDT KHANH HOA_KH Von 2012 gui BKH 1" xfId="10787"/>
    <cellStyle name="Dziesiętny_Invoices2001Slovakia_TDT KHANH HOA_KH Von 2012 gui BKH 1" xfId="10788"/>
    <cellStyle name="Dziesietny_Invoices2001Slovakia_TDT KHANH HOA_KH Von 2012 gui BKH 1 10" xfId="10789"/>
    <cellStyle name="Dziesiętny_Invoices2001Slovakia_TDT KHANH HOA_KH Von 2012 gui BKH 1 10" xfId="10790"/>
    <cellStyle name="Dziesietny_Invoices2001Slovakia_TDT KHANH HOA_KH Von 2012 gui BKH 1 10 2" xfId="29580"/>
    <cellStyle name="Dziesiętny_Invoices2001Slovakia_TDT KHANH HOA_KH Von 2012 gui BKH 1 10 2" xfId="29581"/>
    <cellStyle name="Dziesietny_Invoices2001Slovakia_TDT KHANH HOA_KH Von 2012 gui BKH 1 11" xfId="10791"/>
    <cellStyle name="Dziesiętny_Invoices2001Slovakia_TDT KHANH HOA_KH Von 2012 gui BKH 1 11" xfId="10792"/>
    <cellStyle name="Dziesietny_Invoices2001Slovakia_TDT KHANH HOA_KH Von 2012 gui BKH 1 11 2" xfId="29582"/>
    <cellStyle name="Dziesiętny_Invoices2001Slovakia_TDT KHANH HOA_KH Von 2012 gui BKH 1 11 2" xfId="29583"/>
    <cellStyle name="Dziesietny_Invoices2001Slovakia_TDT KHANH HOA_KH Von 2012 gui BKH 1 12" xfId="10793"/>
    <cellStyle name="Dziesiętny_Invoices2001Slovakia_TDT KHANH HOA_KH Von 2012 gui BKH 1 12" xfId="10794"/>
    <cellStyle name="Dziesietny_Invoices2001Slovakia_TDT KHANH HOA_KH Von 2012 gui BKH 1 12 2" xfId="29584"/>
    <cellStyle name="Dziesiętny_Invoices2001Slovakia_TDT KHANH HOA_KH Von 2012 gui BKH 1 12 2" xfId="29585"/>
    <cellStyle name="Dziesietny_Invoices2001Slovakia_TDT KHANH HOA_KH Von 2012 gui BKH 1 13" xfId="10795"/>
    <cellStyle name="Dziesiętny_Invoices2001Slovakia_TDT KHANH HOA_KH Von 2012 gui BKH 1 13" xfId="10796"/>
    <cellStyle name="Dziesietny_Invoices2001Slovakia_TDT KHANH HOA_KH Von 2012 gui BKH 1 13 2" xfId="29586"/>
    <cellStyle name="Dziesiętny_Invoices2001Slovakia_TDT KHANH HOA_KH Von 2012 gui BKH 1 13 2" xfId="29587"/>
    <cellStyle name="Dziesietny_Invoices2001Slovakia_TDT KHANH HOA_KH Von 2012 gui BKH 1 14" xfId="10797"/>
    <cellStyle name="Dziesiętny_Invoices2001Slovakia_TDT KHANH HOA_KH Von 2012 gui BKH 1 14" xfId="10798"/>
    <cellStyle name="Dziesietny_Invoices2001Slovakia_TDT KHANH HOA_KH Von 2012 gui BKH 1 14 2" xfId="29588"/>
    <cellStyle name="Dziesiętny_Invoices2001Slovakia_TDT KHANH HOA_KH Von 2012 gui BKH 1 14 2" xfId="29589"/>
    <cellStyle name="Dziesietny_Invoices2001Slovakia_TDT KHANH HOA_KH Von 2012 gui BKH 1 15" xfId="10799"/>
    <cellStyle name="Dziesiętny_Invoices2001Slovakia_TDT KHANH HOA_KH Von 2012 gui BKH 1 15" xfId="10800"/>
    <cellStyle name="Dziesietny_Invoices2001Slovakia_TDT KHANH HOA_KH Von 2012 gui BKH 1 15 2" xfId="29590"/>
    <cellStyle name="Dziesiętny_Invoices2001Slovakia_TDT KHANH HOA_KH Von 2012 gui BKH 1 15 2" xfId="29591"/>
    <cellStyle name="Dziesietny_Invoices2001Slovakia_TDT KHANH HOA_KH Von 2012 gui BKH 1 16" xfId="10801"/>
    <cellStyle name="Dziesiętny_Invoices2001Slovakia_TDT KHANH HOA_KH Von 2012 gui BKH 1 16" xfId="10802"/>
    <cellStyle name="Dziesietny_Invoices2001Slovakia_TDT KHANH HOA_KH Von 2012 gui BKH 1 16 2" xfId="29592"/>
    <cellStyle name="Dziesiętny_Invoices2001Slovakia_TDT KHANH HOA_KH Von 2012 gui BKH 1 16 2" xfId="29593"/>
    <cellStyle name="Dziesietny_Invoices2001Slovakia_TDT KHANH HOA_KH Von 2012 gui BKH 1 17" xfId="10803"/>
    <cellStyle name="Dziesiętny_Invoices2001Slovakia_TDT KHANH HOA_KH Von 2012 gui BKH 1 17" xfId="10804"/>
    <cellStyle name="Dziesietny_Invoices2001Slovakia_TDT KHANH HOA_KH Von 2012 gui BKH 1 17 2" xfId="29594"/>
    <cellStyle name="Dziesiętny_Invoices2001Slovakia_TDT KHANH HOA_KH Von 2012 gui BKH 1 17 2" xfId="29595"/>
    <cellStyle name="Dziesietny_Invoices2001Slovakia_TDT KHANH HOA_KH Von 2012 gui BKH 1 18" xfId="10805"/>
    <cellStyle name="Dziesiętny_Invoices2001Slovakia_TDT KHANH HOA_KH Von 2012 gui BKH 1 18" xfId="10806"/>
    <cellStyle name="Dziesietny_Invoices2001Slovakia_TDT KHANH HOA_KH Von 2012 gui BKH 1 18 2" xfId="29596"/>
    <cellStyle name="Dziesiętny_Invoices2001Slovakia_TDT KHANH HOA_KH Von 2012 gui BKH 1 18 2" xfId="29597"/>
    <cellStyle name="Dziesietny_Invoices2001Slovakia_TDT KHANH HOA_KH Von 2012 gui BKH 1 19" xfId="10807"/>
    <cellStyle name="Dziesiętny_Invoices2001Slovakia_TDT KHANH HOA_KH Von 2012 gui BKH 1 19" xfId="10808"/>
    <cellStyle name="Dziesietny_Invoices2001Slovakia_TDT KHANH HOA_KH Von 2012 gui BKH 1 19 2" xfId="29598"/>
    <cellStyle name="Dziesiętny_Invoices2001Slovakia_TDT KHANH HOA_KH Von 2012 gui BKH 1 19 2" xfId="29599"/>
    <cellStyle name="Dziesietny_Invoices2001Slovakia_TDT KHANH HOA_KH Von 2012 gui BKH 1 2" xfId="10809"/>
    <cellStyle name="Dziesiętny_Invoices2001Slovakia_TDT KHANH HOA_KH Von 2012 gui BKH 1 2" xfId="10810"/>
    <cellStyle name="Dziesietny_Invoices2001Slovakia_TDT KHANH HOA_KH Von 2012 gui BKH 1 2 2" xfId="16581"/>
    <cellStyle name="Dziesiętny_Invoices2001Slovakia_TDT KHANH HOA_KH Von 2012 gui BKH 1 2 2" xfId="16582"/>
    <cellStyle name="Dziesietny_Invoices2001Slovakia_TDT KHANH HOA_KH Von 2012 gui BKH 1 2 3" xfId="16579"/>
    <cellStyle name="Dziesiętny_Invoices2001Slovakia_TDT KHANH HOA_KH Von 2012 gui BKH 1 2 3" xfId="16580"/>
    <cellStyle name="Dziesietny_Invoices2001Slovakia_TDT KHANH HOA_KH Von 2012 gui BKH 1 2 4" xfId="29600"/>
    <cellStyle name="Dziesiętny_Invoices2001Slovakia_TDT KHANH HOA_KH Von 2012 gui BKH 1 2 4" xfId="29601"/>
    <cellStyle name="Dziesietny_Invoices2001Slovakia_TDT KHANH HOA_KH Von 2012 gui BKH 1 20" xfId="10811"/>
    <cellStyle name="Dziesiętny_Invoices2001Slovakia_TDT KHANH HOA_KH Von 2012 gui BKH 1 20" xfId="10812"/>
    <cellStyle name="Dziesietny_Invoices2001Slovakia_TDT KHANH HOA_KH Von 2012 gui BKH 1 20 2" xfId="29602"/>
    <cellStyle name="Dziesiętny_Invoices2001Slovakia_TDT KHANH HOA_KH Von 2012 gui BKH 1 20 2" xfId="29603"/>
    <cellStyle name="Dziesietny_Invoices2001Slovakia_TDT KHANH HOA_KH Von 2012 gui BKH 1 21" xfId="10813"/>
    <cellStyle name="Dziesiętny_Invoices2001Slovakia_TDT KHANH HOA_KH Von 2012 gui BKH 1 21" xfId="10814"/>
    <cellStyle name="Dziesietny_Invoices2001Slovakia_TDT KHANH HOA_KH Von 2012 gui BKH 1 21 2" xfId="29604"/>
    <cellStyle name="Dziesiętny_Invoices2001Slovakia_TDT KHANH HOA_KH Von 2012 gui BKH 1 21 2" xfId="29605"/>
    <cellStyle name="Dziesietny_Invoices2001Slovakia_TDT KHANH HOA_KH Von 2012 gui BKH 1 22" xfId="10815"/>
    <cellStyle name="Dziesiętny_Invoices2001Slovakia_TDT KHANH HOA_KH Von 2012 gui BKH 1 22" xfId="10816"/>
    <cellStyle name="Dziesietny_Invoices2001Slovakia_TDT KHANH HOA_KH Von 2012 gui BKH 1 22 2" xfId="29606"/>
    <cellStyle name="Dziesiętny_Invoices2001Slovakia_TDT KHANH HOA_KH Von 2012 gui BKH 1 22 2" xfId="29607"/>
    <cellStyle name="Dziesietny_Invoices2001Slovakia_TDT KHANH HOA_KH Von 2012 gui BKH 1 23" xfId="10817"/>
    <cellStyle name="Dziesiętny_Invoices2001Slovakia_TDT KHANH HOA_KH Von 2012 gui BKH 1 23" xfId="10818"/>
    <cellStyle name="Dziesietny_Invoices2001Slovakia_TDT KHANH HOA_KH Von 2012 gui BKH 1 23 2" xfId="29608"/>
    <cellStyle name="Dziesiętny_Invoices2001Slovakia_TDT KHANH HOA_KH Von 2012 gui BKH 1 23 2" xfId="29609"/>
    <cellStyle name="Dziesietny_Invoices2001Slovakia_TDT KHANH HOA_KH Von 2012 gui BKH 1 24" xfId="10819"/>
    <cellStyle name="Dziesiętny_Invoices2001Slovakia_TDT KHANH HOA_KH Von 2012 gui BKH 1 24" xfId="10820"/>
    <cellStyle name="Dziesietny_Invoices2001Slovakia_TDT KHANH HOA_KH Von 2012 gui BKH 1 24 2" xfId="29610"/>
    <cellStyle name="Dziesiętny_Invoices2001Slovakia_TDT KHANH HOA_KH Von 2012 gui BKH 1 24 2" xfId="29611"/>
    <cellStyle name="Dziesietny_Invoices2001Slovakia_TDT KHANH HOA_KH Von 2012 gui BKH 1 25" xfId="10821"/>
    <cellStyle name="Dziesiętny_Invoices2001Slovakia_TDT KHANH HOA_KH Von 2012 gui BKH 1 25" xfId="10822"/>
    <cellStyle name="Dziesietny_Invoices2001Slovakia_TDT KHANH HOA_KH Von 2012 gui BKH 1 25 2" xfId="29612"/>
    <cellStyle name="Dziesiętny_Invoices2001Slovakia_TDT KHANH HOA_KH Von 2012 gui BKH 1 25 2" xfId="29613"/>
    <cellStyle name="Dziesietny_Invoices2001Slovakia_TDT KHANH HOA_KH Von 2012 gui BKH 1 26" xfId="10823"/>
    <cellStyle name="Dziesiętny_Invoices2001Slovakia_TDT KHANH HOA_KH Von 2012 gui BKH 1 26" xfId="10824"/>
    <cellStyle name="Dziesietny_Invoices2001Slovakia_TDT KHANH HOA_KH Von 2012 gui BKH 1 26 2" xfId="29614"/>
    <cellStyle name="Dziesiętny_Invoices2001Slovakia_TDT KHANH HOA_KH Von 2012 gui BKH 1 26 2" xfId="29615"/>
    <cellStyle name="Dziesietny_Invoices2001Slovakia_TDT KHANH HOA_KH Von 2012 gui BKH 1 27" xfId="16577"/>
    <cellStyle name="Dziesiętny_Invoices2001Slovakia_TDT KHANH HOA_KH Von 2012 gui BKH 1 27" xfId="16578"/>
    <cellStyle name="Dziesietny_Invoices2001Slovakia_TDT KHANH HOA_KH Von 2012 gui BKH 1 28" xfId="29578"/>
    <cellStyle name="Dziesiętny_Invoices2001Slovakia_TDT KHANH HOA_KH Von 2012 gui BKH 1 28" xfId="29579"/>
    <cellStyle name="Dziesietny_Invoices2001Slovakia_TDT KHANH HOA_KH Von 2012 gui BKH 1 3" xfId="10825"/>
    <cellStyle name="Dziesiętny_Invoices2001Slovakia_TDT KHANH HOA_KH Von 2012 gui BKH 1 3" xfId="10826"/>
    <cellStyle name="Dziesietny_Invoices2001Slovakia_TDT KHANH HOA_KH Von 2012 gui BKH 1 3 2" xfId="16585"/>
    <cellStyle name="Dziesiętny_Invoices2001Slovakia_TDT KHANH HOA_KH Von 2012 gui BKH 1 3 2" xfId="16586"/>
    <cellStyle name="Dziesietny_Invoices2001Slovakia_TDT KHANH HOA_KH Von 2012 gui BKH 1 3 3" xfId="16583"/>
    <cellStyle name="Dziesiętny_Invoices2001Slovakia_TDT KHANH HOA_KH Von 2012 gui BKH 1 3 3" xfId="16584"/>
    <cellStyle name="Dziesietny_Invoices2001Slovakia_TDT KHANH HOA_KH Von 2012 gui BKH 1 3 4" xfId="29616"/>
    <cellStyle name="Dziesiętny_Invoices2001Slovakia_TDT KHANH HOA_KH Von 2012 gui BKH 1 3 4" xfId="29617"/>
    <cellStyle name="Dziesietny_Invoices2001Slovakia_TDT KHANH HOA_KH Von 2012 gui BKH 1 4" xfId="10827"/>
    <cellStyle name="Dziesiętny_Invoices2001Slovakia_TDT KHANH HOA_KH Von 2012 gui BKH 1 4" xfId="10828"/>
    <cellStyle name="Dziesietny_Invoices2001Slovakia_TDT KHANH HOA_KH Von 2012 gui BKH 1 4 2" xfId="29618"/>
    <cellStyle name="Dziesiętny_Invoices2001Slovakia_TDT KHANH HOA_KH Von 2012 gui BKH 1 4 2" xfId="29619"/>
    <cellStyle name="Dziesietny_Invoices2001Slovakia_TDT KHANH HOA_KH Von 2012 gui BKH 1 5" xfId="10829"/>
    <cellStyle name="Dziesiętny_Invoices2001Slovakia_TDT KHANH HOA_KH Von 2012 gui BKH 1 5" xfId="10830"/>
    <cellStyle name="Dziesietny_Invoices2001Slovakia_TDT KHANH HOA_KH Von 2012 gui BKH 1 5 2" xfId="29620"/>
    <cellStyle name="Dziesiętny_Invoices2001Slovakia_TDT KHANH HOA_KH Von 2012 gui BKH 1 5 2" xfId="29621"/>
    <cellStyle name="Dziesietny_Invoices2001Slovakia_TDT KHANH HOA_KH Von 2012 gui BKH 1 6" xfId="10831"/>
    <cellStyle name="Dziesiętny_Invoices2001Slovakia_TDT KHANH HOA_KH Von 2012 gui BKH 1 6" xfId="10832"/>
    <cellStyle name="Dziesietny_Invoices2001Slovakia_TDT KHANH HOA_KH Von 2012 gui BKH 1 6 2" xfId="29622"/>
    <cellStyle name="Dziesiętny_Invoices2001Slovakia_TDT KHANH HOA_KH Von 2012 gui BKH 1 6 2" xfId="29623"/>
    <cellStyle name="Dziesietny_Invoices2001Slovakia_TDT KHANH HOA_KH Von 2012 gui BKH 1 7" xfId="10833"/>
    <cellStyle name="Dziesiętny_Invoices2001Slovakia_TDT KHANH HOA_KH Von 2012 gui BKH 1 7" xfId="10834"/>
    <cellStyle name="Dziesietny_Invoices2001Slovakia_TDT KHANH HOA_KH Von 2012 gui BKH 1 7 2" xfId="29624"/>
    <cellStyle name="Dziesiętny_Invoices2001Slovakia_TDT KHANH HOA_KH Von 2012 gui BKH 1 7 2" xfId="29625"/>
    <cellStyle name="Dziesietny_Invoices2001Slovakia_TDT KHANH HOA_KH Von 2012 gui BKH 1 8" xfId="10835"/>
    <cellStyle name="Dziesiętny_Invoices2001Slovakia_TDT KHANH HOA_KH Von 2012 gui BKH 1 8" xfId="10836"/>
    <cellStyle name="Dziesietny_Invoices2001Slovakia_TDT KHANH HOA_KH Von 2012 gui BKH 1 8 2" xfId="29626"/>
    <cellStyle name="Dziesiętny_Invoices2001Slovakia_TDT KHANH HOA_KH Von 2012 gui BKH 1 8 2" xfId="29627"/>
    <cellStyle name="Dziesietny_Invoices2001Slovakia_TDT KHANH HOA_KH Von 2012 gui BKH 1 9" xfId="10837"/>
    <cellStyle name="Dziesiętny_Invoices2001Slovakia_TDT KHANH HOA_KH Von 2012 gui BKH 1 9" xfId="10838"/>
    <cellStyle name="Dziesietny_Invoices2001Slovakia_TDT KHANH HOA_KH Von 2012 gui BKH 1 9 2" xfId="29628"/>
    <cellStyle name="Dziesiętny_Invoices2001Slovakia_TDT KHANH HOA_KH Von 2012 gui BKH 1 9 2" xfId="29629"/>
    <cellStyle name="Dziesietny_Invoices2001Slovakia_TDT KHANH HOA_KH Von 2012 gui BKH 1_BIEU KE HOACH  2015 (KTN 6.11 sua)" xfId="16587"/>
    <cellStyle name="Dziesiętny_Invoices2001Slovakia_TDT KHANH HOA_KH Von 2012 gui BKH 1_BIEU KE HOACH  2015 (KTN 6.11 sua)" xfId="16588"/>
    <cellStyle name="Dziesietny_Invoices2001Slovakia_TDT KHANH HOA_Phan pha do" xfId="16589"/>
    <cellStyle name="Dziesiętny_Invoices2001Slovakia_TDT KHANH HOA_Phan pha do" xfId="16590"/>
    <cellStyle name="Dziesietny_Invoices2001Slovakia_TDT KHANH HOA_QD ke hoach dau thau" xfId="10839"/>
    <cellStyle name="Dziesiętny_Invoices2001Slovakia_TDT KHANH HOA_QD ke hoach dau thau" xfId="10840"/>
    <cellStyle name="Dziesietny_Invoices2001Slovakia_TDT KHANH HOA_QD ke hoach dau thau 2" xfId="16591"/>
    <cellStyle name="Dziesiętny_Invoices2001Slovakia_TDT KHANH HOA_QD ke hoach dau thau 2" xfId="16592"/>
    <cellStyle name="Dziesietny_Invoices2001Slovakia_TDT KHANH HOA_QD ke hoach dau thau 2 2" xfId="31950"/>
    <cellStyle name="Dziesiętny_Invoices2001Slovakia_TDT KHANH HOA_QD ke hoach dau thau 2 2" xfId="31951"/>
    <cellStyle name="Dziesietny_Invoices2001Slovakia_TDT KHANH HOA_QD ke hoach dau thau 3" xfId="29630"/>
    <cellStyle name="Dziesiętny_Invoices2001Slovakia_TDT KHANH HOA_QD ke hoach dau thau 3" xfId="29631"/>
    <cellStyle name="Dziesietny_Invoices2001Slovakia_TDT KHANH HOA_QD ke hoach dau thau_Bang bieu" xfId="10841"/>
    <cellStyle name="Dziesiętny_Invoices2001Slovakia_TDT KHANH HOA_QD ke hoach dau thau_Bang bieu" xfId="10842"/>
    <cellStyle name="Dziesietny_Invoices2001Slovakia_TDT KHANH HOA_QD ke hoach dau thau_Bang bieu 2" xfId="29632"/>
    <cellStyle name="Dziesiętny_Invoices2001Slovakia_TDT KHANH HOA_QD ke hoach dau thau_Bang bieu 2" xfId="29633"/>
    <cellStyle name="Dziesietny_Invoices2001Slovakia_TDT KHANH HOA_QD ke hoach dau thau_Book1" xfId="10843"/>
    <cellStyle name="Dziesiętny_Invoices2001Slovakia_TDT KHANH HOA_QD ke hoach dau thau_Book1" xfId="10844"/>
    <cellStyle name="Dziesietny_Invoices2001Slovakia_TDT KHANH HOA_QD ke hoach dau thau_Book1 2" xfId="29634"/>
    <cellStyle name="Dziesiętny_Invoices2001Slovakia_TDT KHANH HOA_QD ke hoach dau thau_Book1 2" xfId="29635"/>
    <cellStyle name="Dziesietny_Invoices2001Slovakia_TDT KHANH HOA_Ra soat KH von 2011 (Huy-11-11-11)" xfId="10845"/>
    <cellStyle name="Dziesiętny_Invoices2001Slovakia_TDT KHANH HOA_Ra soat KH von 2011 (Huy-11-11-11)" xfId="10846"/>
    <cellStyle name="Dziesietny_Invoices2001Slovakia_TDT KHANH HOA_Ra soat KH von 2011 (Huy-11-11-11) 2" xfId="16593"/>
    <cellStyle name="Dziesiętny_Invoices2001Slovakia_TDT KHANH HOA_Ra soat KH von 2011 (Huy-11-11-11) 2" xfId="16594"/>
    <cellStyle name="Dziesietny_Invoices2001Slovakia_TDT KHANH HOA_Ra soat KH von 2011 (Huy-11-11-11) 3" xfId="29636"/>
    <cellStyle name="Dziesiętny_Invoices2001Slovakia_TDT KHANH HOA_Ra soat KH von 2011 (Huy-11-11-11) 3" xfId="29637"/>
    <cellStyle name="Dziesietny_Invoices2001Slovakia_TDT KHANH HOA_Sheet2" xfId="10847"/>
    <cellStyle name="Dziesiętny_Invoices2001Slovakia_TDT KHANH HOA_Sheet2" xfId="10848"/>
    <cellStyle name="Dziesietny_Invoices2001Slovakia_TDT KHANH HOA_Sheet2 2" xfId="16595"/>
    <cellStyle name="Dziesiętny_Invoices2001Slovakia_TDT KHANH HOA_Sheet2 2" xfId="16596"/>
    <cellStyle name="Dziesietny_Invoices2001Slovakia_TDT KHANH HOA_Sheet2 2 2" xfId="31952"/>
    <cellStyle name="Dziesiętny_Invoices2001Slovakia_TDT KHANH HOA_Sheet2 2 2" xfId="31953"/>
    <cellStyle name="Dziesietny_Invoices2001Slovakia_TDT KHANH HOA_Sheet2 3" xfId="29638"/>
    <cellStyle name="Dziesiętny_Invoices2001Slovakia_TDT KHANH HOA_Sheet2 3" xfId="29639"/>
    <cellStyle name="Dziesietny_Invoices2001Slovakia_TDT KHANH HOA_Sheet2_Bang bieu" xfId="10849"/>
    <cellStyle name="Dziesiętny_Invoices2001Slovakia_TDT KHANH HOA_Sheet2_Bang bieu" xfId="10850"/>
    <cellStyle name="Dziesietny_Invoices2001Slovakia_TDT KHANH HOA_Sheet2_Bang bieu 2" xfId="29640"/>
    <cellStyle name="Dziesiętny_Invoices2001Slovakia_TDT KHANH HOA_Sheet2_Bang bieu 2" xfId="29641"/>
    <cellStyle name="Dziesietny_Invoices2001Slovakia_TDT KHANH HOA_Sheet2_Book1" xfId="10851"/>
    <cellStyle name="Dziesiętny_Invoices2001Slovakia_TDT KHANH HOA_Sheet2_Book1" xfId="10852"/>
    <cellStyle name="Dziesietny_Invoices2001Slovakia_TDT KHANH HOA_Sheet2_Book1 2" xfId="29642"/>
    <cellStyle name="Dziesiętny_Invoices2001Slovakia_TDT KHANH HOA_Sheet2_Book1 2" xfId="29643"/>
    <cellStyle name="Dziesietny_Invoices2001Slovakia_TDT KHANH HOA_TH danh muc 08-09 den ngay 30-8-09" xfId="16619"/>
    <cellStyle name="Dziesiętny_Invoices2001Slovakia_TDT KHANH HOA_TH danh muc 08-09 den ngay 30-8-09" xfId="16620"/>
    <cellStyle name="Dziesietny_Invoices2001Slovakia_TDT KHANH HOA_Tienluong" xfId="10853"/>
    <cellStyle name="Dziesiętny_Invoices2001Slovakia_TDT KHANH HOA_Tienluong" xfId="10854"/>
    <cellStyle name="Dziesietny_Invoices2001Slovakia_TDT KHANH HOA_Tienluong 2" xfId="16597"/>
    <cellStyle name="Dziesiętny_Invoices2001Slovakia_TDT KHANH HOA_Tienluong 2" xfId="16598"/>
    <cellStyle name="Dziesietny_Invoices2001Slovakia_TDT KHANH HOA_Tienluong 3" xfId="29644"/>
    <cellStyle name="Dziesiętny_Invoices2001Slovakia_TDT KHANH HOA_Tienluong 3" xfId="29645"/>
    <cellStyle name="Dziesietny_Invoices2001Slovakia_TDT KHANH HOA_tinh toan hoang ha" xfId="10855"/>
    <cellStyle name="Dziesiętny_Invoices2001Slovakia_TDT KHANH HOA_tinh toan hoang ha" xfId="10856"/>
    <cellStyle name="Dziesietny_Invoices2001Slovakia_TDT KHANH HOA_tinh toan hoang ha 2" xfId="16599"/>
    <cellStyle name="Dziesiętny_Invoices2001Slovakia_TDT KHANH HOA_tinh toan hoang ha 2" xfId="16600"/>
    <cellStyle name="Dziesietny_Invoices2001Slovakia_TDT KHANH HOA_tinh toan hoang ha 2 2" xfId="31954"/>
    <cellStyle name="Dziesiętny_Invoices2001Slovakia_TDT KHANH HOA_tinh toan hoang ha 2 2" xfId="31955"/>
    <cellStyle name="Dziesietny_Invoices2001Slovakia_TDT KHANH HOA_tinh toan hoang ha 3" xfId="29646"/>
    <cellStyle name="Dziesiętny_Invoices2001Slovakia_TDT KHANH HOA_tinh toan hoang ha 3" xfId="29647"/>
    <cellStyle name="Dziesietny_Invoices2001Slovakia_TDT KHANH HOA_tinh toan hoang ha_Bang bieu" xfId="10857"/>
    <cellStyle name="Dziesiętny_Invoices2001Slovakia_TDT KHANH HOA_tinh toan hoang ha_Bang bieu" xfId="10858"/>
    <cellStyle name="Dziesietny_Invoices2001Slovakia_TDT KHANH HOA_tinh toan hoang ha_Bang bieu 2" xfId="29648"/>
    <cellStyle name="Dziesiętny_Invoices2001Slovakia_TDT KHANH HOA_tinh toan hoang ha_Bang bieu 2" xfId="29649"/>
    <cellStyle name="Dziesietny_Invoices2001Slovakia_TDT KHANH HOA_tinh toan hoang ha_Book1" xfId="10859"/>
    <cellStyle name="Dziesiętny_Invoices2001Slovakia_TDT KHANH HOA_tinh toan hoang ha_Book1" xfId="10860"/>
    <cellStyle name="Dziesietny_Invoices2001Slovakia_TDT KHANH HOA_tinh toan hoang ha_Book1 2" xfId="29650"/>
    <cellStyle name="Dziesiętny_Invoices2001Slovakia_TDT KHANH HOA_tinh toan hoang ha_Book1 2" xfId="29651"/>
    <cellStyle name="Dziesietny_Invoices2001Slovakia_TDT KHANH HOA_Tong hop Cac tuyen(9-1-06)" xfId="10861"/>
    <cellStyle name="Dziesiętny_Invoices2001Slovakia_TDT KHANH HOA_Tong hop Cac tuyen(9-1-06)" xfId="10862"/>
    <cellStyle name="Dziesietny_Invoices2001Slovakia_TDT KHANH HOA_Tong hop Cac tuyen(9-1-06) 2" xfId="16601"/>
    <cellStyle name="Dziesiętny_Invoices2001Slovakia_TDT KHANH HOA_Tong hop Cac tuyen(9-1-06) 2" xfId="16602"/>
    <cellStyle name="Dziesietny_Invoices2001Slovakia_TDT KHANH HOA_Tong hop Cac tuyen(9-1-06) 2 2" xfId="31956"/>
    <cellStyle name="Dziesiętny_Invoices2001Slovakia_TDT KHANH HOA_Tong hop Cac tuyen(9-1-06) 2 2" xfId="31957"/>
    <cellStyle name="Dziesietny_Invoices2001Slovakia_TDT KHANH HOA_Tong hop Cac tuyen(9-1-06) 3" xfId="29652"/>
    <cellStyle name="Dziesiętny_Invoices2001Slovakia_TDT KHANH HOA_Tong hop Cac tuyen(9-1-06) 3" xfId="29653"/>
    <cellStyle name="Dziesietny_Invoices2001Slovakia_TDT KHANH HOA_Tong hop Cac tuyen(9-1-06)_Bang bieu" xfId="10863"/>
    <cellStyle name="Dziesiętny_Invoices2001Slovakia_TDT KHANH HOA_Tong hop Cac tuyen(9-1-06)_Bang bieu" xfId="10864"/>
    <cellStyle name="Dziesietny_Invoices2001Slovakia_TDT KHANH HOA_Tong hop Cac tuyen(9-1-06)_Bang bieu 2" xfId="29654"/>
    <cellStyle name="Dziesiętny_Invoices2001Slovakia_TDT KHANH HOA_Tong hop Cac tuyen(9-1-06)_Bang bieu 2" xfId="29655"/>
    <cellStyle name="Dziesietny_Invoices2001Slovakia_TDT KHANH HOA_Tong hop Cac tuyen(9-1-06)_bieu tong hop lai kh von 2011 gui phong TH-KTDN" xfId="10865"/>
    <cellStyle name="Dziesiętny_Invoices2001Slovakia_TDT KHANH HOA_Tong hop Cac tuyen(9-1-06)_bieu tong hop lai kh von 2011 gui phong TH-KTDN" xfId="10866"/>
    <cellStyle name="Dziesietny_Invoices2001Slovakia_TDT KHANH HOA_Tong hop Cac tuyen(9-1-06)_bieu tong hop lai kh von 2011 gui phong TH-KTDN 2" xfId="16603"/>
    <cellStyle name="Dziesiętny_Invoices2001Slovakia_TDT KHANH HOA_Tong hop Cac tuyen(9-1-06)_bieu tong hop lai kh von 2011 gui phong TH-KTDN 2" xfId="16604"/>
    <cellStyle name="Dziesietny_Invoices2001Slovakia_TDT KHANH HOA_Tong hop Cac tuyen(9-1-06)_bieu tong hop lai kh von 2011 gui phong TH-KTDN 2 2" xfId="31958"/>
    <cellStyle name="Dziesiętny_Invoices2001Slovakia_TDT KHANH HOA_Tong hop Cac tuyen(9-1-06)_bieu tong hop lai kh von 2011 gui phong TH-KTDN 2 2" xfId="31959"/>
    <cellStyle name="Dziesietny_Invoices2001Slovakia_TDT KHANH HOA_Tong hop Cac tuyen(9-1-06)_bieu tong hop lai kh von 2011 gui phong TH-KTDN 3" xfId="29656"/>
    <cellStyle name="Dziesiętny_Invoices2001Slovakia_TDT KHANH HOA_Tong hop Cac tuyen(9-1-06)_bieu tong hop lai kh von 2011 gui phong TH-KTDN 3" xfId="29657"/>
    <cellStyle name="Dziesietny_Invoices2001Slovakia_TDT KHANH HOA_Tong hop Cac tuyen(9-1-06)_Book1" xfId="10867"/>
    <cellStyle name="Dziesiętny_Invoices2001Slovakia_TDT KHANH HOA_Tong hop Cac tuyen(9-1-06)_Book1" xfId="10868"/>
    <cellStyle name="Dziesietny_Invoices2001Slovakia_TDT KHANH HOA_Tong hop Cac tuyen(9-1-06)_Book1 2" xfId="29658"/>
    <cellStyle name="Dziesiętny_Invoices2001Slovakia_TDT KHANH HOA_Tong hop Cac tuyen(9-1-06)_Book1 2" xfId="29659"/>
    <cellStyle name="Dziesietny_Invoices2001Slovakia_TDT KHANH HOA_Tong hop Cac tuyen(9-1-06)_Copy of KH PHAN BO VON ĐỐI ỨNG NAM 2011 (30 TY phuong án gop WB)" xfId="10869"/>
    <cellStyle name="Dziesiętny_Invoices2001Slovakia_TDT KHANH HOA_Tong hop Cac tuyen(9-1-06)_Copy of KH PHAN BO VON ĐỐI ỨNG NAM 2011 (30 TY phuong án gop WB)" xfId="10870"/>
    <cellStyle name="Dziesietny_Invoices2001Slovakia_TDT KHANH HOA_Tong hop Cac tuyen(9-1-06)_Copy of KH PHAN BO VON ĐỐI ỨNG NAM 2011 (30 TY phuong án gop WB) 2" xfId="16605"/>
    <cellStyle name="Dziesiętny_Invoices2001Slovakia_TDT KHANH HOA_Tong hop Cac tuyen(9-1-06)_Copy of KH PHAN BO VON ĐỐI ỨNG NAM 2011 (30 TY phuong án gop WB) 2" xfId="16606"/>
    <cellStyle name="Dziesietny_Invoices2001Slovakia_TDT KHANH HOA_Tong hop Cac tuyen(9-1-06)_Copy of KH PHAN BO VON ĐỐI ỨNG NAM 2011 (30 TY phuong án gop WB) 2 2" xfId="31960"/>
    <cellStyle name="Dziesiętny_Invoices2001Slovakia_TDT KHANH HOA_Tong hop Cac tuyen(9-1-06)_Copy of KH PHAN BO VON ĐỐI ỨNG NAM 2011 (30 TY phuong án gop WB) 2 2" xfId="31961"/>
    <cellStyle name="Dziesietny_Invoices2001Slovakia_TDT KHANH HOA_Tong hop Cac tuyen(9-1-06)_Copy of KH PHAN BO VON ĐỐI ỨNG NAM 2011 (30 TY phuong án gop WB) 3" xfId="29660"/>
    <cellStyle name="Dziesiętny_Invoices2001Slovakia_TDT KHANH HOA_Tong hop Cac tuyen(9-1-06)_Copy of KH PHAN BO VON ĐỐI ỨNG NAM 2011 (30 TY phuong án gop WB) 3" xfId="29661"/>
    <cellStyle name="Dziesietny_Invoices2001Slovakia_TDT KHANH HOA_Tong hop Cac tuyen(9-1-06)_Ke hoach 2010 (theo doi 11-8-2010)" xfId="10871"/>
    <cellStyle name="Dziesiętny_Invoices2001Slovakia_TDT KHANH HOA_Tong hop Cac tuyen(9-1-06)_Ke hoach 2010 (theo doi 11-8-2010)" xfId="10872"/>
    <cellStyle name="Dziesietny_Invoices2001Slovakia_TDT KHANH HOA_Tong hop Cac tuyen(9-1-06)_Ke hoach 2010 (theo doi 11-8-2010) 2" xfId="16607"/>
    <cellStyle name="Dziesiętny_Invoices2001Slovakia_TDT KHANH HOA_Tong hop Cac tuyen(9-1-06)_Ke hoach 2010 (theo doi 11-8-2010) 2" xfId="16608"/>
    <cellStyle name="Dziesietny_Invoices2001Slovakia_TDT KHANH HOA_Tong hop Cac tuyen(9-1-06)_Ke hoach 2010 (theo doi 11-8-2010) 2 2" xfId="31962"/>
    <cellStyle name="Dziesiętny_Invoices2001Slovakia_TDT KHANH HOA_Tong hop Cac tuyen(9-1-06)_Ke hoach 2010 (theo doi 11-8-2010) 2 2" xfId="31963"/>
    <cellStyle name="Dziesietny_Invoices2001Slovakia_TDT KHANH HOA_Tong hop Cac tuyen(9-1-06)_Ke hoach 2010 (theo doi 11-8-2010) 3" xfId="29662"/>
    <cellStyle name="Dziesiętny_Invoices2001Slovakia_TDT KHANH HOA_Tong hop Cac tuyen(9-1-06)_Ke hoach 2010 (theo doi 11-8-2010) 3" xfId="29663"/>
    <cellStyle name="Dziesietny_Invoices2001Slovakia_TDT KHANH HOA_Tong hop Cac tuyen(9-1-06)_Ke hoach 2010 (theo doi 11-8-2010)_Bang bieu" xfId="10873"/>
    <cellStyle name="Dziesiętny_Invoices2001Slovakia_TDT KHANH HOA_Tong hop Cac tuyen(9-1-06)_Ke hoach 2010 (theo doi 11-8-2010)_Bang bieu" xfId="10874"/>
    <cellStyle name="Dziesietny_Invoices2001Slovakia_TDT KHANH HOA_Tong hop Cac tuyen(9-1-06)_Ke hoach 2010 (theo doi 11-8-2010)_Bang bieu 2" xfId="29664"/>
    <cellStyle name="Dziesiętny_Invoices2001Slovakia_TDT KHANH HOA_Tong hop Cac tuyen(9-1-06)_Ke hoach 2010 (theo doi 11-8-2010)_Bang bieu 2" xfId="29665"/>
    <cellStyle name="Dziesietny_Invoices2001Slovakia_TDT KHANH HOA_Tong hop Cac tuyen(9-1-06)_Ke hoach 2010 (theo doi 11-8-2010)_Book1" xfId="10875"/>
    <cellStyle name="Dziesiętny_Invoices2001Slovakia_TDT KHANH HOA_Tong hop Cac tuyen(9-1-06)_Ke hoach 2010 (theo doi 11-8-2010)_Book1" xfId="10876"/>
    <cellStyle name="Dziesietny_Invoices2001Slovakia_TDT KHANH HOA_Tong hop Cac tuyen(9-1-06)_Ke hoach 2010 (theo doi 11-8-2010)_Book1 2" xfId="29666"/>
    <cellStyle name="Dziesiętny_Invoices2001Slovakia_TDT KHANH HOA_Tong hop Cac tuyen(9-1-06)_Ke hoach 2010 (theo doi 11-8-2010)_Book1 2" xfId="29667"/>
    <cellStyle name="Dziesietny_Invoices2001Slovakia_TDT KHANH HOA_Tong hop Cac tuyen(9-1-06)_KH Von 2012 gui BKH 1" xfId="10877"/>
    <cellStyle name="Dziesiętny_Invoices2001Slovakia_TDT KHANH HOA_Tong hop Cac tuyen(9-1-06)_KH Von 2012 gui BKH 1" xfId="10878"/>
    <cellStyle name="Dziesietny_Invoices2001Slovakia_TDT KHANH HOA_Tong hop Cac tuyen(9-1-06)_KH Von 2012 gui BKH 1 2" xfId="16609"/>
    <cellStyle name="Dziesiętny_Invoices2001Slovakia_TDT KHANH HOA_Tong hop Cac tuyen(9-1-06)_KH Von 2012 gui BKH 1 2" xfId="16610"/>
    <cellStyle name="Dziesietny_Invoices2001Slovakia_TDT KHANH HOA_Tong hop Cac tuyen(9-1-06)_KH Von 2012 gui BKH 1 2 2" xfId="31964"/>
    <cellStyle name="Dziesiętny_Invoices2001Slovakia_TDT KHANH HOA_Tong hop Cac tuyen(9-1-06)_KH Von 2012 gui BKH 1 2 2" xfId="31965"/>
    <cellStyle name="Dziesietny_Invoices2001Slovakia_TDT KHANH HOA_Tong hop Cac tuyen(9-1-06)_KH Von 2012 gui BKH 1 3" xfId="29668"/>
    <cellStyle name="Dziesiętny_Invoices2001Slovakia_TDT KHANH HOA_Tong hop Cac tuyen(9-1-06)_KH Von 2012 gui BKH 1 3" xfId="29669"/>
    <cellStyle name="Dziesietny_Invoices2001Slovakia_TDT KHANH HOA_Tong hop Cac tuyen(9-1-06)_QD ke hoach dau thau" xfId="10879"/>
    <cellStyle name="Dziesiętny_Invoices2001Slovakia_TDT KHANH HOA_Tong hop Cac tuyen(9-1-06)_QD ke hoach dau thau" xfId="10880"/>
    <cellStyle name="Dziesietny_Invoices2001Slovakia_TDT KHANH HOA_Tong hop Cac tuyen(9-1-06)_QD ke hoach dau thau 2" xfId="16611"/>
    <cellStyle name="Dziesiętny_Invoices2001Slovakia_TDT KHANH HOA_Tong hop Cac tuyen(9-1-06)_QD ke hoach dau thau 2" xfId="16612"/>
    <cellStyle name="Dziesietny_Invoices2001Slovakia_TDT KHANH HOA_Tong hop Cac tuyen(9-1-06)_QD ke hoach dau thau 2 2" xfId="31966"/>
    <cellStyle name="Dziesiętny_Invoices2001Slovakia_TDT KHANH HOA_Tong hop Cac tuyen(9-1-06)_QD ke hoach dau thau 2 2" xfId="31967"/>
    <cellStyle name="Dziesietny_Invoices2001Slovakia_TDT KHANH HOA_Tong hop Cac tuyen(9-1-06)_QD ke hoach dau thau 3" xfId="29670"/>
    <cellStyle name="Dziesiętny_Invoices2001Slovakia_TDT KHANH HOA_Tong hop Cac tuyen(9-1-06)_QD ke hoach dau thau 3" xfId="29671"/>
    <cellStyle name="Dziesietny_Invoices2001Slovakia_TDT KHANH HOA_Tong hop Cac tuyen(9-1-06)_QD ke hoach dau thau_Bang bieu" xfId="10881"/>
    <cellStyle name="Dziesiętny_Invoices2001Slovakia_TDT KHANH HOA_Tong hop Cac tuyen(9-1-06)_QD ke hoach dau thau_Bang bieu" xfId="10882"/>
    <cellStyle name="Dziesietny_Invoices2001Slovakia_TDT KHANH HOA_Tong hop Cac tuyen(9-1-06)_QD ke hoach dau thau_Bang bieu 2" xfId="29672"/>
    <cellStyle name="Dziesiętny_Invoices2001Slovakia_TDT KHANH HOA_Tong hop Cac tuyen(9-1-06)_QD ke hoach dau thau_Bang bieu 2" xfId="29673"/>
    <cellStyle name="Dziesietny_Invoices2001Slovakia_TDT KHANH HOA_Tong hop Cac tuyen(9-1-06)_QD ke hoach dau thau_Book1" xfId="10883"/>
    <cellStyle name="Dziesiętny_Invoices2001Slovakia_TDT KHANH HOA_Tong hop Cac tuyen(9-1-06)_QD ke hoach dau thau_Book1" xfId="10884"/>
    <cellStyle name="Dziesietny_Invoices2001Slovakia_TDT KHANH HOA_Tong hop Cac tuyen(9-1-06)_QD ke hoach dau thau_Book1 2" xfId="29674"/>
    <cellStyle name="Dziesiętny_Invoices2001Slovakia_TDT KHANH HOA_Tong hop Cac tuyen(9-1-06)_QD ke hoach dau thau_Book1 2" xfId="29675"/>
    <cellStyle name="Dziesietny_Invoices2001Slovakia_TDT KHANH HOA_Tong hop Cac tuyen(9-1-06)_Tong von ĐTPT" xfId="10885"/>
    <cellStyle name="Dziesiętny_Invoices2001Slovakia_TDT KHANH HOA_Tong hop Cac tuyen(9-1-06)_Tong von ĐTPT" xfId="10886"/>
    <cellStyle name="Dziesietny_Invoices2001Slovakia_TDT KHANH HOA_Tong hop Cac tuyen(9-1-06)_Tong von ĐTPT 2" xfId="16613"/>
    <cellStyle name="Dziesiętny_Invoices2001Slovakia_TDT KHANH HOA_Tong hop Cac tuyen(9-1-06)_Tong von ĐTPT 2" xfId="16614"/>
    <cellStyle name="Dziesietny_Invoices2001Slovakia_TDT KHANH HOA_Tong hop Cac tuyen(9-1-06)_Tong von ĐTPT 2 2" xfId="31968"/>
    <cellStyle name="Dziesiętny_Invoices2001Slovakia_TDT KHANH HOA_Tong hop Cac tuyen(9-1-06)_Tong von ĐTPT 2 2" xfId="31969"/>
    <cellStyle name="Dziesietny_Invoices2001Slovakia_TDT KHANH HOA_Tong hop Cac tuyen(9-1-06)_Tong von ĐTPT 3" xfId="29676"/>
    <cellStyle name="Dziesiętny_Invoices2001Slovakia_TDT KHANH HOA_Tong hop Cac tuyen(9-1-06)_Tong von ĐTPT 3" xfId="29677"/>
    <cellStyle name="Dziesietny_Invoices2001Slovakia_TDT KHANH HOA_Tong hop Cac tuyen(9-1-06)_Tong von ĐTPT_Bang bieu" xfId="10887"/>
    <cellStyle name="Dziesiętny_Invoices2001Slovakia_TDT KHANH HOA_Tong hop Cac tuyen(9-1-06)_Tong von ĐTPT_Bang bieu" xfId="10888"/>
    <cellStyle name="Dziesietny_Invoices2001Slovakia_TDT KHANH HOA_Tong hop Cac tuyen(9-1-06)_Tong von ĐTPT_Bang bieu 2" xfId="29678"/>
    <cellStyle name="Dziesiętny_Invoices2001Slovakia_TDT KHANH HOA_Tong hop Cac tuyen(9-1-06)_Tong von ĐTPT_Bang bieu 2" xfId="29679"/>
    <cellStyle name="Dziesietny_Invoices2001Slovakia_TDT KHANH HOA_Tong hop Cac tuyen(9-1-06)_Tong von ĐTPT_Book1" xfId="10889"/>
    <cellStyle name="Dziesiętny_Invoices2001Slovakia_TDT KHANH HOA_Tong hop Cac tuyen(9-1-06)_Tong von ĐTPT_Book1" xfId="10890"/>
    <cellStyle name="Dziesietny_Invoices2001Slovakia_TDT KHANH HOA_Tong hop Cac tuyen(9-1-06)_Tong von ĐTPT_Book1 2" xfId="29680"/>
    <cellStyle name="Dziesiętny_Invoices2001Slovakia_TDT KHANH HOA_Tong hop Cac tuyen(9-1-06)_Tong von ĐTPT_Book1 2" xfId="29681"/>
    <cellStyle name="Dziesietny_Invoices2001Slovakia_TDT KHANH HOA_Tong von ĐTPT" xfId="10891"/>
    <cellStyle name="Dziesiętny_Invoices2001Slovakia_TDT KHANH HOA_Tong von ĐTPT" xfId="10892"/>
    <cellStyle name="Dziesietny_Invoices2001Slovakia_TDT KHANH HOA_Tong von ĐTPT 2" xfId="16615"/>
    <cellStyle name="Dziesiętny_Invoices2001Slovakia_TDT KHANH HOA_Tong von ĐTPT 2" xfId="16616"/>
    <cellStyle name="Dziesietny_Invoices2001Slovakia_TDT KHANH HOA_Tong von ĐTPT 3" xfId="29682"/>
    <cellStyle name="Dziesiętny_Invoices2001Slovakia_TDT KHANH HOA_Tong von ĐTPT 3" xfId="29683"/>
    <cellStyle name="Dziesietny_Invoices2001Slovakia_TDT KHANH HOA_TU VAN THUY LOI THAM  PHE" xfId="10893"/>
    <cellStyle name="Dziesiętny_Invoices2001Slovakia_TDT KHANH HOA_TU VAN THUY LOI THAM  PHE" xfId="10894"/>
    <cellStyle name="Dziesietny_Invoices2001Slovakia_TDT KHANH HOA_TU VAN THUY LOI THAM  PHE 2" xfId="16617"/>
    <cellStyle name="Dziesiętny_Invoices2001Slovakia_TDT KHANH HOA_TU VAN THUY LOI THAM  PHE 2" xfId="16618"/>
    <cellStyle name="Dziesietny_Invoices2001Slovakia_TDT KHANH HOA_TU VAN THUY LOI THAM  PHE 3" xfId="29684"/>
    <cellStyle name="Dziesiętny_Invoices2001Slovakia_TDT KHANH HOA_TU VAN THUY LOI THAM  PHE 3" xfId="29685"/>
    <cellStyle name="Dziesietny_Invoices2001Slovakia_TDT KHANH HOA_Viec Huy dang lam" xfId="16621"/>
    <cellStyle name="Dziesiętny_Invoices2001Slovakia_TDT KHANH HOA_Viec Huy dang lam" xfId="16622"/>
    <cellStyle name="Dziesietny_Invoices2001Slovakia_TDT KHANH HOA_Viec Huy dang lam 2" xfId="31970"/>
    <cellStyle name="Dziesiętny_Invoices2001Slovakia_TDT KHANH HOA_Viec Huy dang lam 2" xfId="31971"/>
    <cellStyle name="Dziesietny_Invoices2001Slovakia_TDT quangngai" xfId="10895"/>
    <cellStyle name="Dziesiętny_Invoices2001Slovakia_TDT quangngai" xfId="10896"/>
    <cellStyle name="Dziesietny_Invoices2001Slovakia_TDT quangngai 2" xfId="16623"/>
    <cellStyle name="Dziesiętny_Invoices2001Slovakia_TDT quangngai 2" xfId="16624"/>
    <cellStyle name="Dziesietny_Invoices2001Slovakia_TDT quangngai 2 2" xfId="31972"/>
    <cellStyle name="Dziesiętny_Invoices2001Slovakia_TDT quangngai 2 2" xfId="31973"/>
    <cellStyle name="Dziesietny_Invoices2001Slovakia_TDT quangngai 3" xfId="29686"/>
    <cellStyle name="Dziesiętny_Invoices2001Slovakia_TDT quangngai 3" xfId="29687"/>
    <cellStyle name="Dziesietny_Invoices2001Slovakia_TH danh muc 08-09 den ngay 30-8-09" xfId="16627"/>
    <cellStyle name="Dziesiętny_Invoices2001Slovakia_TH danh muc 08-09 den ngay 30-8-09" xfId="16628"/>
    <cellStyle name="Dziesietny_Invoices2001Slovakia_Tham dinh du toan mat doong - Ban cho moi21-5" xfId="16629"/>
    <cellStyle name="Dziesiętny_Invoices2001Slovakia_Tham dinh du toan mat doong - Ban cho moi21-5" xfId="16630"/>
    <cellStyle name="Dziesietny_Invoices2001Slovakia_Tienluong" xfId="10897"/>
    <cellStyle name="Dziesiętny_Invoices2001Slovakia_Tienluong" xfId="10898"/>
    <cellStyle name="Dziesietny_Invoices2001Slovakia_Tienluong 2" xfId="16625"/>
    <cellStyle name="Dziesiętny_Invoices2001Slovakia_Tienluong 2" xfId="16626"/>
    <cellStyle name="Dziesietny_Invoices2001Slovakia_Tienluong 3" xfId="29688"/>
    <cellStyle name="Dziesiętny_Invoices2001Slovakia_Tienluong 3" xfId="29689"/>
    <cellStyle name="Dziesietny_Invoices2001Slovakia_TMDT(10-5-06)" xfId="10899"/>
    <cellStyle name="Dziesiętny_Invoices2001Slovakia_Tong von ĐTPT" xfId="10900"/>
    <cellStyle name="Dziesietny_Invoices2001Slovakia_Viec Huy dang lam" xfId="16631"/>
    <cellStyle name="Dziesiętny_Invoices2001Slovakia_Viec Huy dang lam" xfId="16632"/>
    <cellStyle name="Dziesietny_Invoices2001Slovakia_Viec Huy dang lam 2" xfId="31974"/>
    <cellStyle name="Dziesiętny_Invoices2001Slovakia_Viec Huy dang lam 2" xfId="31975"/>
    <cellStyle name="e" xfId="10901"/>
    <cellStyle name="e 2" xfId="16634"/>
    <cellStyle name="e 3" xfId="16633"/>
    <cellStyle name="e 4" xfId="29690"/>
    <cellStyle name="E&amp;Y House" xfId="10902"/>
    <cellStyle name="E&amp;Y House 2" xfId="16635"/>
    <cellStyle name="E&amp;Y House 3" xfId="29691"/>
    <cellStyle name="e_bieu ke hoach dau thau" xfId="10903"/>
    <cellStyle name="e_bieu ke hoach dau thau 2" xfId="16637"/>
    <cellStyle name="e_bieu ke hoach dau thau 3" xfId="16636"/>
    <cellStyle name="e_bieu ke hoach dau thau 4" xfId="29692"/>
    <cellStyle name="e_bieu ke hoach dau thau truong mam non SKH" xfId="10904"/>
    <cellStyle name="e_bieu ke hoach dau thau truong mam non SKH 2" xfId="16639"/>
    <cellStyle name="e_bieu ke hoach dau thau truong mam non SKH 3" xfId="16638"/>
    <cellStyle name="e_bieu ke hoach dau thau truong mam non SKH 4" xfId="29693"/>
    <cellStyle name="e_Book1" xfId="10905"/>
    <cellStyle name="e_Book1 2" xfId="16641"/>
    <cellStyle name="e_Book1 3" xfId="16640"/>
    <cellStyle name="e_Book1 4" xfId="29694"/>
    <cellStyle name="e_DT tieu hoc diem TDC ban Cho 28-02-09" xfId="10906"/>
    <cellStyle name="e_DT tieu hoc diem TDC ban Cho 28-02-09 2" xfId="16643"/>
    <cellStyle name="e_DT tieu hoc diem TDC ban Cho 28-02-09 3" xfId="16642"/>
    <cellStyle name="e_DT tieu hoc diem TDC ban Cho 28-02-09 4" xfId="29695"/>
    <cellStyle name="e_Du toan" xfId="10907"/>
    <cellStyle name="e_Du toan 2" xfId="10908"/>
    <cellStyle name="e_Du toan 2 2" xfId="16646"/>
    <cellStyle name="e_Du toan 2 3" xfId="16645"/>
    <cellStyle name="e_Du toan 2 4" xfId="29697"/>
    <cellStyle name="e_Du toan 3" xfId="16644"/>
    <cellStyle name="e_Du toan 4" xfId="29696"/>
    <cellStyle name="e_Du toan nuoc San Thang (GD2)" xfId="10909"/>
    <cellStyle name="e_Du toan nuoc San Thang (GD2) 2" xfId="16648"/>
    <cellStyle name="e_Du toan nuoc San Thang (GD2) 3" xfId="16647"/>
    <cellStyle name="e_Du toan nuoc San Thang (GD2) 4" xfId="29698"/>
    <cellStyle name="e_Du toan_BIEU KE HOACH  2015 (KTN 6.11 sua)" xfId="16649"/>
    <cellStyle name="e_HD TT1" xfId="10910"/>
    <cellStyle name="e_HD TT1 2" xfId="10911"/>
    <cellStyle name="e_HD TT1 2 2" xfId="16652"/>
    <cellStyle name="e_HD TT1 2 3" xfId="16651"/>
    <cellStyle name="e_HD TT1 2 4" xfId="29700"/>
    <cellStyle name="e_HD TT1 3" xfId="16650"/>
    <cellStyle name="e_HD TT1 4" xfId="29699"/>
    <cellStyle name="e_HD TT1_BIEU KE HOACH  2015 (KTN 6.11 sua)" xfId="16653"/>
    <cellStyle name="e_Nha lop hoc 8 P" xfId="10912"/>
    <cellStyle name="e_Nha lop hoc 8 P 2" xfId="10913"/>
    <cellStyle name="e_Nha lop hoc 8 P 2 2" xfId="16656"/>
    <cellStyle name="e_Nha lop hoc 8 P 2 3" xfId="16655"/>
    <cellStyle name="e_Nha lop hoc 8 P 2 4" xfId="29702"/>
    <cellStyle name="e_Nha lop hoc 8 P 3" xfId="16654"/>
    <cellStyle name="e_Nha lop hoc 8 P 4" xfId="29701"/>
    <cellStyle name="e_Nha lop hoc 8 P_BIEU KE HOACH  2015 (KTN 6.11 sua)" xfId="16657"/>
    <cellStyle name="e_Tienluong" xfId="10914"/>
    <cellStyle name="e_Tienluong 2" xfId="16659"/>
    <cellStyle name="e_Tienluong 3" xfId="16658"/>
    <cellStyle name="e_Tienluong 4" xfId="29703"/>
    <cellStyle name="ea" xfId="16660"/>
    <cellStyle name="Emphasis 1" xfId="16661"/>
    <cellStyle name="Emphasis 2" xfId="16662"/>
    <cellStyle name="Emphasis 3" xfId="16663"/>
    <cellStyle name="Enter Currency (0)" xfId="10915"/>
    <cellStyle name="Enter Currency (0) 2" xfId="10916"/>
    <cellStyle name="Enter Currency (0) 2 2" xfId="16666"/>
    <cellStyle name="Enter Currency (0) 2 3" xfId="16665"/>
    <cellStyle name="Enter Currency (0) 2 4" xfId="29705"/>
    <cellStyle name="Enter Currency (0) 3" xfId="16664"/>
    <cellStyle name="Enter Currency (0) 4" xfId="29704"/>
    <cellStyle name="Enter Currency (2)" xfId="10917"/>
    <cellStyle name="Enter Currency (2) 2" xfId="16667"/>
    <cellStyle name="Enter Currency (2) 3" xfId="29706"/>
    <cellStyle name="Enter Units (0)" xfId="10918"/>
    <cellStyle name="Enter Units (0) 2" xfId="16668"/>
    <cellStyle name="Enter Units (0) 3" xfId="29707"/>
    <cellStyle name="Enter Units (1)" xfId="10919"/>
    <cellStyle name="Enter Units (1) 2" xfId="16669"/>
    <cellStyle name="Enter Units (1) 3" xfId="29708"/>
    <cellStyle name="Enter Units (2)" xfId="10920"/>
    <cellStyle name="Enter Units (2) 2" xfId="16670"/>
    <cellStyle name="Enter Units (2) 3" xfId="29709"/>
    <cellStyle name="Entered" xfId="10921"/>
    <cellStyle name="Entered 2" xfId="10922"/>
    <cellStyle name="Entered 2 2" xfId="29711"/>
    <cellStyle name="Entered 3" xfId="16671"/>
    <cellStyle name="Entered 4" xfId="29710"/>
    <cellStyle name="Euro" xfId="10923"/>
    <cellStyle name="Euro 2" xfId="16672"/>
    <cellStyle name="Euro 3" xfId="29712"/>
    <cellStyle name="Excel Built-in Normal" xfId="16673"/>
    <cellStyle name="Explanatory Text" xfId="10924" builtinId="53" customBuiltin="1"/>
    <cellStyle name="Explanatory Text 2" xfId="16674"/>
    <cellStyle name="Explanatory Text 2 2" xfId="16675"/>
    <cellStyle name="Explanatory Text 3" xfId="16676"/>
    <cellStyle name="Explanatory Text 4" xfId="16677"/>
    <cellStyle name="Explanatory Text 5" xfId="29713"/>
    <cellStyle name="f" xfId="10925"/>
    <cellStyle name="f 2" xfId="16679"/>
    <cellStyle name="f 3" xfId="16678"/>
    <cellStyle name="f 4" xfId="29714"/>
    <cellStyle name="f_bieu ke hoach dau thau" xfId="10926"/>
    <cellStyle name="f_bieu ke hoach dau thau 2" xfId="16681"/>
    <cellStyle name="f_bieu ke hoach dau thau 3" xfId="16680"/>
    <cellStyle name="f_bieu ke hoach dau thau 4" xfId="29715"/>
    <cellStyle name="f_bieu ke hoach dau thau truong mam non SKH" xfId="10927"/>
    <cellStyle name="f_bieu ke hoach dau thau truong mam non SKH 2" xfId="16683"/>
    <cellStyle name="f_bieu ke hoach dau thau truong mam non SKH 3" xfId="16682"/>
    <cellStyle name="f_bieu ke hoach dau thau truong mam non SKH 4" xfId="29716"/>
    <cellStyle name="f_Book1" xfId="10928"/>
    <cellStyle name="f_Book1 2" xfId="16685"/>
    <cellStyle name="f_Book1 3" xfId="16684"/>
    <cellStyle name="f_Book1 4" xfId="29717"/>
    <cellStyle name="f_DT tieu hoc diem TDC ban Cho 28-02-09" xfId="10929"/>
    <cellStyle name="f_DT tieu hoc diem TDC ban Cho 28-02-09 2" xfId="16687"/>
    <cellStyle name="f_DT tieu hoc diem TDC ban Cho 28-02-09 3" xfId="16686"/>
    <cellStyle name="f_DT tieu hoc diem TDC ban Cho 28-02-09 4" xfId="29718"/>
    <cellStyle name="f_Du toan" xfId="10930"/>
    <cellStyle name="f_Du toan 2" xfId="10931"/>
    <cellStyle name="f_Du toan 2 2" xfId="16690"/>
    <cellStyle name="f_Du toan 2 3" xfId="16689"/>
    <cellStyle name="f_Du toan 2 4" xfId="29720"/>
    <cellStyle name="f_Du toan 3" xfId="16688"/>
    <cellStyle name="f_Du toan 4" xfId="29719"/>
    <cellStyle name="f_Du toan nuoc San Thang (GD2)" xfId="10932"/>
    <cellStyle name="f_Du toan nuoc San Thang (GD2) 2" xfId="16692"/>
    <cellStyle name="f_Du toan nuoc San Thang (GD2) 3" xfId="16691"/>
    <cellStyle name="f_Du toan nuoc San Thang (GD2) 4" xfId="29721"/>
    <cellStyle name="f_Du toan_BIEU KE HOACH  2015 (KTN 6.11 sua)" xfId="16693"/>
    <cellStyle name="f_HD TT1" xfId="10933"/>
    <cellStyle name="f_HD TT1 2" xfId="10934"/>
    <cellStyle name="f_HD TT1 2 2" xfId="16696"/>
    <cellStyle name="f_HD TT1 2 3" xfId="16695"/>
    <cellStyle name="f_HD TT1 2 4" xfId="29723"/>
    <cellStyle name="f_HD TT1 3" xfId="16694"/>
    <cellStyle name="f_HD TT1 4" xfId="29722"/>
    <cellStyle name="f_HD TT1_BIEU KE HOACH  2015 (KTN 6.11 sua)" xfId="16697"/>
    <cellStyle name="f_Nha lop hoc 8 P" xfId="10935"/>
    <cellStyle name="f_Nha lop hoc 8 P 2" xfId="10936"/>
    <cellStyle name="f_Nha lop hoc 8 P 2 2" xfId="16700"/>
    <cellStyle name="f_Nha lop hoc 8 P 2 3" xfId="16699"/>
    <cellStyle name="f_Nha lop hoc 8 P 2 4" xfId="29725"/>
    <cellStyle name="f_Nha lop hoc 8 P 3" xfId="16698"/>
    <cellStyle name="f_Nha lop hoc 8 P 4" xfId="29724"/>
    <cellStyle name="f_Nha lop hoc 8 P_BIEU KE HOACH  2015 (KTN 6.11 sua)" xfId="16701"/>
    <cellStyle name="f_Tienluong" xfId="10937"/>
    <cellStyle name="f_Tienluong 2" xfId="16703"/>
    <cellStyle name="f_Tienluong 3" xfId="16702"/>
    <cellStyle name="f_Tienluong 4" xfId="29726"/>
    <cellStyle name="f1" xfId="10938"/>
    <cellStyle name="f1 2" xfId="16704"/>
    <cellStyle name="f1 2 2" xfId="31976"/>
    <cellStyle name="f1 3" xfId="29727"/>
    <cellStyle name="f2" xfId="10939"/>
    <cellStyle name="f2 2" xfId="16705"/>
    <cellStyle name="f2 2 2" xfId="31977"/>
    <cellStyle name="f2 3" xfId="29728"/>
    <cellStyle name="F3" xfId="10940"/>
    <cellStyle name="F3 2" xfId="16706"/>
    <cellStyle name="F3 3" xfId="29729"/>
    <cellStyle name="F4" xfId="10941"/>
    <cellStyle name="F4 2" xfId="16707"/>
    <cellStyle name="F4 3" xfId="29730"/>
    <cellStyle name="F5" xfId="10942"/>
    <cellStyle name="F5 2" xfId="16708"/>
    <cellStyle name="F5 3" xfId="29731"/>
    <cellStyle name="F6" xfId="10943"/>
    <cellStyle name="F6 2" xfId="16709"/>
    <cellStyle name="F6 3" xfId="29732"/>
    <cellStyle name="F7" xfId="10944"/>
    <cellStyle name="F7 2" xfId="16710"/>
    <cellStyle name="F7 3" xfId="29733"/>
    <cellStyle name="F8" xfId="10945"/>
    <cellStyle name="F8 2" xfId="16711"/>
    <cellStyle name="F8 3" xfId="29734"/>
    <cellStyle name="Fixed" xfId="10946"/>
    <cellStyle name="Fixed 2" xfId="13308"/>
    <cellStyle name="Fixed 3" xfId="29735"/>
    <cellStyle name="gia" xfId="10947"/>
    <cellStyle name="gia 2" xfId="16721"/>
    <cellStyle name="gia 3" xfId="29736"/>
    <cellStyle name="Good" xfId="10948" builtinId="26" customBuiltin="1"/>
    <cellStyle name="Good 2" xfId="16712"/>
    <cellStyle name="Good 2 2" xfId="16713"/>
    <cellStyle name="Good 3" xfId="16714"/>
    <cellStyle name="Good 4" xfId="16715"/>
    <cellStyle name="Good 5" xfId="29737"/>
    <cellStyle name="Grey" xfId="10949"/>
    <cellStyle name="Grey 2" xfId="16717"/>
    <cellStyle name="Grey 2 2" xfId="16718"/>
    <cellStyle name="Grey 3" xfId="16719"/>
    <cellStyle name="Grey 4" xfId="16716"/>
    <cellStyle name="Grey 5" xfId="29738"/>
    <cellStyle name="Group" xfId="10950"/>
    <cellStyle name="Group 2" xfId="16720"/>
    <cellStyle name="Group 3" xfId="29739"/>
    <cellStyle name="H" xfId="10951"/>
    <cellStyle name="H 2" xfId="16722"/>
    <cellStyle name="H 3" xfId="29740"/>
    <cellStyle name="H_D-A-VU" xfId="10952"/>
    <cellStyle name="H_D-A-VU 2" xfId="10953"/>
    <cellStyle name="H_D-A-VU 2 2" xfId="16724"/>
    <cellStyle name="H_D-A-VU 2 3" xfId="29742"/>
    <cellStyle name="H_D-A-VU 3" xfId="16723"/>
    <cellStyle name="H_D-A-VU 4" xfId="29741"/>
    <cellStyle name="H_D-A-VU_BIEU KE HOACH  2015 (KTN 6.11 sua)" xfId="16725"/>
    <cellStyle name="H_HSTHAU" xfId="10954"/>
    <cellStyle name="H_HSTHAU 2" xfId="10955"/>
    <cellStyle name="H_HSTHAU 2 2" xfId="16727"/>
    <cellStyle name="H_HSTHAU 2 3" xfId="29744"/>
    <cellStyle name="H_HSTHAU 3" xfId="16726"/>
    <cellStyle name="H_HSTHAU 4" xfId="29743"/>
    <cellStyle name="H_HSTHAU_BIEU KE HOACH  2015 (KTN 6.11 sua)" xfId="16728"/>
    <cellStyle name="H_Ket du ung NS" xfId="10956"/>
    <cellStyle name="H_Ket du ung NS 2" xfId="16729"/>
    <cellStyle name="H_Ket du ung NS 3" xfId="29745"/>
    <cellStyle name="H_KH Von 2012 gui BKH 1" xfId="10957"/>
    <cellStyle name="H_KH Von 2012 gui BKH 1 2" xfId="10958"/>
    <cellStyle name="H_KH Von 2012 gui BKH 1 2 2" xfId="16731"/>
    <cellStyle name="H_KH Von 2012 gui BKH 1 2 3" xfId="29747"/>
    <cellStyle name="H_KH Von 2012 gui BKH 1 3" xfId="16730"/>
    <cellStyle name="H_KH Von 2012 gui BKH 1 4" xfId="29746"/>
    <cellStyle name="H_KH Von 2012 gui BKH 1_BIEU KE HOACH  2015 (KTN 6.11 sua)" xfId="16732"/>
    <cellStyle name="H_KH Von 2012 gui BKH 2" xfId="10959"/>
    <cellStyle name="H_KH Von 2012 gui BKH 2 2" xfId="10960"/>
    <cellStyle name="H_KH Von 2012 gui BKH 2 2 2" xfId="16734"/>
    <cellStyle name="H_KH Von 2012 gui BKH 2 2 3" xfId="29749"/>
    <cellStyle name="H_KH Von 2012 gui BKH 2 3" xfId="16733"/>
    <cellStyle name="H_KH Von 2012 gui BKH 2 4" xfId="29748"/>
    <cellStyle name="H_KH Von 2012 gui BKH 2_BIEU KE HOACH  2015 (KTN 6.11 sua)" xfId="16735"/>
    <cellStyle name="ha" xfId="10961"/>
    <cellStyle name="ha 2" xfId="16736"/>
    <cellStyle name="ha 3" xfId="29750"/>
    <cellStyle name="Head 1" xfId="10962"/>
    <cellStyle name="Head 1 2" xfId="16738"/>
    <cellStyle name="Head 1 3" xfId="16737"/>
    <cellStyle name="Head 1 4" xfId="29751"/>
    <cellStyle name="HEADER" xfId="10963"/>
    <cellStyle name="HEADER 2" xfId="16740"/>
    <cellStyle name="HEADER 3" xfId="16739"/>
    <cellStyle name="HEADER 4" xfId="29752"/>
    <cellStyle name="Header1" xfId="10964"/>
    <cellStyle name="Header1 2" xfId="13309"/>
    <cellStyle name="Header1 3" xfId="29753"/>
    <cellStyle name="Header2" xfId="10965"/>
    <cellStyle name="Header2 2" xfId="13310"/>
    <cellStyle name="Header2 2 2" xfId="31665"/>
    <cellStyle name="Header2 3" xfId="29754"/>
    <cellStyle name="Heading" xfId="10966"/>
    <cellStyle name="Heading 1" xfId="10967" builtinId="16" customBuiltin="1"/>
    <cellStyle name="Heading 1 2" xfId="13311"/>
    <cellStyle name="Heading 1 2 2" xfId="16742"/>
    <cellStyle name="Heading 1 2 3" xfId="16743"/>
    <cellStyle name="Heading 1 3" xfId="29756"/>
    <cellStyle name="Heading 2" xfId="10968" builtinId="17" customBuiltin="1"/>
    <cellStyle name="Heading 2 2" xfId="13312"/>
    <cellStyle name="Heading 2 2 2" xfId="16744"/>
    <cellStyle name="Heading 2 2 3" xfId="16745"/>
    <cellStyle name="Heading 2 3" xfId="29757"/>
    <cellStyle name="Heading 3" xfId="10969" builtinId="18" customBuiltin="1"/>
    <cellStyle name="Heading 3 2" xfId="16746"/>
    <cellStyle name="Heading 3 2 2" xfId="16747"/>
    <cellStyle name="Heading 3 3" xfId="16748"/>
    <cellStyle name="Heading 3 4" xfId="16749"/>
    <cellStyle name="Heading 3 5" xfId="29758"/>
    <cellStyle name="Heading 4" xfId="10970" builtinId="19" customBuiltin="1"/>
    <cellStyle name="Heading 4 2" xfId="16750"/>
    <cellStyle name="Heading 4 2 2" xfId="16751"/>
    <cellStyle name="Heading 4 3" xfId="16752"/>
    <cellStyle name="Heading 4 4" xfId="16753"/>
    <cellStyle name="Heading 4 5" xfId="29759"/>
    <cellStyle name="Heading 5" xfId="16741"/>
    <cellStyle name="Heading 6" xfId="29755"/>
    <cellStyle name="Heading1" xfId="10971"/>
    <cellStyle name="Heading1 2" xfId="16755"/>
    <cellStyle name="Heading1 3" xfId="16756"/>
    <cellStyle name="HEADING1 4" xfId="16754"/>
    <cellStyle name="Heading1 5" xfId="29760"/>
    <cellStyle name="Heading2" xfId="10972"/>
    <cellStyle name="Heading2 2" xfId="16758"/>
    <cellStyle name="Heading2 3" xfId="16759"/>
    <cellStyle name="HEADING2 4" xfId="16757"/>
    <cellStyle name="Heading2 5" xfId="29761"/>
    <cellStyle name="HEADINGS" xfId="10973"/>
    <cellStyle name="HEADINGS 2" xfId="10974"/>
    <cellStyle name="HEADINGS 2 2" xfId="29763"/>
    <cellStyle name="HEADINGS 3" xfId="16760"/>
    <cellStyle name="HEADINGS 4" xfId="29762"/>
    <cellStyle name="HEADINGSTOP" xfId="10975"/>
    <cellStyle name="HEADINGSTOP 2" xfId="10976"/>
    <cellStyle name="HEADINGSTOP 2 2" xfId="29765"/>
    <cellStyle name="HEADINGSTOP 3" xfId="16761"/>
    <cellStyle name="HEADINGSTOP 4" xfId="29764"/>
    <cellStyle name="headoption" xfId="10977"/>
    <cellStyle name="headoption 2" xfId="16762"/>
    <cellStyle name="headoption 2 2" xfId="31978"/>
    <cellStyle name="headoption 3" xfId="29766"/>
    <cellStyle name="Hoa-Scholl" xfId="10978"/>
    <cellStyle name="Hoa-Scholl 2" xfId="16763"/>
    <cellStyle name="Hoa-Scholl 2 2" xfId="31979"/>
    <cellStyle name="Hoa-Scholl 3" xfId="29767"/>
    <cellStyle name="HUY" xfId="10979"/>
    <cellStyle name="HUY 2" xfId="16764"/>
    <cellStyle name="HUY 3" xfId="29768"/>
    <cellStyle name="i phÝ kh¸c_B¶ng 2" xfId="10980"/>
    <cellStyle name="I.3" xfId="10981"/>
    <cellStyle name="I.3 2" xfId="16766"/>
    <cellStyle name="I.3 3" xfId="16765"/>
    <cellStyle name="I.3 4" xfId="29769"/>
    <cellStyle name="I.3?b_x000c_Comma [0]_II?_x0012_Comma [0]_laroux_2?_x0012_Comma [0]_larou_x001c_Comma [0]_laroux_3_¼­¿ï-¾È»ê?$Comma [0]" xfId="10982"/>
    <cellStyle name="i·0" xfId="10983"/>
    <cellStyle name="i·0 2" xfId="16767"/>
    <cellStyle name="i·0 2 2" xfId="31980"/>
    <cellStyle name="i·0 3" xfId="29770"/>
    <cellStyle name="ï-¾È»ê_BiÓu TB" xfId="10984"/>
    <cellStyle name="Indent" xfId="10985"/>
    <cellStyle name="Indent 2" xfId="16768"/>
    <cellStyle name="Indent 3" xfId="29771"/>
    <cellStyle name="Input" xfId="10986" builtinId="20" customBuiltin="1"/>
    <cellStyle name="Input [yellow]" xfId="10987"/>
    <cellStyle name="Input [yellow] 2" xfId="16770"/>
    <cellStyle name="Input [yellow] 2 2" xfId="16771"/>
    <cellStyle name="Input [yellow] 2 2 2" xfId="31983"/>
    <cellStyle name="Input [yellow] 2 3" xfId="31982"/>
    <cellStyle name="Input [yellow] 3" xfId="16772"/>
    <cellStyle name="Input [yellow] 3 2" xfId="31984"/>
    <cellStyle name="Input [yellow] 4" xfId="16769"/>
    <cellStyle name="Input [yellow] 4 2" xfId="31981"/>
    <cellStyle name="Input [yellow] 5" xfId="29773"/>
    <cellStyle name="Input 10" xfId="16773"/>
    <cellStyle name="Input 10 2" xfId="31985"/>
    <cellStyle name="Input 11" xfId="16774"/>
    <cellStyle name="Input 11 2" xfId="31986"/>
    <cellStyle name="Input 12" xfId="16775"/>
    <cellStyle name="Input 12 2" xfId="31987"/>
    <cellStyle name="Input 13" xfId="16776"/>
    <cellStyle name="Input 13 2" xfId="31988"/>
    <cellStyle name="Input 14" xfId="16777"/>
    <cellStyle name="Input 14 2" xfId="31989"/>
    <cellStyle name="Input 15" xfId="16778"/>
    <cellStyle name="Input 15 2" xfId="31990"/>
    <cellStyle name="Input 16" xfId="16779"/>
    <cellStyle name="Input 16 2" xfId="31991"/>
    <cellStyle name="Input 17" xfId="16780"/>
    <cellStyle name="Input 17 2" xfId="31992"/>
    <cellStyle name="Input 18" xfId="16781"/>
    <cellStyle name="Input 18 2" xfId="31993"/>
    <cellStyle name="Input 19" xfId="16782"/>
    <cellStyle name="Input 19 2" xfId="31994"/>
    <cellStyle name="Input 2" xfId="16783"/>
    <cellStyle name="Input 2 2" xfId="16784"/>
    <cellStyle name="Input 2 2 2" xfId="31996"/>
    <cellStyle name="Input 2 3" xfId="31995"/>
    <cellStyle name="Input 20" xfId="16785"/>
    <cellStyle name="Input 20 2" xfId="31997"/>
    <cellStyle name="Input 21" xfId="16786"/>
    <cellStyle name="Input 21 2" xfId="31998"/>
    <cellStyle name="Input 22" xfId="16787"/>
    <cellStyle name="Input 22 2" xfId="31999"/>
    <cellStyle name="Input 23" xfId="16788"/>
    <cellStyle name="Input 23 2" xfId="32000"/>
    <cellStyle name="Input 24" xfId="16789"/>
    <cellStyle name="Input 24 2" xfId="32001"/>
    <cellStyle name="Input 25" xfId="16790"/>
    <cellStyle name="Input 25 2" xfId="32002"/>
    <cellStyle name="Input 26" xfId="16791"/>
    <cellStyle name="Input 26 2" xfId="32003"/>
    <cellStyle name="Input 27" xfId="16792"/>
    <cellStyle name="Input 27 2" xfId="32004"/>
    <cellStyle name="Input 28" xfId="16793"/>
    <cellStyle name="Input 28 2" xfId="32005"/>
    <cellStyle name="Input 29" xfId="16794"/>
    <cellStyle name="Input 29 2" xfId="32006"/>
    <cellStyle name="Input 3" xfId="16795"/>
    <cellStyle name="Input 3 2" xfId="32007"/>
    <cellStyle name="Input 30" xfId="16796"/>
    <cellStyle name="Input 30 2" xfId="32008"/>
    <cellStyle name="Input 31" xfId="16797"/>
    <cellStyle name="Input 31 2" xfId="32009"/>
    <cellStyle name="Input 32" xfId="16798"/>
    <cellStyle name="Input 32 2" xfId="32010"/>
    <cellStyle name="Input 33" xfId="16799"/>
    <cellStyle name="Input 33 2" xfId="32011"/>
    <cellStyle name="Input 34" xfId="16800"/>
    <cellStyle name="Input 34 2" xfId="32012"/>
    <cellStyle name="Input 35" xfId="16801"/>
    <cellStyle name="Input 35 2" xfId="32013"/>
    <cellStyle name="Input 36" xfId="16802"/>
    <cellStyle name="Input 36 2" xfId="32014"/>
    <cellStyle name="Input 37" xfId="16803"/>
    <cellStyle name="Input 37 2" xfId="32015"/>
    <cellStyle name="Input 38" xfId="16804"/>
    <cellStyle name="Input 38 2" xfId="32016"/>
    <cellStyle name="Input 39" xfId="16805"/>
    <cellStyle name="Input 39 2" xfId="32017"/>
    <cellStyle name="Input 4" xfId="16806"/>
    <cellStyle name="Input 4 2" xfId="32018"/>
    <cellStyle name="Input 40" xfId="16807"/>
    <cellStyle name="Input 40 2" xfId="32019"/>
    <cellStyle name="Input 41" xfId="16808"/>
    <cellStyle name="Input 41 2" xfId="32020"/>
    <cellStyle name="Input 42" xfId="16809"/>
    <cellStyle name="Input 42 2" xfId="32021"/>
    <cellStyle name="Input 43" xfId="16810"/>
    <cellStyle name="Input 43 2" xfId="32022"/>
    <cellStyle name="Input 44" xfId="16811"/>
    <cellStyle name="Input 44 2" xfId="32023"/>
    <cellStyle name="Input 45" xfId="16812"/>
    <cellStyle name="Input 45 2" xfId="32024"/>
    <cellStyle name="Input 46" xfId="16813"/>
    <cellStyle name="Input 46 2" xfId="32025"/>
    <cellStyle name="Input 47" xfId="16814"/>
    <cellStyle name="Input 47 2" xfId="32026"/>
    <cellStyle name="Input 48" xfId="16815"/>
    <cellStyle name="Input 48 2" xfId="32027"/>
    <cellStyle name="Input 49" xfId="16816"/>
    <cellStyle name="Input 49 2" xfId="32028"/>
    <cellStyle name="Input 5" xfId="16817"/>
    <cellStyle name="Input 5 2" xfId="32029"/>
    <cellStyle name="Input 50" xfId="16818"/>
    <cellStyle name="Input 50 2" xfId="32030"/>
    <cellStyle name="Input 51" xfId="16819"/>
    <cellStyle name="Input 51 2" xfId="32031"/>
    <cellStyle name="Input 52" xfId="16820"/>
    <cellStyle name="Input 52 2" xfId="32032"/>
    <cellStyle name="Input 53" xfId="16821"/>
    <cellStyle name="Input 53 2" xfId="32033"/>
    <cellStyle name="Input 54" xfId="16822"/>
    <cellStyle name="Input 54 2" xfId="32034"/>
    <cellStyle name="Input 55" xfId="16823"/>
    <cellStyle name="Input 55 2" xfId="32035"/>
    <cellStyle name="Input 56" xfId="16824"/>
    <cellStyle name="Input 56 2" xfId="32036"/>
    <cellStyle name="Input 57" xfId="16825"/>
    <cellStyle name="Input 57 2" xfId="32037"/>
    <cellStyle name="Input 58" xfId="16826"/>
    <cellStyle name="Input 58 2" xfId="32038"/>
    <cellStyle name="Input 59" xfId="16827"/>
    <cellStyle name="Input 59 2" xfId="32039"/>
    <cellStyle name="Input 6" xfId="16828"/>
    <cellStyle name="Input 6 2" xfId="32040"/>
    <cellStyle name="Input 60" xfId="16829"/>
    <cellStyle name="Input 60 2" xfId="32041"/>
    <cellStyle name="Input 61" xfId="16830"/>
    <cellStyle name="Input 61 2" xfId="32042"/>
    <cellStyle name="Input 62" xfId="29772"/>
    <cellStyle name="Input 7" xfId="16831"/>
    <cellStyle name="Input 7 2" xfId="32043"/>
    <cellStyle name="Input 8" xfId="16832"/>
    <cellStyle name="Input 8 2" xfId="32044"/>
    <cellStyle name="Input 9" xfId="16833"/>
    <cellStyle name="Input 9 2" xfId="32045"/>
    <cellStyle name="Input Cells" xfId="10988"/>
    <cellStyle name="Input Cells 2" xfId="16834"/>
    <cellStyle name="Input Cells 3" xfId="29774"/>
    <cellStyle name="k" xfId="10989"/>
    <cellStyle name="k 2" xfId="16835"/>
    <cellStyle name="k 2 2" xfId="32046"/>
    <cellStyle name="k 3" xfId="29775"/>
    <cellStyle name="k_TONG HOP KINH PHI" xfId="10990"/>
    <cellStyle name="k_TONG HOP KINH PHI 2" xfId="10991"/>
    <cellStyle name="k_TONG HOP KINH PHI 2 2" xfId="16837"/>
    <cellStyle name="k_TONG HOP KINH PHI 2 3" xfId="29777"/>
    <cellStyle name="k_TONG HOP KINH PHI 3" xfId="16836"/>
    <cellStyle name="k_TONG HOP KINH PHI 4" xfId="29776"/>
    <cellStyle name="k_TONG HOP KINH PHI_BIEU KE HOACH  2015 (KTN 6.11 sua)" xfId="16838"/>
    <cellStyle name="k_ÿÿÿÿÿ" xfId="10992"/>
    <cellStyle name="k_ÿÿÿÿÿ 2" xfId="10993"/>
    <cellStyle name="k_ÿÿÿÿÿ 2 2" xfId="16840"/>
    <cellStyle name="k_ÿÿÿÿÿ 2 3" xfId="29779"/>
    <cellStyle name="k_ÿÿÿÿÿ 3" xfId="16839"/>
    <cellStyle name="k_ÿÿÿÿÿ 4" xfId="29778"/>
    <cellStyle name="k_ÿÿÿÿÿ_1" xfId="10994"/>
    <cellStyle name="k_ÿÿÿÿÿ_1 2" xfId="16841"/>
    <cellStyle name="k_ÿÿÿÿÿ_1 3" xfId="29780"/>
    <cellStyle name="k_ÿÿÿÿÿ_2" xfId="10995"/>
    <cellStyle name="k_ÿÿÿÿÿ_2 2" xfId="10996"/>
    <cellStyle name="k_ÿÿÿÿÿ_2 2 2" xfId="16843"/>
    <cellStyle name="k_ÿÿÿÿÿ_2 2 3" xfId="29782"/>
    <cellStyle name="k_ÿÿÿÿÿ_2 3" xfId="16842"/>
    <cellStyle name="k_ÿÿÿÿÿ_2 4" xfId="29781"/>
    <cellStyle name="k_ÿÿÿÿÿ_2_BIEU KE HOACH  2015 (KTN 6.11 sua)" xfId="16844"/>
    <cellStyle name="k_ÿÿÿÿÿ_BIEU KE HOACH  2015 (KTN 6.11 sua)" xfId="16845"/>
    <cellStyle name="k1" xfId="10997"/>
    <cellStyle name="k1 2" xfId="16846"/>
    <cellStyle name="k1 3" xfId="29783"/>
    <cellStyle name="k2" xfId="10998"/>
    <cellStyle name="k2 2" xfId="16847"/>
    <cellStyle name="k2 3" xfId="29784"/>
    <cellStyle name="kh¸c_Bang Chi tieu" xfId="10999"/>
    <cellStyle name="khanh" xfId="11000"/>
    <cellStyle name="khanh 2" xfId="16849"/>
    <cellStyle name="khanh 3" xfId="16848"/>
    <cellStyle name="khung" xfId="11001"/>
    <cellStyle name="khung 2" xfId="11002"/>
    <cellStyle name="khung 2 2" xfId="16852"/>
    <cellStyle name="khung 2 3" xfId="16851"/>
    <cellStyle name="khung 2 4" xfId="29786"/>
    <cellStyle name="khung 3" xfId="16850"/>
    <cellStyle name="khung 4" xfId="29785"/>
    <cellStyle name="Ledger 17 x 11 in" xfId="11003"/>
    <cellStyle name="Ledger 17 x 11 in 2" xfId="11004"/>
    <cellStyle name="Ledger 17 x 11 in 2 2" xfId="16855"/>
    <cellStyle name="Ledger 17 x 11 in 2 3" xfId="16854"/>
    <cellStyle name="Ledger 17 x 11 in 2 4" xfId="29788"/>
    <cellStyle name="Ledger 17 x 11 in 3" xfId="16856"/>
    <cellStyle name="Ledger 17 x 11 in 4" xfId="16853"/>
    <cellStyle name="Ledger 17 x 11 in 5" xfId="29787"/>
    <cellStyle name="Ledger 17 x 11 in_Duyet chung tu nam 2013 (Quyet)" xfId="16857"/>
    <cellStyle name="left" xfId="11005"/>
    <cellStyle name="left 2" xfId="16858"/>
    <cellStyle name="left 3" xfId="29789"/>
    <cellStyle name="Line" xfId="11006"/>
    <cellStyle name="Line 2" xfId="16860"/>
    <cellStyle name="Line 3" xfId="16859"/>
    <cellStyle name="Line 4" xfId="29790"/>
    <cellStyle name="Link Currency (0)" xfId="11007"/>
    <cellStyle name="Link Currency (0) 2" xfId="11008"/>
    <cellStyle name="Link Currency (0) 2 2" xfId="16863"/>
    <cellStyle name="Link Currency (0) 2 3" xfId="16862"/>
    <cellStyle name="Link Currency (0) 2 4" xfId="29792"/>
    <cellStyle name="Link Currency (0) 3" xfId="16861"/>
    <cellStyle name="Link Currency (0) 4" xfId="29791"/>
    <cellStyle name="Link Currency (2)" xfId="11009"/>
    <cellStyle name="Link Currency (2) 2" xfId="16864"/>
    <cellStyle name="Link Currency (2) 3" xfId="29793"/>
    <cellStyle name="Link Units (0)" xfId="11010"/>
    <cellStyle name="Link Units (0) 2" xfId="16865"/>
    <cellStyle name="Link Units (0) 3" xfId="29794"/>
    <cellStyle name="Link Units (1)" xfId="11011"/>
    <cellStyle name="Link Units (1) 2" xfId="16866"/>
    <cellStyle name="Link Units (1) 3" xfId="29795"/>
    <cellStyle name="Link Units (2)" xfId="11012"/>
    <cellStyle name="Link Units (2) 2" xfId="16867"/>
    <cellStyle name="Link Units (2) 3" xfId="29796"/>
    <cellStyle name="Linked Cell" xfId="11013" builtinId="24" customBuiltin="1"/>
    <cellStyle name="Linked Cell 2" xfId="16868"/>
    <cellStyle name="Linked Cell 2 2" xfId="16869"/>
    <cellStyle name="Linked Cell 3" xfId="16870"/>
    <cellStyle name="Linked Cell 4" xfId="16871"/>
    <cellStyle name="Linked Cell 5" xfId="29797"/>
    <cellStyle name="Linked Cells" xfId="11014"/>
    <cellStyle name="Linked Cells 2" xfId="16872"/>
    <cellStyle name="Linked Cells 3" xfId="29798"/>
    <cellStyle name="Loai CBDT" xfId="13313"/>
    <cellStyle name="Loai CT" xfId="13314"/>
    <cellStyle name="Loai GD" xfId="13315"/>
    <cellStyle name="luc" xfId="11015"/>
    <cellStyle name="luc 2" xfId="16874"/>
    <cellStyle name="luc 3" xfId="16873"/>
    <cellStyle name="luc 4" xfId="29799"/>
    <cellStyle name="luc2" xfId="11016"/>
    <cellStyle name="luc2 2" xfId="11017"/>
    <cellStyle name="luc2 2 2" xfId="16877"/>
    <cellStyle name="luc2 2 3" xfId="16876"/>
    <cellStyle name="luc2 2 4" xfId="29801"/>
    <cellStyle name="luc2 3" xfId="16875"/>
    <cellStyle name="luc2 4" xfId="29800"/>
    <cellStyle name="MAU" xfId="11018"/>
    <cellStyle name="MAU 2" xfId="16878"/>
    <cellStyle name="MAU 2 2" xfId="32047"/>
    <cellStyle name="MAU 3" xfId="29802"/>
    <cellStyle name="Millares [0]_2AV_M_M " xfId="16879"/>
    <cellStyle name="Millares_2AV_M_M " xfId="16880"/>
    <cellStyle name="Milliers [0]_      " xfId="11019"/>
    <cellStyle name="Milliers_      " xfId="11020"/>
    <cellStyle name="Môc" xfId="11021"/>
    <cellStyle name="Môc 2" xfId="16888"/>
    <cellStyle name="Môc 2 2" xfId="16889"/>
    <cellStyle name="Môc 3" xfId="16887"/>
    <cellStyle name="Môc 4" xfId="29803"/>
    <cellStyle name="Model" xfId="11022"/>
    <cellStyle name="Model 2" xfId="16882"/>
    <cellStyle name="Model 3" xfId="16881"/>
    <cellStyle name="Model 4" xfId="29804"/>
    <cellStyle name="moi" xfId="11023"/>
    <cellStyle name="moi 2" xfId="11024"/>
    <cellStyle name="moi 2 2" xfId="16884"/>
    <cellStyle name="moi 2 2 2" xfId="32049"/>
    <cellStyle name="moi 2 3" xfId="29806"/>
    <cellStyle name="moi 3" xfId="16883"/>
    <cellStyle name="moi 3 2" xfId="32048"/>
    <cellStyle name="moi 4" xfId="29805"/>
    <cellStyle name="Mon?aire [0]_      " xfId="11025"/>
    <cellStyle name="Mon?aire_      " xfId="11026"/>
    <cellStyle name="Moneda [0]_2AV_M_M " xfId="16885"/>
    <cellStyle name="Moneda_2AV_M_M " xfId="16886"/>
    <cellStyle name="Monétaire [0]_      " xfId="11027"/>
    <cellStyle name="Monétaire_      " xfId="11028"/>
    <cellStyle name="n" xfId="11029"/>
    <cellStyle name="n 2" xfId="13316"/>
    <cellStyle name="n 3" xfId="29807"/>
    <cellStyle name="n_bieu ke hoach dau thau" xfId="11030"/>
    <cellStyle name="n_bieu ke hoach dau thau 2" xfId="16890"/>
    <cellStyle name="n_bieu ke hoach dau thau 3" xfId="29808"/>
    <cellStyle name="n_bieu ke hoach dau thau truong mam non SKH" xfId="11031"/>
    <cellStyle name="n_bieu ke hoach dau thau truong mam non SKH 2" xfId="16891"/>
    <cellStyle name="n_bieu ke hoach dau thau truong mam non SKH 3" xfId="29809"/>
    <cellStyle name="n_Book1" xfId="11032"/>
    <cellStyle name="n_Book1 2" xfId="16892"/>
    <cellStyle name="n_Book1 3" xfId="29810"/>
    <cellStyle name="n_Bu_Gia" xfId="11033"/>
    <cellStyle name="n_Bu_Gia 2" xfId="16893"/>
    <cellStyle name="n_Bu_Gia 3" xfId="29811"/>
    <cellStyle name="n_DT tieu hoc diem TDC ban Cho 28-02-09" xfId="11034"/>
    <cellStyle name="n_DT tieu hoc diem TDC ban Cho 28-02-09 2" xfId="16894"/>
    <cellStyle name="n_DT tieu hoc diem TDC ban Cho 28-02-09 3" xfId="29812"/>
    <cellStyle name="n_Du toan" xfId="11035"/>
    <cellStyle name="n_Du toan 2" xfId="11036"/>
    <cellStyle name="n_Du toan 2 2" xfId="16897"/>
    <cellStyle name="n_Du toan 2 3" xfId="16896"/>
    <cellStyle name="n_Du toan 2 4" xfId="29814"/>
    <cellStyle name="n_Du toan 3" xfId="16895"/>
    <cellStyle name="n_Du toan 4" xfId="29813"/>
    <cellStyle name="n_Du toan nuoc San Thang (GD2)" xfId="11037"/>
    <cellStyle name="n_Du toan nuoc San Thang (GD2) 2" xfId="16898"/>
    <cellStyle name="n_Du toan nuoc San Thang (GD2) 3" xfId="29815"/>
    <cellStyle name="n_Du toan_BIEU KE HOACH  2015 (KTN 6.11 sua)" xfId="16899"/>
    <cellStyle name="n_Nha lop hoc 8 P" xfId="11038"/>
    <cellStyle name="n_Nha lop hoc 8 P 2" xfId="11039"/>
    <cellStyle name="n_Nha lop hoc 8 P 2 2" xfId="16902"/>
    <cellStyle name="n_Nha lop hoc 8 P 2 3" xfId="16901"/>
    <cellStyle name="n_Nha lop hoc 8 P 2 4" xfId="29817"/>
    <cellStyle name="n_Nha lop hoc 8 P 3" xfId="16900"/>
    <cellStyle name="n_Nha lop hoc 8 P 4" xfId="29816"/>
    <cellStyle name="n_Nha lop hoc 8 P_BIEU KE HOACH  2015 (KTN 6.11 sua)" xfId="16903"/>
    <cellStyle name="n_Tienluong" xfId="11040"/>
    <cellStyle name="n_Tienluong 2" xfId="16904"/>
    <cellStyle name="n_Tienluong 3" xfId="29818"/>
    <cellStyle name="n_Tram y te chan nua TD" xfId="11041"/>
    <cellStyle name="n_Tram y te chan nua TD 2" xfId="11042"/>
    <cellStyle name="n_Tram y te chan nua TD 2 2" xfId="16907"/>
    <cellStyle name="n_Tram y te chan nua TD 2 3" xfId="16906"/>
    <cellStyle name="n_Tram y te chan nua TD 2 4" xfId="29820"/>
    <cellStyle name="n_Tram y te chan nua TD 3" xfId="16905"/>
    <cellStyle name="n_Tram y te chan nua TD 4" xfId="29819"/>
    <cellStyle name="n_Tram y te chan nua TD_BIEU KE HOACH  2015 (KTN 6.11 sua)" xfId="16908"/>
    <cellStyle name="n1" xfId="11043"/>
    <cellStyle name="n1 2" xfId="16909"/>
    <cellStyle name="n1 3" xfId="29821"/>
    <cellStyle name="Neutral" xfId="11044" builtinId="28" customBuiltin="1"/>
    <cellStyle name="Neutral 2" xfId="16910"/>
    <cellStyle name="Neutral 2 2" xfId="16911"/>
    <cellStyle name="Neutral 3" xfId="16912"/>
    <cellStyle name="Neutral 4" xfId="16913"/>
    <cellStyle name="Neutral 5" xfId="29822"/>
    <cellStyle name="New" xfId="11045"/>
    <cellStyle name="New 2" xfId="16915"/>
    <cellStyle name="New 2 2" xfId="32051"/>
    <cellStyle name="New 3" xfId="16914"/>
    <cellStyle name="New 3 2" xfId="32050"/>
    <cellStyle name="New 4" xfId="29823"/>
    <cellStyle name="New Times Roman" xfId="11046"/>
    <cellStyle name="New Times Roman 2" xfId="16917"/>
    <cellStyle name="New Times Roman 3" xfId="16916"/>
    <cellStyle name="New Times Roman 4" xfId="29824"/>
    <cellStyle name="New_bieu ke hoach dau thau" xfId="11047"/>
    <cellStyle name="nga" xfId="11048"/>
    <cellStyle name="nga 2" xfId="17032"/>
    <cellStyle name="nga 3" xfId="29825"/>
    <cellStyle name="no dec" xfId="11049"/>
    <cellStyle name="no dec 2" xfId="16918"/>
    <cellStyle name="no dec 3" xfId="29826"/>
    <cellStyle name="ÑONVÒ" xfId="11050"/>
    <cellStyle name="ÑONVÒ 2" xfId="16919"/>
    <cellStyle name="ÑONVÒ 2 2" xfId="32052"/>
    <cellStyle name="ÑONVÒ 3" xfId="29827"/>
    <cellStyle name="Normal" xfId="0" builtinId="0"/>
    <cellStyle name="Normal - Style1" xfId="11051"/>
    <cellStyle name="Normal - Style1 2" xfId="11052"/>
    <cellStyle name="Normal - Style1 2 2" xfId="13318"/>
    <cellStyle name="Normal - Style1 2 2 2" xfId="16920"/>
    <cellStyle name="Normal - Style1 2 3" xfId="29829"/>
    <cellStyle name="Normal - Style1 3" xfId="13317"/>
    <cellStyle name="Normal - Style1 3 2" xfId="16921"/>
    <cellStyle name="Normal - Style1 3 3" xfId="31666"/>
    <cellStyle name="Normal - Style1 4" xfId="13342"/>
    <cellStyle name="Normal - Style1 5" xfId="29828"/>
    <cellStyle name="Normal - 유형1" xfId="11053"/>
    <cellStyle name="Normal - 유형1 2" xfId="16922"/>
    <cellStyle name="Normal - 유형1 3" xfId="29830"/>
    <cellStyle name="Normal 10" xfId="11054"/>
    <cellStyle name="Normal 10 2" xfId="16923"/>
    <cellStyle name="Normal 10 3" xfId="16924"/>
    <cellStyle name="Normal 10 4" xfId="16925"/>
    <cellStyle name="Normal 10 5" xfId="13356"/>
    <cellStyle name="Normal 100" xfId="13036"/>
    <cellStyle name="Normal 101" xfId="13037"/>
    <cellStyle name="Normal 102" xfId="13038"/>
    <cellStyle name="Normal 103" xfId="13039"/>
    <cellStyle name="Normal 104" xfId="13040"/>
    <cellStyle name="Normal 105" xfId="13041"/>
    <cellStyle name="Normal 106" xfId="13042"/>
    <cellStyle name="Normal 107" xfId="13043"/>
    <cellStyle name="Normal 108" xfId="13044"/>
    <cellStyle name="Normal 109" xfId="13045"/>
    <cellStyle name="Normal 11" xfId="11055"/>
    <cellStyle name="Normal 11 2" xfId="16926"/>
    <cellStyle name="Normal 11 3" xfId="16927"/>
    <cellStyle name="Normal 11 4" xfId="13353"/>
    <cellStyle name="Normal 110" xfId="13046"/>
    <cellStyle name="Normal 111" xfId="13047"/>
    <cellStyle name="Normal 112" xfId="13048"/>
    <cellStyle name="Normal 113" xfId="13049"/>
    <cellStyle name="Normal 114" xfId="13050"/>
    <cellStyle name="Normal 115" xfId="13051"/>
    <cellStyle name="Normal 116" xfId="13052"/>
    <cellStyle name="Normal 117" xfId="13053"/>
    <cellStyle name="Normal 118" xfId="13054"/>
    <cellStyle name="Normal 119" xfId="13055"/>
    <cellStyle name="Normal 12" xfId="11056"/>
    <cellStyle name="Normal 12 2" xfId="16929"/>
    <cellStyle name="Normal 12 3" xfId="16928"/>
    <cellStyle name="Normal 120" xfId="13056"/>
    <cellStyle name="Normal 121" xfId="13057"/>
    <cellStyle name="Normal 122" xfId="13058"/>
    <cellStyle name="Normal 123" xfId="13059"/>
    <cellStyle name="Normal 124" xfId="13060"/>
    <cellStyle name="Normal 125" xfId="13061"/>
    <cellStyle name="Normal 126" xfId="13062"/>
    <cellStyle name="Normal 127" xfId="13063"/>
    <cellStyle name="Normal 128" xfId="13064"/>
    <cellStyle name="Normal 129" xfId="13065"/>
    <cellStyle name="Normal 13" xfId="11057"/>
    <cellStyle name="Normal 13 2" xfId="16931"/>
    <cellStyle name="Normal 13 3" xfId="16930"/>
    <cellStyle name="Normal 130" xfId="13066"/>
    <cellStyle name="Normal 131" xfId="13067"/>
    <cellStyle name="Normal 132" xfId="13068"/>
    <cellStyle name="Normal 133" xfId="13069"/>
    <cellStyle name="Normal 134" xfId="13070"/>
    <cellStyle name="Normal 135" xfId="13071"/>
    <cellStyle name="Normal 136" xfId="13072"/>
    <cellStyle name="Normal 137" xfId="13073"/>
    <cellStyle name="Normal 138" xfId="13074"/>
    <cellStyle name="Normal 139" xfId="13075"/>
    <cellStyle name="Normal 14" xfId="11058"/>
    <cellStyle name="Normal 14 2" xfId="16932"/>
    <cellStyle name="Normal 14 3" xfId="29831"/>
    <cellStyle name="Normal 140" xfId="13076"/>
    <cellStyle name="Normal 141" xfId="13077"/>
    <cellStyle name="Normal 142" xfId="13078"/>
    <cellStyle name="Normal 143" xfId="13079"/>
    <cellStyle name="Normal 144" xfId="13080"/>
    <cellStyle name="Normal 145" xfId="13081"/>
    <cellStyle name="Normal 146" xfId="13082"/>
    <cellStyle name="Normal 147" xfId="13083"/>
    <cellStyle name="Normal 148" xfId="13084"/>
    <cellStyle name="Normal 149" xfId="13085"/>
    <cellStyle name="Normal 15" xfId="11059"/>
    <cellStyle name="Normal 15 2" xfId="16933"/>
    <cellStyle name="Normal 15 3" xfId="29832"/>
    <cellStyle name="Normal 150" xfId="13086"/>
    <cellStyle name="Normal 151" xfId="13087"/>
    <cellStyle name="Normal 152" xfId="13088"/>
    <cellStyle name="Normal 153" xfId="13089"/>
    <cellStyle name="Normal 154" xfId="13090"/>
    <cellStyle name="Normal 155" xfId="13091"/>
    <cellStyle name="Normal 156" xfId="13092"/>
    <cellStyle name="Normal 157" xfId="13093"/>
    <cellStyle name="Normal 158" xfId="13094"/>
    <cellStyle name="Normal 159" xfId="13095"/>
    <cellStyle name="Normal 16" xfId="11060"/>
    <cellStyle name="Normal 16 2" xfId="16934"/>
    <cellStyle name="Normal 16 3" xfId="29833"/>
    <cellStyle name="Normal 160" xfId="13096"/>
    <cellStyle name="Normal 161" xfId="13097"/>
    <cellStyle name="Normal 162" xfId="13098"/>
    <cellStyle name="Normal 163" xfId="13099"/>
    <cellStyle name="Normal 164" xfId="13100"/>
    <cellStyle name="Normal 165" xfId="13101"/>
    <cellStyle name="Normal 166" xfId="13102"/>
    <cellStyle name="Normal 167" xfId="13103"/>
    <cellStyle name="Normal 168" xfId="13104"/>
    <cellStyle name="Normal 169" xfId="13105"/>
    <cellStyle name="Normal 17" xfId="11061"/>
    <cellStyle name="Normal 17 2" xfId="16935"/>
    <cellStyle name="Normal 17 3" xfId="29834"/>
    <cellStyle name="Normal 170" xfId="13106"/>
    <cellStyle name="Normal 171" xfId="13107"/>
    <cellStyle name="Normal 172" xfId="13108"/>
    <cellStyle name="Normal 173" xfId="13109"/>
    <cellStyle name="Normal 174" xfId="13110"/>
    <cellStyle name="Normal 175" xfId="13111"/>
    <cellStyle name="Normal 176" xfId="13112"/>
    <cellStyle name="Normal 177" xfId="13113"/>
    <cellStyle name="Normal 178" xfId="13114"/>
    <cellStyle name="Normal 179" xfId="13115"/>
    <cellStyle name="Normal 18" xfId="11062"/>
    <cellStyle name="Normal 18 2" xfId="16936"/>
    <cellStyle name="Normal 18 3" xfId="29835"/>
    <cellStyle name="Normal 180" xfId="13116"/>
    <cellStyle name="Normal 181" xfId="13117"/>
    <cellStyle name="Normal 182" xfId="13118"/>
    <cellStyle name="Normal 183" xfId="13119"/>
    <cellStyle name="Normal 184" xfId="13120"/>
    <cellStyle name="Normal 185" xfId="13121"/>
    <cellStyle name="Normal 186" xfId="13122"/>
    <cellStyle name="Normal 187" xfId="13123"/>
    <cellStyle name="Normal 188" xfId="13124"/>
    <cellStyle name="Normal 189" xfId="13125"/>
    <cellStyle name="Normal 19" xfId="11063"/>
    <cellStyle name="Normal 19 2" xfId="16937"/>
    <cellStyle name="Normal 19 3" xfId="29836"/>
    <cellStyle name="Normal 190" xfId="13126"/>
    <cellStyle name="Normal 191" xfId="13127"/>
    <cellStyle name="Normal 192" xfId="13128"/>
    <cellStyle name="Normal 193" xfId="13129"/>
    <cellStyle name="Normal 194" xfId="13130"/>
    <cellStyle name="Normal 195" xfId="13131"/>
    <cellStyle name="Normal 196" xfId="13132"/>
    <cellStyle name="Normal 197" xfId="13133"/>
    <cellStyle name="Normal 198" xfId="13134"/>
    <cellStyle name="Normal 199" xfId="13135"/>
    <cellStyle name="Normal 2" xfId="11064"/>
    <cellStyle name="Normal 2 10" xfId="16938"/>
    <cellStyle name="Normal 2 2" xfId="13320"/>
    <cellStyle name="Normal 2 2 2" xfId="16939"/>
    <cellStyle name="Normal 2 2 2 2" xfId="16940"/>
    <cellStyle name="Normal 2 2 3" xfId="16941"/>
    <cellStyle name="Normal 2 2 4" xfId="16942"/>
    <cellStyle name="Normal 2 2 5" xfId="13351"/>
    <cellStyle name="Normal 2 3" xfId="11065"/>
    <cellStyle name="Normal 2 3 2" xfId="13321"/>
    <cellStyle name="Normal 2 3 2 2" xfId="16943"/>
    <cellStyle name="Normal 2 3 3" xfId="29838"/>
    <cellStyle name="Normal 2 32" xfId="16944"/>
    <cellStyle name="Normal 2 35" xfId="16945"/>
    <cellStyle name="Normal 2 4" xfId="13322"/>
    <cellStyle name="Normal 2 4 2" xfId="16946"/>
    <cellStyle name="Normal 2 5" xfId="13319"/>
    <cellStyle name="Normal 2 6" xfId="29837"/>
    <cellStyle name="Normal 2_bao cao cua UBND tinh quy II - 2011" xfId="11066"/>
    <cellStyle name="Normal 20" xfId="11067"/>
    <cellStyle name="Normal 20 2" xfId="16947"/>
    <cellStyle name="Normal 20 3" xfId="29839"/>
    <cellStyle name="Normal 200" xfId="13136"/>
    <cellStyle name="Normal 201" xfId="13137"/>
    <cellStyle name="Normal 202" xfId="13138"/>
    <cellStyle name="Normal 203" xfId="13139"/>
    <cellStyle name="Normal 204" xfId="13140"/>
    <cellStyle name="Normal 205" xfId="13141"/>
    <cellStyle name="Normal 206" xfId="13142"/>
    <cellStyle name="Normal 207" xfId="13143"/>
    <cellStyle name="Normal 208" xfId="13144"/>
    <cellStyle name="Normal 209" xfId="13145"/>
    <cellStyle name="Normal 21" xfId="11068"/>
    <cellStyle name="Normal 21 2" xfId="16948"/>
    <cellStyle name="Normal 21 3" xfId="29840"/>
    <cellStyle name="Normal 210" xfId="13146"/>
    <cellStyle name="Normal 211" xfId="13147"/>
    <cellStyle name="Normal 212" xfId="13148"/>
    <cellStyle name="Normal 213" xfId="13149"/>
    <cellStyle name="Normal 214" xfId="13150"/>
    <cellStyle name="Normal 215" xfId="13151"/>
    <cellStyle name="Normal 216" xfId="13152"/>
    <cellStyle name="Normal 217" xfId="13153"/>
    <cellStyle name="Normal 218" xfId="13154"/>
    <cellStyle name="Normal 219" xfId="13155"/>
    <cellStyle name="Normal 22" xfId="11069"/>
    <cellStyle name="Normal 22 2" xfId="16949"/>
    <cellStyle name="Normal 22 3" xfId="29841"/>
    <cellStyle name="Normal 220" xfId="13156"/>
    <cellStyle name="Normal 221" xfId="13157"/>
    <cellStyle name="Normal 222" xfId="13158"/>
    <cellStyle name="Normal 223" xfId="13159"/>
    <cellStyle name="Normal 224" xfId="13160"/>
    <cellStyle name="Normal 225" xfId="13161"/>
    <cellStyle name="Normal 226" xfId="13162"/>
    <cellStyle name="Normal 227" xfId="13163"/>
    <cellStyle name="Normal 228" xfId="13164"/>
    <cellStyle name="Normal 229" xfId="13165"/>
    <cellStyle name="Normal 23" xfId="11070"/>
    <cellStyle name="Normal 23 2" xfId="16950"/>
    <cellStyle name="Normal 23 3" xfId="29842"/>
    <cellStyle name="Normal 230" xfId="13166"/>
    <cellStyle name="Normal 231" xfId="13167"/>
    <cellStyle name="Normal 232" xfId="13168"/>
    <cellStyle name="Normal 233" xfId="13169"/>
    <cellStyle name="Normal 234" xfId="13170"/>
    <cellStyle name="Normal 235" xfId="13171"/>
    <cellStyle name="Normal 236" xfId="13172"/>
    <cellStyle name="Normal 237" xfId="13173"/>
    <cellStyle name="Normal 238" xfId="13174"/>
    <cellStyle name="Normal 239" xfId="13175"/>
    <cellStyle name="Normal 24" xfId="11071"/>
    <cellStyle name="Normal 24 2" xfId="16951"/>
    <cellStyle name="Normal 24 3" xfId="29843"/>
    <cellStyle name="Normal 240" xfId="13176"/>
    <cellStyle name="Normal 241" xfId="13177"/>
    <cellStyle name="Normal 242" xfId="13178"/>
    <cellStyle name="Normal 243" xfId="13179"/>
    <cellStyle name="Normal 244" xfId="13180"/>
    <cellStyle name="Normal 245" xfId="13181"/>
    <cellStyle name="Normal 246" xfId="13182"/>
    <cellStyle name="Normal 247" xfId="13183"/>
    <cellStyle name="Normal 248" xfId="13184"/>
    <cellStyle name="Normal 249" xfId="13185"/>
    <cellStyle name="Normal 25" xfId="11072"/>
    <cellStyle name="Normal 25 2" xfId="16952"/>
    <cellStyle name="Normal 25 3" xfId="29844"/>
    <cellStyle name="Normal 250" xfId="13186"/>
    <cellStyle name="Normal 251" xfId="13187"/>
    <cellStyle name="Normal 252" xfId="13188"/>
    <cellStyle name="Normal 253" xfId="13189"/>
    <cellStyle name="Normal 254" xfId="13190"/>
    <cellStyle name="Normal 255" xfId="13191"/>
    <cellStyle name="Normal 256" xfId="13192"/>
    <cellStyle name="Normal 256 2" xfId="31557"/>
    <cellStyle name="Normal 257" xfId="13193"/>
    <cellStyle name="Normal 257 2" xfId="31558"/>
    <cellStyle name="Normal 258" xfId="13194"/>
    <cellStyle name="Normal 258 2" xfId="31559"/>
    <cellStyle name="Normal 259" xfId="13195"/>
    <cellStyle name="Normal 259 2" xfId="31560"/>
    <cellStyle name="Normal 26" xfId="11073"/>
    <cellStyle name="Normal 26 2" xfId="16953"/>
    <cellStyle name="Normal 26 3" xfId="29845"/>
    <cellStyle name="Normal 260" xfId="13196"/>
    <cellStyle name="Normal 260 2" xfId="31561"/>
    <cellStyle name="Normal 261" xfId="13197"/>
    <cellStyle name="Normal 261 2" xfId="31562"/>
    <cellStyle name="Normal 262" xfId="13198"/>
    <cellStyle name="Normal 262 2" xfId="31563"/>
    <cellStyle name="Normal 263" xfId="13199"/>
    <cellStyle name="Normal 263 2" xfId="31564"/>
    <cellStyle name="Normal 264" xfId="13200"/>
    <cellStyle name="Normal 264 2" xfId="31565"/>
    <cellStyle name="Normal 265" xfId="13201"/>
    <cellStyle name="Normal 265 2" xfId="31566"/>
    <cellStyle name="Normal 266" xfId="13202"/>
    <cellStyle name="Normal 266 2" xfId="31567"/>
    <cellStyle name="Normal 267" xfId="13203"/>
    <cellStyle name="Normal 267 2" xfId="31568"/>
    <cellStyle name="Normal 268" xfId="13204"/>
    <cellStyle name="Normal 268 2" xfId="31569"/>
    <cellStyle name="Normal 269" xfId="13205"/>
    <cellStyle name="Normal 269 2" xfId="31570"/>
    <cellStyle name="Normal 27" xfId="11074"/>
    <cellStyle name="Normal 27 2" xfId="16954"/>
    <cellStyle name="Normal 27 3" xfId="29846"/>
    <cellStyle name="Normal 270" xfId="13206"/>
    <cellStyle name="Normal 270 2" xfId="31571"/>
    <cellStyle name="Normal 271" xfId="13207"/>
    <cellStyle name="Normal 271 2" xfId="31572"/>
    <cellStyle name="Normal 272" xfId="13208"/>
    <cellStyle name="Normal 272 2" xfId="31573"/>
    <cellStyle name="Normal 273" xfId="13209"/>
    <cellStyle name="Normal 273 2" xfId="31574"/>
    <cellStyle name="Normal 274" xfId="13210"/>
    <cellStyle name="Normal 274 2" xfId="31575"/>
    <cellStyle name="Normal 275" xfId="13211"/>
    <cellStyle name="Normal 275 2" xfId="31576"/>
    <cellStyle name="Normal 276" xfId="13212"/>
    <cellStyle name="Normal 276 2" xfId="31577"/>
    <cellStyle name="Normal 277" xfId="13213"/>
    <cellStyle name="Normal 277 2" xfId="31578"/>
    <cellStyle name="Normal 278" xfId="13214"/>
    <cellStyle name="Normal 278 2" xfId="31579"/>
    <cellStyle name="Normal 279" xfId="13215"/>
    <cellStyle name="Normal 279 2" xfId="31580"/>
    <cellStyle name="Normal 28" xfId="11075"/>
    <cellStyle name="Normal 28 2" xfId="16955"/>
    <cellStyle name="Normal 28 3" xfId="29847"/>
    <cellStyle name="Normal 280" xfId="13216"/>
    <cellStyle name="Normal 280 2" xfId="31581"/>
    <cellStyle name="Normal 281" xfId="13217"/>
    <cellStyle name="Normal 281 2" xfId="31582"/>
    <cellStyle name="Normal 282" xfId="13218"/>
    <cellStyle name="Normal 282 2" xfId="31583"/>
    <cellStyle name="Normal 283" xfId="13219"/>
    <cellStyle name="Normal 283 2" xfId="31584"/>
    <cellStyle name="Normal 284" xfId="13220"/>
    <cellStyle name="Normal 284 2" xfId="31585"/>
    <cellStyle name="Normal 285" xfId="13221"/>
    <cellStyle name="Normal 285 2" xfId="31586"/>
    <cellStyle name="Normal 286" xfId="13222"/>
    <cellStyle name="Normal 286 2" xfId="31587"/>
    <cellStyle name="Normal 287" xfId="13223"/>
    <cellStyle name="Normal 287 2" xfId="31588"/>
    <cellStyle name="Normal 288" xfId="13224"/>
    <cellStyle name="Normal 288 2" xfId="31589"/>
    <cellStyle name="Normal 289" xfId="13225"/>
    <cellStyle name="Normal 289 2" xfId="31590"/>
    <cellStyle name="Normal 29" xfId="11076"/>
    <cellStyle name="Normal 29 2" xfId="16956"/>
    <cellStyle name="Normal 29 3" xfId="29848"/>
    <cellStyle name="Normal 290" xfId="13226"/>
    <cellStyle name="Normal 290 2" xfId="31591"/>
    <cellStyle name="Normal 291" xfId="13227"/>
    <cellStyle name="Normal 291 2" xfId="31592"/>
    <cellStyle name="Normal 292" xfId="13228"/>
    <cellStyle name="Normal 292 2" xfId="31593"/>
    <cellStyle name="Normal 293" xfId="13229"/>
    <cellStyle name="Normal 293 2" xfId="31594"/>
    <cellStyle name="Normal 294" xfId="13230"/>
    <cellStyle name="Normal 294 2" xfId="31595"/>
    <cellStyle name="Normal 295" xfId="13231"/>
    <cellStyle name="Normal 295 2" xfId="31596"/>
    <cellStyle name="Normal 296" xfId="13232"/>
    <cellStyle name="Normal 296 2" xfId="31597"/>
    <cellStyle name="Normal 297" xfId="13233"/>
    <cellStyle name="Normal 297 2" xfId="31598"/>
    <cellStyle name="Normal 298" xfId="13234"/>
    <cellStyle name="Normal 298 2" xfId="31599"/>
    <cellStyle name="Normal 299" xfId="13235"/>
    <cellStyle name="Normal 299 2" xfId="31600"/>
    <cellStyle name="Normal 3" xfId="11077"/>
    <cellStyle name="Normal 3 2" xfId="11078"/>
    <cellStyle name="Normal 3 2 2" xfId="16958"/>
    <cellStyle name="Normal 3 2 2 2" xfId="16959"/>
    <cellStyle name="Normal 3 2 3" xfId="16957"/>
    <cellStyle name="Normal 3 3" xfId="13323"/>
    <cellStyle name="Normal 3 3 2" xfId="16961"/>
    <cellStyle name="Normal 3 3 3" xfId="16960"/>
    <cellStyle name="Normal 3 4" xfId="16962"/>
    <cellStyle name="Normal 3_Bieu 05a" xfId="16963"/>
    <cellStyle name="Normal 30" xfId="11079"/>
    <cellStyle name="Normal 30 2" xfId="16964"/>
    <cellStyle name="Normal 30 3" xfId="29849"/>
    <cellStyle name="Normal 300" xfId="13236"/>
    <cellStyle name="Normal 300 2" xfId="31601"/>
    <cellStyle name="Normal 301" xfId="13237"/>
    <cellStyle name="Normal 301 2" xfId="31602"/>
    <cellStyle name="Normal 302" xfId="13238"/>
    <cellStyle name="Normal 302 2" xfId="31603"/>
    <cellStyle name="Normal 303" xfId="13239"/>
    <cellStyle name="Normal 303 2" xfId="31604"/>
    <cellStyle name="Normal 304" xfId="13240"/>
    <cellStyle name="Normal 304 2" xfId="31605"/>
    <cellStyle name="Normal 305" xfId="13241"/>
    <cellStyle name="Normal 305 2" xfId="31606"/>
    <cellStyle name="Normal 306" xfId="13242"/>
    <cellStyle name="Normal 306 2" xfId="31607"/>
    <cellStyle name="Normal 307" xfId="13243"/>
    <cellStyle name="Normal 307 2" xfId="31608"/>
    <cellStyle name="Normal 308" xfId="13244"/>
    <cellStyle name="Normal 308 2" xfId="31609"/>
    <cellStyle name="Normal 309" xfId="13245"/>
    <cellStyle name="Normal 309 2" xfId="31610"/>
    <cellStyle name="Normal 31" xfId="11080"/>
    <cellStyle name="Normal 31 2" xfId="16965"/>
    <cellStyle name="Normal 31 3" xfId="29850"/>
    <cellStyle name="Normal 310" xfId="13246"/>
    <cellStyle name="Normal 310 2" xfId="31611"/>
    <cellStyle name="Normal 311" xfId="13247"/>
    <cellStyle name="Normal 311 2" xfId="31612"/>
    <cellStyle name="Normal 312" xfId="13248"/>
    <cellStyle name="Normal 312 2" xfId="31613"/>
    <cellStyle name="Normal 313" xfId="13249"/>
    <cellStyle name="Normal 313 2" xfId="31614"/>
    <cellStyle name="Normal 314" xfId="13250"/>
    <cellStyle name="Normal 314 2" xfId="31615"/>
    <cellStyle name="Normal 315" xfId="13251"/>
    <cellStyle name="Normal 315 2" xfId="31616"/>
    <cellStyle name="Normal 316" xfId="13252"/>
    <cellStyle name="Normal 316 2" xfId="31617"/>
    <cellStyle name="Normal 317" xfId="13253"/>
    <cellStyle name="Normal 317 2" xfId="31618"/>
    <cellStyle name="Normal 318" xfId="13254"/>
    <cellStyle name="Normal 318 2" xfId="31619"/>
    <cellStyle name="Normal 319" xfId="13255"/>
    <cellStyle name="Normal 319 2" xfId="31620"/>
    <cellStyle name="Normal 32" xfId="12968"/>
    <cellStyle name="Normal 32 2" xfId="16967"/>
    <cellStyle name="Normal 32 3" xfId="16966"/>
    <cellStyle name="Normal 320" xfId="13256"/>
    <cellStyle name="Normal 320 2" xfId="31621"/>
    <cellStyle name="Normal 321" xfId="13257"/>
    <cellStyle name="Normal 321 2" xfId="31622"/>
    <cellStyle name="Normal 322" xfId="13258"/>
    <cellStyle name="Normal 322 2" xfId="31623"/>
    <cellStyle name="Normal 323" xfId="13259"/>
    <cellStyle name="Normal 323 2" xfId="31624"/>
    <cellStyle name="Normal 324" xfId="13260"/>
    <cellStyle name="Normal 324 2" xfId="31625"/>
    <cellStyle name="Normal 325" xfId="13261"/>
    <cellStyle name="Normal 325 2" xfId="31626"/>
    <cellStyle name="Normal 326" xfId="13262"/>
    <cellStyle name="Normal 326 2" xfId="31627"/>
    <cellStyle name="Normal 327" xfId="13263"/>
    <cellStyle name="Normal 327 2" xfId="31628"/>
    <cellStyle name="Normal 328" xfId="13264"/>
    <cellStyle name="Normal 328 2" xfId="31629"/>
    <cellStyle name="Normal 329" xfId="13265"/>
    <cellStyle name="Normal 329 2" xfId="31630"/>
    <cellStyle name="Normal 33" xfId="12969"/>
    <cellStyle name="Normal 33 2" xfId="16968"/>
    <cellStyle name="Normal 330" xfId="13266"/>
    <cellStyle name="Normal 330 2" xfId="31631"/>
    <cellStyle name="Normal 331" xfId="13267"/>
    <cellStyle name="Normal 331 2" xfId="31632"/>
    <cellStyle name="Normal 332" xfId="13268"/>
    <cellStyle name="Normal 332 2" xfId="31633"/>
    <cellStyle name="Normal 333" xfId="13269"/>
    <cellStyle name="Normal 333 2" xfId="31634"/>
    <cellStyle name="Normal 334" xfId="13270"/>
    <cellStyle name="Normal 334 2" xfId="31635"/>
    <cellStyle name="Normal 335" xfId="13271"/>
    <cellStyle name="Normal 335 2" xfId="31636"/>
    <cellStyle name="Normal 336" xfId="13272"/>
    <cellStyle name="Normal 336 2" xfId="31637"/>
    <cellStyle name="Normal 337" xfId="13273"/>
    <cellStyle name="Normal 337 2" xfId="31638"/>
    <cellStyle name="Normal 338" xfId="13274"/>
    <cellStyle name="Normal 338 2" xfId="31639"/>
    <cellStyle name="Normal 339" xfId="13275"/>
    <cellStyle name="Normal 339 2" xfId="31640"/>
    <cellStyle name="Normal 34" xfId="12970"/>
    <cellStyle name="Normal 34 2" xfId="16970"/>
    <cellStyle name="Normal 34 3" xfId="16969"/>
    <cellStyle name="Normal 34_1460 Sua" xfId="16971"/>
    <cellStyle name="Normal 340" xfId="13276"/>
    <cellStyle name="Normal 340 2" xfId="31641"/>
    <cellStyle name="Normal 341" xfId="13277"/>
    <cellStyle name="Normal 341 2" xfId="31642"/>
    <cellStyle name="Normal 342" xfId="13278"/>
    <cellStyle name="Normal 342 2" xfId="31643"/>
    <cellStyle name="Normal 343" xfId="13279"/>
    <cellStyle name="Normal 343 2" xfId="31644"/>
    <cellStyle name="Normal 344" xfId="13280"/>
    <cellStyle name="Normal 344 2" xfId="31645"/>
    <cellStyle name="Normal 345" xfId="13281"/>
    <cellStyle name="Normal 345 2" xfId="31646"/>
    <cellStyle name="Normal 346" xfId="13282"/>
    <cellStyle name="Normal 346 2" xfId="31647"/>
    <cellStyle name="Normal 347" xfId="13283"/>
    <cellStyle name="Normal 347 2" xfId="31648"/>
    <cellStyle name="Normal 348" xfId="13284"/>
    <cellStyle name="Normal 348 2" xfId="31649"/>
    <cellStyle name="Normal 349" xfId="13285"/>
    <cellStyle name="Normal 349 2" xfId="31650"/>
    <cellStyle name="Normal 35" xfId="12971"/>
    <cellStyle name="Normal 35 2" xfId="16972"/>
    <cellStyle name="Normal 350" xfId="13286"/>
    <cellStyle name="Normal 350 2" xfId="31651"/>
    <cellStyle name="Normal 351" xfId="13287"/>
    <cellStyle name="Normal 351 2" xfId="31652"/>
    <cellStyle name="Normal 352" xfId="13288"/>
    <cellStyle name="Normal 352 2" xfId="31653"/>
    <cellStyle name="Normal 353" xfId="13289"/>
    <cellStyle name="Normal 353 2" xfId="31654"/>
    <cellStyle name="Normal 354" xfId="13290"/>
    <cellStyle name="Normal 354 2" xfId="31655"/>
    <cellStyle name="Normal 355" xfId="13291"/>
    <cellStyle name="Normal 355 2" xfId="31656"/>
    <cellStyle name="Normal 356" xfId="13292"/>
    <cellStyle name="Normal 356 2" xfId="31657"/>
    <cellStyle name="Normal 357" xfId="13293"/>
    <cellStyle name="Normal 357 2" xfId="31658"/>
    <cellStyle name="Normal 358" xfId="13294"/>
    <cellStyle name="Normal 358 2" xfId="31659"/>
    <cellStyle name="Normal 359" xfId="13295"/>
    <cellStyle name="Normal 359 2" xfId="31660"/>
    <cellStyle name="Normal 36" xfId="12972"/>
    <cellStyle name="Normal 36 2" xfId="16973"/>
    <cellStyle name="Normal 360" xfId="13296"/>
    <cellStyle name="Normal 360 2" xfId="31661"/>
    <cellStyle name="Normal 361" xfId="13344"/>
    <cellStyle name="Normal 362" xfId="13307"/>
    <cellStyle name="Normal 363" xfId="13346"/>
    <cellStyle name="Normal 364" xfId="34288"/>
    <cellStyle name="Normal 37" xfId="12973"/>
    <cellStyle name="Normal 37 2" xfId="16974"/>
    <cellStyle name="Normal 38" xfId="12974"/>
    <cellStyle name="Normal 38 2" xfId="16975"/>
    <cellStyle name="Normal 39" xfId="12975"/>
    <cellStyle name="Normal 39 2" xfId="16976"/>
    <cellStyle name="Normal 4" xfId="11081"/>
    <cellStyle name="Normal 4 2" xfId="13324"/>
    <cellStyle name="Normal 4 2 2" xfId="16977"/>
    <cellStyle name="Normal 4 3" xfId="13354"/>
    <cellStyle name="Normal 4 4" xfId="29851"/>
    <cellStyle name="Normal 4 5" xfId="34281"/>
    <cellStyle name="Normal 40" xfId="12976"/>
    <cellStyle name="Normal 40 2" xfId="16978"/>
    <cellStyle name="Normal 41" xfId="12977"/>
    <cellStyle name="Normal 41 2" xfId="16979"/>
    <cellStyle name="Normal 42" xfId="12978"/>
    <cellStyle name="Normal 42 2" xfId="16980"/>
    <cellStyle name="Normal 43" xfId="12979"/>
    <cellStyle name="Normal 43 2" xfId="16981"/>
    <cellStyle name="Normal 44" xfId="12980"/>
    <cellStyle name="Normal 44 2" xfId="16982"/>
    <cellStyle name="Normal 45" xfId="12981"/>
    <cellStyle name="Normal 45 2" xfId="16983"/>
    <cellStyle name="Normal 46" xfId="12982"/>
    <cellStyle name="Normal 46 2" xfId="16984"/>
    <cellStyle name="Normal 47" xfId="12983"/>
    <cellStyle name="Normal 47 2" xfId="16985"/>
    <cellStyle name="Normal 48" xfId="12984"/>
    <cellStyle name="Normal 48 2" xfId="16986"/>
    <cellStyle name="Normal 49" xfId="12985"/>
    <cellStyle name="Normal 49 2" xfId="16987"/>
    <cellStyle name="Normal 5" xfId="11082"/>
    <cellStyle name="Normal 5 2" xfId="13325"/>
    <cellStyle name="Normal 5 2 2" xfId="16989"/>
    <cellStyle name="Normal 5 2 3" xfId="16988"/>
    <cellStyle name="Normal 5 3" xfId="29852"/>
    <cellStyle name="Normal 5_Bieu 14-Nong thon moi" xfId="13326"/>
    <cellStyle name="Normal 50" xfId="12986"/>
    <cellStyle name="Normal 50 2" xfId="16990"/>
    <cellStyle name="Normal 51" xfId="12987"/>
    <cellStyle name="Normal 51 2" xfId="16991"/>
    <cellStyle name="Normal 52" xfId="12988"/>
    <cellStyle name="Normal 52 2" xfId="16992"/>
    <cellStyle name="Normal 53" xfId="12989"/>
    <cellStyle name="Normal 53 2" xfId="16993"/>
    <cellStyle name="Normal 54" xfId="12990"/>
    <cellStyle name="Normal 54 2" xfId="16994"/>
    <cellStyle name="Normal 55" xfId="12991"/>
    <cellStyle name="Normal 55 2" xfId="16995"/>
    <cellStyle name="Normal 56" xfId="12992"/>
    <cellStyle name="Normal 56 2" xfId="16996"/>
    <cellStyle name="Normal 57" xfId="12993"/>
    <cellStyle name="Normal 57 2" xfId="16997"/>
    <cellStyle name="Normal 58" xfId="12994"/>
    <cellStyle name="Normal 58 2" xfId="16998"/>
    <cellStyle name="Normal 59" xfId="12995"/>
    <cellStyle name="Normal 59 2" xfId="16999"/>
    <cellStyle name="Normal 6" xfId="11083"/>
    <cellStyle name="Normal 6 2" xfId="13327"/>
    <cellStyle name="Normal 6 2 2" xfId="17000"/>
    <cellStyle name="Normal 6 3" xfId="29853"/>
    <cellStyle name="Normal 6 4" xfId="17001"/>
    <cellStyle name="Normal 6_TPCP trinh UBND ngay 27-12" xfId="17002"/>
    <cellStyle name="Normal 60" xfId="12996"/>
    <cellStyle name="Normal 60 2" xfId="17003"/>
    <cellStyle name="Normal 61" xfId="12997"/>
    <cellStyle name="Normal 61 2" xfId="17004"/>
    <cellStyle name="Normal 62" xfId="12998"/>
    <cellStyle name="Normal 62 2" xfId="17005"/>
    <cellStyle name="Normal 63" xfId="12999"/>
    <cellStyle name="Normal 63 2" xfId="17006"/>
    <cellStyle name="Normal 64" xfId="13000"/>
    <cellStyle name="Normal 64 2" xfId="17007"/>
    <cellStyle name="Normal 65" xfId="13001"/>
    <cellStyle name="Normal 65 2" xfId="17008"/>
    <cellStyle name="Normal 66" xfId="13002"/>
    <cellStyle name="Normal 66 2" xfId="17009"/>
    <cellStyle name="Normal 67" xfId="13003"/>
    <cellStyle name="Normal 67 2" xfId="17010"/>
    <cellStyle name="Normal 68" xfId="13004"/>
    <cellStyle name="Normal 68 2" xfId="17011"/>
    <cellStyle name="Normal 69" xfId="13005"/>
    <cellStyle name="Normal 69 2" xfId="17012"/>
    <cellStyle name="Normal 7" xfId="11084"/>
    <cellStyle name="Normal 7 2" xfId="13328"/>
    <cellStyle name="Normal 7 2 2" xfId="17014"/>
    <cellStyle name="Normal 7 2 3" xfId="17013"/>
    <cellStyle name="Normal 7 2 4" xfId="31667"/>
    <cellStyle name="Normal 7 3" xfId="13341"/>
    <cellStyle name="Normal 7 3 2" xfId="17015"/>
    <cellStyle name="Normal 7 4" xfId="34282"/>
    <cellStyle name="Normal 7 5" xfId="34283"/>
    <cellStyle name="Normal 70" xfId="13006"/>
    <cellStyle name="Normal 70 2" xfId="17016"/>
    <cellStyle name="Normal 71" xfId="13007"/>
    <cellStyle name="Normal 71 2" xfId="17017"/>
    <cellStyle name="Normal 72" xfId="13008"/>
    <cellStyle name="Normal 72 2" xfId="17018"/>
    <cellStyle name="Normal 73" xfId="13009"/>
    <cellStyle name="Normal 74" xfId="13010"/>
    <cellStyle name="Normal 75" xfId="13011"/>
    <cellStyle name="Normal 76" xfId="13012"/>
    <cellStyle name="Normal 77" xfId="13013"/>
    <cellStyle name="Normal 78" xfId="13014"/>
    <cellStyle name="Normal 79" xfId="13015"/>
    <cellStyle name="Normal 8" xfId="11085"/>
    <cellStyle name="Normal 8 2" xfId="17019"/>
    <cellStyle name="Normal 8 2 2" xfId="17020"/>
    <cellStyle name="Normal 8 3" xfId="17021"/>
    <cellStyle name="Normal 8 4" xfId="13355"/>
    <cellStyle name="Normal 8 5" xfId="34284"/>
    <cellStyle name="Normal 80" xfId="13016"/>
    <cellStyle name="Normal 81" xfId="13017"/>
    <cellStyle name="Normal 82" xfId="13018"/>
    <cellStyle name="Normal 83" xfId="13019"/>
    <cellStyle name="Normal 84" xfId="13020"/>
    <cellStyle name="Normal 85" xfId="13021"/>
    <cellStyle name="Normal 86" xfId="13022"/>
    <cellStyle name="Normal 87" xfId="13023"/>
    <cellStyle name="Normal 88" xfId="13024"/>
    <cellStyle name="Normal 89" xfId="13025"/>
    <cellStyle name="Normal 9" xfId="11086"/>
    <cellStyle name="Normal 9 2" xfId="17022"/>
    <cellStyle name="Normal 9 3" xfId="13357"/>
    <cellStyle name="Normal 90" xfId="13026"/>
    <cellStyle name="Normal 91" xfId="13027"/>
    <cellStyle name="Normal 92" xfId="13028"/>
    <cellStyle name="Normal 93" xfId="13029"/>
    <cellStyle name="Normal 94" xfId="13030"/>
    <cellStyle name="Normal 95" xfId="13031"/>
    <cellStyle name="Normal 96" xfId="13032"/>
    <cellStyle name="Normal 97" xfId="13033"/>
    <cellStyle name="Normal 98" xfId="13034"/>
    <cellStyle name="Normal 99" xfId="13035"/>
    <cellStyle name="Normal VN" xfId="17023"/>
    <cellStyle name="Normal_Chi tieu KH 2008" xfId="13329"/>
    <cellStyle name="Normal1" xfId="11087"/>
    <cellStyle name="Normal1 2" xfId="17025"/>
    <cellStyle name="Normal1 3" xfId="17024"/>
    <cellStyle name="Normal8" xfId="11088"/>
    <cellStyle name="Normal8 2" xfId="17026"/>
    <cellStyle name="Normal8 3" xfId="29854"/>
    <cellStyle name="Normalny_Cennik obowiazuje od 06-08-2001 r (1)" xfId="11089"/>
    <cellStyle name="Note" xfId="11090" builtinId="10" customBuiltin="1"/>
    <cellStyle name="Note 2" xfId="11091"/>
    <cellStyle name="Note 2 2" xfId="17028"/>
    <cellStyle name="Note 2 3" xfId="17027"/>
    <cellStyle name="Note 2 4" xfId="29856"/>
    <cellStyle name="Note 3" xfId="17029"/>
    <cellStyle name="Note 4" xfId="17030"/>
    <cellStyle name="Note 5" xfId="29855"/>
    <cellStyle name="NWM" xfId="11092"/>
    <cellStyle name="NWM 2" xfId="17031"/>
    <cellStyle name="NWM 3" xfId="29857"/>
    <cellStyle name="Ò_x000d_Normal_123569" xfId="11093"/>
    <cellStyle name="Œ…‹æØ‚è [0.00]_ÆÂ¹²" xfId="11094"/>
    <cellStyle name="Œ…‹æØ‚è_laroux" xfId="11095"/>
    <cellStyle name="oft Excel]_x000d__x000a_Comment=open=/f ‚ðw’è‚·‚é‚ÆAƒ†[ƒU[’è‹`ŠÖ”‚ðŠÖ”“\‚è•t‚¯‚Ìˆê——‚É“o˜^‚·‚é‚±‚Æ‚ª‚Å‚«‚Ü‚·B_x000d__x000a_Maximized" xfId="11096"/>
    <cellStyle name="oft Excel]_x000d__x000a_Comment=open=/f ‚ðw’è‚·‚é‚ÆAƒ†[ƒU[’è‹`ŠÖ”‚ðŠÖ”“\‚è•t‚¯‚Ìˆê——‚É“o˜^‚·‚é‚±‚Æ‚ª‚Å‚«‚Ü‚·B_x000d__x000a_Maximized 2" xfId="17034"/>
    <cellStyle name="oft Excel]_x000d__x000a_Comment=open=/f ‚ðw’è‚·‚é‚ÆAƒ†[ƒU[’è‹`ŠÖ”‚ðŠÖ”“\‚è•t‚¯‚Ìˆê——‚É“o˜^‚·‚é‚±‚Æ‚ª‚Å‚«‚Ü‚·B_x000d__x000a_Maximized 3" xfId="17033"/>
    <cellStyle name="oft Excel]_x000d__x000a_Comment=open=/f ‚ðw’è‚·‚é‚ÆAƒ†[ƒU[’è‹`ŠÖ”‚ðŠÖ”“\‚è•t‚¯‚Ìˆê——‚É“o˜^‚·‚é‚±‚Æ‚ª‚Å‚«‚Ü‚·B_x000d__x000a_Maximized 4" xfId="29858"/>
    <cellStyle name="oft Excel]_x000d__x000a_Comment=open=/f ‚ðŽw’è‚·‚é‚ÆAƒ†[ƒU[’è‹`ŠÖ”‚ðŠÖ”“\‚è•t‚¯‚Ìˆê——‚É“o˜^‚·‚é‚±‚Æ‚ª‚Å‚«‚Ü‚·B_x000d__x000a_Maximized" xfId="11097"/>
    <cellStyle name="oft Excel]_x000d__x000a_Comment=open=/f ‚ðŽw’è‚·‚é‚ÆAƒ†[ƒU[’è‹`ŠÖ”‚ðŠÖ”“\‚è•t‚¯‚Ìˆê——‚É“o˜^‚·‚é‚±‚Æ‚ª‚Å‚«‚Ü‚·B_x000d__x000a_Maximized 2" xfId="11098"/>
    <cellStyle name="oft Excel]_x000d__x000a_Comment=open=/f ‚ðŽw’è‚·‚é‚ÆAƒ†[ƒU[’è‹`ŠÖ”‚ðŠÖ”“\‚è•t‚¯‚Ìˆê——‚É“o˜^‚·‚é‚±‚Æ‚ª‚Å‚«‚Ü‚·B_x000d__x000a_Maximized 2 2" xfId="17037"/>
    <cellStyle name="oft Excel]_x000d__x000a_Comment=open=/f ‚ðŽw’è‚·‚é‚ÆAƒ†[ƒU[’è‹`ŠÖ”‚ðŠÖ”“\‚è•t‚¯‚Ìˆê——‚É“o˜^‚·‚é‚±‚Æ‚ª‚Å‚«‚Ü‚·B_x000d__x000a_Maximized 2 3" xfId="17036"/>
    <cellStyle name="oft Excel]_x000d__x000a_Comment=open=/f ‚ðŽw’è‚·‚é‚ÆAƒ†[ƒU[’è‹`ŠÖ”‚ðŠÖ”“\‚è•t‚¯‚Ìˆê——‚É“o˜^‚·‚é‚±‚Æ‚ª‚Å‚«‚Ü‚·B_x000d__x000a_Maximized 2 4" xfId="29860"/>
    <cellStyle name="oft Excel]_x000d__x000a_Comment=open=/f ‚ðŽw’è‚·‚é‚ÆAƒ†[ƒU[’è‹`ŠÖ”‚ðŠÖ”“\‚è•t‚¯‚Ìˆê——‚É“o˜^‚·‚é‚±‚Æ‚ª‚Å‚«‚Ü‚·B_x000d__x000a_Maximized 3" xfId="17035"/>
    <cellStyle name="oft Excel]_x000d__x000a_Comment=open=/f ‚ðŽw’è‚·‚é‚ÆAƒ†[ƒU[’è‹`ŠÖ”‚ðŠÖ”“\‚è•t‚¯‚Ìˆê——‚É“o˜^‚·‚é‚±‚Æ‚ª‚Å‚«‚Ü‚·B_x000d__x000a_Maximized 4" xfId="29859"/>
    <cellStyle name="oft Excel]_x000d__x000a_Comment=The open=/f lines load custom functions into the Paste Function list._x000d__x000a_Maximized=2_x000d__x000a_Basics=1_x000d__x000a_A" xfId="11099"/>
    <cellStyle name="oft Excel]_x000d__x000a_Comment=The open=/f lines load custom functions into the Paste Function list._x000d__x000a_Maximized=2_x000d__x000a_Basics=1_x000d__x000a_A 2" xfId="11100"/>
    <cellStyle name="oft Excel]_x000d__x000a_Comment=The open=/f lines load custom functions into the Paste Function list._x000d__x000a_Maximized=2_x000d__x000a_Basics=1_x000d__x000a_A 2 2" xfId="17039"/>
    <cellStyle name="oft Excel]_x000d__x000a_Comment=The open=/f lines load custom functions into the Paste Function list._x000d__x000a_Maximized=2_x000d__x000a_Basics=1_x000d__x000a_A 2 3" xfId="29862"/>
    <cellStyle name="oft Excel]_x000d__x000a_Comment=The open=/f lines load custom functions into the Paste Function list._x000d__x000a_Maximized=2_x000d__x000a_Basics=1_x000d__x000a_A 3" xfId="17038"/>
    <cellStyle name="oft Excel]_x000d__x000a_Comment=The open=/f lines load custom functions into the Paste Function list._x000d__x000a_Maximized=2_x000d__x000a_Basics=1_x000d__x000a_A 4" xfId="29861"/>
    <cellStyle name="oft Excel]_x000d__x000a_Comment=The open=/f lines load custom functions into the Paste Function list._x000d__x000a_Maximized=3_x000d__x000a_Basics=1_x000d__x000a_A" xfId="11101"/>
    <cellStyle name="oft Excel]_x000d__x000a_Comment=The open=/f lines load custom functions into the Paste Function list._x000d__x000a_Maximized=3_x000d__x000a_Basics=1_x000d__x000a_A 2" xfId="11102"/>
    <cellStyle name="oft Excel]_x000d__x000a_Comment=The open=/f lines load custom functions into the Paste Function list._x000d__x000a_Maximized=3_x000d__x000a_Basics=1_x000d__x000a_A 2 2" xfId="17042"/>
    <cellStyle name="oft Excel]_x000d__x000a_Comment=The open=/f lines load custom functions into the Paste Function list._x000d__x000a_Maximized=3_x000d__x000a_Basics=1_x000d__x000a_A 2 3" xfId="17041"/>
    <cellStyle name="oft Excel]_x000d__x000a_Comment=The open=/f lines load custom functions into the Paste Function list._x000d__x000a_Maximized=3_x000d__x000a_Basics=1_x000d__x000a_A 2 4" xfId="29864"/>
    <cellStyle name="oft Excel]_x000d__x000a_Comment=The open=/f lines load custom functions into the Paste Function list._x000d__x000a_Maximized=3_x000d__x000a_Basics=1_x000d__x000a_A 3" xfId="17040"/>
    <cellStyle name="oft Excel]_x000d__x000a_Comment=The open=/f lines load custom functions into the Paste Function list._x000d__x000a_Maximized=3_x000d__x000a_Basics=1_x000d__x000a_A 4" xfId="29863"/>
    <cellStyle name="omma [0]_Mktg Prog" xfId="11103"/>
    <cellStyle name="ormal_Sheet1_1" xfId="11104"/>
    <cellStyle name="Output" xfId="11105" builtinId="21" customBuiltin="1"/>
    <cellStyle name="Output 2" xfId="17043"/>
    <cellStyle name="Output 2 2" xfId="17044"/>
    <cellStyle name="Output 3" xfId="17045"/>
    <cellStyle name="Output 4" xfId="17046"/>
    <cellStyle name="Output 5" xfId="29865"/>
    <cellStyle name="p" xfId="11106"/>
    <cellStyle name="p 2" xfId="17047"/>
    <cellStyle name="p 3" xfId="29866"/>
    <cellStyle name="paint" xfId="11107"/>
    <cellStyle name="paint 2" xfId="17048"/>
    <cellStyle name="paint 3" xfId="29867"/>
    <cellStyle name="Pattern" xfId="11108"/>
    <cellStyle name="Pattern 2" xfId="11109"/>
    <cellStyle name="Pattern 2 2" xfId="17051"/>
    <cellStyle name="Pattern 2 2 2" xfId="32055"/>
    <cellStyle name="Pattern 2 3" xfId="17050"/>
    <cellStyle name="Pattern 2 3 2" xfId="32054"/>
    <cellStyle name="Pattern 2 4" xfId="29869"/>
    <cellStyle name="Pattern 3" xfId="17049"/>
    <cellStyle name="Pattern 3 2" xfId="32053"/>
    <cellStyle name="Pattern 4" xfId="29868"/>
    <cellStyle name="per.style" xfId="11110"/>
    <cellStyle name="per.style 2" xfId="11111"/>
    <cellStyle name="per.style 2 2" xfId="29871"/>
    <cellStyle name="per.style 3" xfId="17052"/>
    <cellStyle name="per.style 4" xfId="29870"/>
    <cellStyle name="Percent" xfId="34287" builtinId="5"/>
    <cellStyle name="Percent [0]" xfId="11112"/>
    <cellStyle name="Percent [0] 2" xfId="11113"/>
    <cellStyle name="Percent [0] 2 2" xfId="17055"/>
    <cellStyle name="Percent [0] 2 3" xfId="17054"/>
    <cellStyle name="Percent [0] 2 4" xfId="29873"/>
    <cellStyle name="Percent [0] 3" xfId="17053"/>
    <cellStyle name="Percent [0] 4" xfId="29872"/>
    <cellStyle name="Percent [00]" xfId="11114"/>
    <cellStyle name="Percent [00] 2" xfId="11115"/>
    <cellStyle name="Percent [00] 2 2" xfId="17058"/>
    <cellStyle name="Percent [00] 2 3" xfId="17057"/>
    <cellStyle name="Percent [00] 2 4" xfId="29875"/>
    <cellStyle name="Percent [00] 3" xfId="17056"/>
    <cellStyle name="Percent [00] 4" xfId="29874"/>
    <cellStyle name="Percent [2]" xfId="11116"/>
    <cellStyle name="Percent [2] 2" xfId="11117"/>
    <cellStyle name="Percent [2] 2 2" xfId="17061"/>
    <cellStyle name="Percent [2] 2 3" xfId="17060"/>
    <cellStyle name="Percent [2] 2 4" xfId="29877"/>
    <cellStyle name="Percent [2] 3" xfId="17059"/>
    <cellStyle name="Percent [2] 4" xfId="29876"/>
    <cellStyle name="Percent 2" xfId="17062"/>
    <cellStyle name="Percent 3" xfId="17063"/>
    <cellStyle name="Percent 4" xfId="17064"/>
    <cellStyle name="Percent 5" xfId="17065"/>
    <cellStyle name="Percent 5 2" xfId="17066"/>
    <cellStyle name="Percent 6" xfId="34289"/>
    <cellStyle name="PERCENTAGE" xfId="11118"/>
    <cellStyle name="PERCENTAGE 2" xfId="11119"/>
    <cellStyle name="PERCENTAGE 2 2" xfId="17069"/>
    <cellStyle name="PERCENTAGE 2 3" xfId="17068"/>
    <cellStyle name="PERCENTAGE 2 4" xfId="29879"/>
    <cellStyle name="PERCENTAGE 3" xfId="17067"/>
    <cellStyle name="PERCENTAGE 4" xfId="29878"/>
    <cellStyle name="PrePop Currency (0)" xfId="11120"/>
    <cellStyle name="PrePop Currency (0) 2" xfId="11121"/>
    <cellStyle name="PrePop Currency (0) 2 2" xfId="17072"/>
    <cellStyle name="PrePop Currency (0) 2 3" xfId="17071"/>
    <cellStyle name="PrePop Currency (0) 2 4" xfId="29881"/>
    <cellStyle name="PrePop Currency (0) 3" xfId="17070"/>
    <cellStyle name="PrePop Currency (0) 4" xfId="29880"/>
    <cellStyle name="PrePop Currency (2)" xfId="11122"/>
    <cellStyle name="PrePop Currency (2) 2" xfId="17073"/>
    <cellStyle name="PrePop Currency (2) 3" xfId="29882"/>
    <cellStyle name="PrePop Units (0)" xfId="11123"/>
    <cellStyle name="PrePop Units (0) 2" xfId="17074"/>
    <cellStyle name="PrePop Units (0) 3" xfId="29883"/>
    <cellStyle name="PrePop Units (1)" xfId="11124"/>
    <cellStyle name="PrePop Units (1) 2" xfId="17075"/>
    <cellStyle name="PrePop Units (1) 3" xfId="29884"/>
    <cellStyle name="PrePop Units (2)" xfId="11125"/>
    <cellStyle name="PrePop Units (2) 2" xfId="17076"/>
    <cellStyle name="PrePop Units (2) 3" xfId="29885"/>
    <cellStyle name="pricing" xfId="11126"/>
    <cellStyle name="pricing 2" xfId="17077"/>
    <cellStyle name="pricing 3" xfId="29886"/>
    <cellStyle name="PSChar" xfId="11127"/>
    <cellStyle name="PSChar 2" xfId="17079"/>
    <cellStyle name="PSChar 3" xfId="17078"/>
    <cellStyle name="PSChar 4" xfId="29887"/>
    <cellStyle name="PSHeading" xfId="11128"/>
    <cellStyle name="PSHeading 2" xfId="11129"/>
    <cellStyle name="PSHeading 2 2" xfId="17082"/>
    <cellStyle name="PSHeading 2 3" xfId="17081"/>
    <cellStyle name="PSHeading 2 4" xfId="29889"/>
    <cellStyle name="PSHeading 3" xfId="17080"/>
    <cellStyle name="PSHeading 4" xfId="29888"/>
    <cellStyle name="regstoresfromspecstores" xfId="11130"/>
    <cellStyle name="regstoresfromspecstores 2" xfId="11131"/>
    <cellStyle name="regstoresfromspecstores 2 2" xfId="29891"/>
    <cellStyle name="regstoresfromspecstores 3" xfId="17083"/>
    <cellStyle name="regstoresfromspecstores 4" xfId="29890"/>
    <cellStyle name="RevList" xfId="11132"/>
    <cellStyle name="RevList 2" xfId="17085"/>
    <cellStyle name="RevList 3" xfId="17086"/>
    <cellStyle name="RevList 4" xfId="17084"/>
    <cellStyle name="RevList 5" xfId="29892"/>
    <cellStyle name="rlink_tiªn l­în_x001b_Hyperlink_TONG HOP KINH PHI" xfId="11133"/>
    <cellStyle name="rmal_ADAdot" xfId="11134"/>
    <cellStyle name="RowLevel_0" xfId="17087"/>
    <cellStyle name="S—_x0008_" xfId="11135"/>
    <cellStyle name="S—_x0008_ 2" xfId="17088"/>
    <cellStyle name="S—_x0008_ 2 2" xfId="32056"/>
    <cellStyle name="S—_x0008_ 3" xfId="29893"/>
    <cellStyle name="s]_x000d__x000a_spooler=yes_x000d__x000a_load=_x000d__x000a_Beep=yes_x000d__x000a_NullPort=None_x000d__x000a_BorderWidth=3_x000d__x000a_CursorBlinkRate=1200_x000d__x000a_DoubleClickSpeed=452_x000d__x000a_Programs=co" xfId="11136"/>
    <cellStyle name="s]_x000d__x000a_spooler=yes_x000d__x000a_load=_x000d__x000a_Beep=yes_x000d__x000a_NullPort=None_x000d__x000a_BorderWidth=3_x000d__x000a_CursorBlinkRate=1200_x000d__x000a_DoubleClickSpeed=452_x000d__x000a_Programs=co 2" xfId="11137"/>
    <cellStyle name="s]_x000d__x000a_spooler=yes_x000d__x000a_load=_x000d__x000a_Beep=yes_x000d__x000a_NullPort=None_x000d__x000a_BorderWidth=3_x000d__x000a_CursorBlinkRate=1200_x000d__x000a_DoubleClickSpeed=452_x000d__x000a_Programs=co 2 2" xfId="17091"/>
    <cellStyle name="s]_x000d__x000a_spooler=yes_x000d__x000a_load=_x000d__x000a_Beep=yes_x000d__x000a_NullPort=None_x000d__x000a_BorderWidth=3_x000d__x000a_CursorBlinkRate=1200_x000d__x000a_DoubleClickSpeed=452_x000d__x000a_Programs=co 2 3" xfId="17090"/>
    <cellStyle name="s]_x000d__x000a_spooler=yes_x000d__x000a_load=_x000d__x000a_Beep=yes_x000d__x000a_NullPort=None_x000d__x000a_BorderWidth=3_x000d__x000a_CursorBlinkRate=1200_x000d__x000a_DoubleClickSpeed=452_x000d__x000a_Programs=co 2 4" xfId="29895"/>
    <cellStyle name="s]_x000d__x000a_spooler=yes_x000d__x000a_load=_x000d__x000a_Beep=yes_x000d__x000a_NullPort=None_x000d__x000a_BorderWidth=3_x000d__x000a_CursorBlinkRate=1200_x000d__x000a_DoubleClickSpeed=452_x000d__x000a_Programs=co 3" xfId="17089"/>
    <cellStyle name="s]_x000d__x000a_spooler=yes_x000d__x000a_load=_x000d__x000a_Beep=yes_x000d__x000a_NullPort=None_x000d__x000a_BorderWidth=3_x000d__x000a_CursorBlinkRate=1200_x000d__x000a_DoubleClickSpeed=452_x000d__x000a_Programs=co 4" xfId="29894"/>
    <cellStyle name="S—_x0008__Bang bieu" xfId="11138"/>
    <cellStyle name="SAPBEXaggData" xfId="11139"/>
    <cellStyle name="SAPBEXaggData 2" xfId="17092"/>
    <cellStyle name="SAPBEXaggData 3" xfId="29896"/>
    <cellStyle name="SAPBEXaggDataEmph" xfId="11140"/>
    <cellStyle name="SAPBEXaggDataEmph 2" xfId="17093"/>
    <cellStyle name="SAPBEXaggDataEmph 3" xfId="29897"/>
    <cellStyle name="SAPBEXaggItem" xfId="11141"/>
    <cellStyle name="SAPBEXaggItem 2" xfId="17095"/>
    <cellStyle name="SAPBEXaggItem 3" xfId="17094"/>
    <cellStyle name="SAPBEXaggItem 4" xfId="29898"/>
    <cellStyle name="SAPBEXchaText" xfId="11142"/>
    <cellStyle name="SAPBEXchaText 2" xfId="17097"/>
    <cellStyle name="SAPBEXchaText 3" xfId="17096"/>
    <cellStyle name="SAPBEXchaText 4" xfId="29899"/>
    <cellStyle name="SAPBEXexcBad7" xfId="11143"/>
    <cellStyle name="SAPBEXexcBad7 2" xfId="17098"/>
    <cellStyle name="SAPBEXexcBad7 3" xfId="29900"/>
    <cellStyle name="SAPBEXexcBad8" xfId="11144"/>
    <cellStyle name="SAPBEXexcBad8 2" xfId="17099"/>
    <cellStyle name="SAPBEXexcBad8 3" xfId="29901"/>
    <cellStyle name="SAPBEXexcBad9" xfId="11145"/>
    <cellStyle name="SAPBEXexcBad9 2" xfId="17100"/>
    <cellStyle name="SAPBEXexcBad9 3" xfId="29902"/>
    <cellStyle name="SAPBEXexcCritical4" xfId="11146"/>
    <cellStyle name="SAPBEXexcCritical4 2" xfId="17101"/>
    <cellStyle name="SAPBEXexcCritical4 3" xfId="29903"/>
    <cellStyle name="SAPBEXexcCritical5" xfId="11147"/>
    <cellStyle name="SAPBEXexcCritical5 2" xfId="17102"/>
    <cellStyle name="SAPBEXexcCritical5 3" xfId="29904"/>
    <cellStyle name="SAPBEXexcCritical6" xfId="11148"/>
    <cellStyle name="SAPBEXexcCritical6 2" xfId="17104"/>
    <cellStyle name="SAPBEXexcCritical6 3" xfId="17103"/>
    <cellStyle name="SAPBEXexcCritical6 4" xfId="29905"/>
    <cellStyle name="SAPBEXexcGood1" xfId="11149"/>
    <cellStyle name="SAPBEXexcGood1 2" xfId="17105"/>
    <cellStyle name="SAPBEXexcGood1 3" xfId="29906"/>
    <cellStyle name="SAPBEXexcGood2" xfId="11150"/>
    <cellStyle name="SAPBEXexcGood2 2" xfId="17106"/>
    <cellStyle name="SAPBEXexcGood2 3" xfId="29907"/>
    <cellStyle name="SAPBEXexcGood3" xfId="11151"/>
    <cellStyle name="SAPBEXexcGood3 2" xfId="17107"/>
    <cellStyle name="SAPBEXexcGood3 3" xfId="29908"/>
    <cellStyle name="SAPBEXfilterDrill" xfId="11152"/>
    <cellStyle name="SAPBEXfilterDrill 2" xfId="17109"/>
    <cellStyle name="SAPBEXfilterDrill 3" xfId="17108"/>
    <cellStyle name="SAPBEXfilterDrill 4" xfId="29909"/>
    <cellStyle name="SAPBEXfilterItem" xfId="11153"/>
    <cellStyle name="SAPBEXfilterItem 2" xfId="17111"/>
    <cellStyle name="SAPBEXfilterItem 3" xfId="17110"/>
    <cellStyle name="SAPBEXfilterItem 4" xfId="29910"/>
    <cellStyle name="SAPBEXfilterText" xfId="11154"/>
    <cellStyle name="SAPBEXfilterText 2" xfId="17113"/>
    <cellStyle name="SAPBEXfilterText 3" xfId="17112"/>
    <cellStyle name="SAPBEXfilterText 4" xfId="29911"/>
    <cellStyle name="SAPBEXformats" xfId="11155"/>
    <cellStyle name="SAPBEXformats 2" xfId="17114"/>
    <cellStyle name="SAPBEXformats 3" xfId="29912"/>
    <cellStyle name="SAPBEXheaderItem" xfId="11156"/>
    <cellStyle name="SAPBEXheaderItem 2" xfId="17116"/>
    <cellStyle name="SAPBEXheaderItem 3" xfId="17115"/>
    <cellStyle name="SAPBEXheaderItem 4" xfId="29913"/>
    <cellStyle name="SAPBEXheaderText" xfId="11157"/>
    <cellStyle name="SAPBEXheaderText 2" xfId="17118"/>
    <cellStyle name="SAPBEXheaderText 3" xfId="17117"/>
    <cellStyle name="SAPBEXheaderText 4" xfId="29914"/>
    <cellStyle name="SAPBEXresData" xfId="11158"/>
    <cellStyle name="SAPBEXresData 2" xfId="17119"/>
    <cellStyle name="SAPBEXresData 3" xfId="29915"/>
    <cellStyle name="SAPBEXresDataEmph" xfId="11159"/>
    <cellStyle name="SAPBEXresDataEmph 2" xfId="17120"/>
    <cellStyle name="SAPBEXresDataEmph 3" xfId="29916"/>
    <cellStyle name="SAPBEXresItem" xfId="11160"/>
    <cellStyle name="SAPBEXresItem 2" xfId="17122"/>
    <cellStyle name="SAPBEXresItem 3" xfId="17121"/>
    <cellStyle name="SAPBEXresItem 4" xfId="29917"/>
    <cellStyle name="SAPBEXstdData" xfId="11161"/>
    <cellStyle name="SAPBEXstdData 2" xfId="17123"/>
    <cellStyle name="SAPBEXstdData 3" xfId="29918"/>
    <cellStyle name="SAPBEXstdDataEmph" xfId="11162"/>
    <cellStyle name="SAPBEXstdDataEmph 2" xfId="17124"/>
    <cellStyle name="SAPBEXstdDataEmph 3" xfId="29919"/>
    <cellStyle name="SAPBEXstdItem" xfId="11163"/>
    <cellStyle name="SAPBEXstdItem 2" xfId="17126"/>
    <cellStyle name="SAPBEXstdItem 3" xfId="17125"/>
    <cellStyle name="SAPBEXstdItem 4" xfId="29920"/>
    <cellStyle name="SAPBEXtitle" xfId="11164"/>
    <cellStyle name="SAPBEXtitle 2" xfId="17128"/>
    <cellStyle name="SAPBEXtitle 3" xfId="17127"/>
    <cellStyle name="SAPBEXtitle 4" xfId="29921"/>
    <cellStyle name="SAPBEXundefined" xfId="11165"/>
    <cellStyle name="SAPBEXundefined 2" xfId="17129"/>
    <cellStyle name="SAPBEXundefined 3" xfId="29922"/>
    <cellStyle name="serJet 1200 Series PCL 6" xfId="11166"/>
    <cellStyle name="serJet 1200 Series PCL 6 2" xfId="17130"/>
    <cellStyle name="serJet 1200 Series PCL 6 3" xfId="29923"/>
    <cellStyle name="SHADEDSTORES" xfId="11167"/>
    <cellStyle name="SHADEDSTORES 2" xfId="11168"/>
    <cellStyle name="SHADEDSTORES 2 2" xfId="29925"/>
    <cellStyle name="SHADEDSTORES 3" xfId="17131"/>
    <cellStyle name="SHADEDSTORES 3 2" xfId="32057"/>
    <cellStyle name="SHADEDSTORES 4" xfId="29924"/>
    <cellStyle name="Sheet Title" xfId="17132"/>
    <cellStyle name="Siêu nối kết_BC TH 10 thang 2005 va KH 2006 XDCB" xfId="11169"/>
    <cellStyle name="songuyen" xfId="11170"/>
    <cellStyle name="songuyen 2" xfId="17133"/>
    <cellStyle name="songuyen 3" xfId="29926"/>
    <cellStyle name="Spaltenebene_1_主营业务利润明细表" xfId="11171"/>
    <cellStyle name="specstores" xfId="11172"/>
    <cellStyle name="specstores 2" xfId="11173"/>
    <cellStyle name="specstores 2 2" xfId="29928"/>
    <cellStyle name="specstores 3" xfId="17134"/>
    <cellStyle name="specstores 4" xfId="29927"/>
    <cellStyle name="Standard_9. Fixed assets-Additions list" xfId="11174"/>
    <cellStyle name="STTDG" xfId="11175"/>
    <cellStyle name="STTDG 2" xfId="17135"/>
    <cellStyle name="STTDG 3" xfId="29929"/>
    <cellStyle name="Style 1" xfId="11176"/>
    <cellStyle name="Style 1 2" xfId="17137"/>
    <cellStyle name="Style 1 2 2" xfId="17138"/>
    <cellStyle name="Style 1 3" xfId="17136"/>
    <cellStyle name="Style 1 4" xfId="29930"/>
    <cellStyle name="Style 10" xfId="11177"/>
    <cellStyle name="Style 10 2" xfId="17139"/>
    <cellStyle name="Style 10 2 2" xfId="32058"/>
    <cellStyle name="Style 10 3" xfId="29931"/>
    <cellStyle name="Style 11" xfId="11178"/>
    <cellStyle name="Style 11 2" xfId="11179"/>
    <cellStyle name="Style 11 2 2" xfId="17141"/>
    <cellStyle name="Style 11 2 3" xfId="29933"/>
    <cellStyle name="Style 11 3" xfId="17140"/>
    <cellStyle name="Style 11 4" xfId="29932"/>
    <cellStyle name="Style 12" xfId="11180"/>
    <cellStyle name="Style 12 2" xfId="11181"/>
    <cellStyle name="Style 12 2 2" xfId="17144"/>
    <cellStyle name="Style 12 2 3" xfId="17143"/>
    <cellStyle name="Style 12 2 4" xfId="29935"/>
    <cellStyle name="Style 12 3" xfId="17142"/>
    <cellStyle name="Style 12 4" xfId="29934"/>
    <cellStyle name="Style 13" xfId="11182"/>
    <cellStyle name="Style 13 2" xfId="11183"/>
    <cellStyle name="Style 13 2 2" xfId="17147"/>
    <cellStyle name="Style 13 2 3" xfId="17146"/>
    <cellStyle name="Style 13 2 4" xfId="29937"/>
    <cellStyle name="Style 13 3" xfId="17145"/>
    <cellStyle name="Style 13 4" xfId="29936"/>
    <cellStyle name="Style 14" xfId="11184"/>
    <cellStyle name="Style 14 2" xfId="11185"/>
    <cellStyle name="Style 14 2 2" xfId="17149"/>
    <cellStyle name="Style 14 2 3" xfId="29939"/>
    <cellStyle name="Style 14 3" xfId="17148"/>
    <cellStyle name="Style 14 4" xfId="29938"/>
    <cellStyle name="Style 15" xfId="11186"/>
    <cellStyle name="Style 15 2" xfId="11187"/>
    <cellStyle name="Style 15 2 2" xfId="17152"/>
    <cellStyle name="Style 15 2 3" xfId="17151"/>
    <cellStyle name="Style 15 2 4" xfId="29941"/>
    <cellStyle name="Style 15 3" xfId="17150"/>
    <cellStyle name="Style 15 4" xfId="29940"/>
    <cellStyle name="Style 16" xfId="11188"/>
    <cellStyle name="Style 16 2" xfId="11189"/>
    <cellStyle name="Style 16 2 2" xfId="17155"/>
    <cellStyle name="Style 16 2 3" xfId="17154"/>
    <cellStyle name="Style 16 2 4" xfId="29943"/>
    <cellStyle name="Style 16 3" xfId="17153"/>
    <cellStyle name="Style 16 4" xfId="29942"/>
    <cellStyle name="Style 17" xfId="11190"/>
    <cellStyle name="Style 17 2" xfId="11191"/>
    <cellStyle name="Style 17 2 2" xfId="17158"/>
    <cellStyle name="Style 17 2 3" xfId="17157"/>
    <cellStyle name="Style 17 2 4" xfId="29945"/>
    <cellStyle name="Style 17 3" xfId="17156"/>
    <cellStyle name="Style 17 4" xfId="29944"/>
    <cellStyle name="Style 18" xfId="11192"/>
    <cellStyle name="Style 18 2" xfId="11193"/>
    <cellStyle name="Style 18 2 2" xfId="17161"/>
    <cellStyle name="Style 18 2 3" xfId="17160"/>
    <cellStyle name="Style 18 2 4" xfId="29947"/>
    <cellStyle name="Style 18 3" xfId="17159"/>
    <cellStyle name="Style 18 4" xfId="29946"/>
    <cellStyle name="Style 19" xfId="11194"/>
    <cellStyle name="Style 19 2" xfId="11195"/>
    <cellStyle name="Style 19 2 2" xfId="17164"/>
    <cellStyle name="Style 19 2 3" xfId="17163"/>
    <cellStyle name="Style 19 2 4" xfId="29949"/>
    <cellStyle name="Style 19 3" xfId="17162"/>
    <cellStyle name="Style 19 4" xfId="29948"/>
    <cellStyle name="Style 2" xfId="11196"/>
    <cellStyle name="Style 2 2" xfId="11197"/>
    <cellStyle name="Style 2 2 2" xfId="17166"/>
    <cellStyle name="Style 2 2 3" xfId="29951"/>
    <cellStyle name="Style 2 3" xfId="17165"/>
    <cellStyle name="Style 2 4" xfId="29950"/>
    <cellStyle name="Style 20" xfId="11198"/>
    <cellStyle name="Style 20 2" xfId="11199"/>
    <cellStyle name="Style 20 2 2" xfId="17168"/>
    <cellStyle name="Style 20 2 3" xfId="29953"/>
    <cellStyle name="Style 20 3" xfId="17167"/>
    <cellStyle name="Style 20 4" xfId="29952"/>
    <cellStyle name="Style 21" xfId="11200"/>
    <cellStyle name="Style 21 2" xfId="11201"/>
    <cellStyle name="Style 21 2 2" xfId="17170"/>
    <cellStyle name="Style 21 2 3" xfId="29955"/>
    <cellStyle name="Style 21 3" xfId="17169"/>
    <cellStyle name="Style 21 4" xfId="29954"/>
    <cellStyle name="Style 22" xfId="11202"/>
    <cellStyle name="Style 22 2" xfId="11203"/>
    <cellStyle name="Style 22 2 2" xfId="17172"/>
    <cellStyle name="Style 22 2 3" xfId="29957"/>
    <cellStyle name="Style 22 3" xfId="17171"/>
    <cellStyle name="Style 22 4" xfId="29956"/>
    <cellStyle name="Style 23" xfId="11204"/>
    <cellStyle name="Style 23 2" xfId="17173"/>
    <cellStyle name="Style 23 3" xfId="29958"/>
    <cellStyle name="Style 24" xfId="11205"/>
    <cellStyle name="Style 24 2" xfId="17174"/>
    <cellStyle name="Style 24 2 2" xfId="32059"/>
    <cellStyle name="Style 24 3" xfId="29959"/>
    <cellStyle name="Style 25" xfId="11206"/>
    <cellStyle name="Style 25 2" xfId="17175"/>
    <cellStyle name="Style 25 2 2" xfId="32060"/>
    <cellStyle name="Style 25 3" xfId="29960"/>
    <cellStyle name="Style 26" xfId="11207"/>
    <cellStyle name="Style 26 2" xfId="17176"/>
    <cellStyle name="Style 26 3" xfId="29961"/>
    <cellStyle name="Style 27" xfId="11208"/>
    <cellStyle name="Style 27 2" xfId="17177"/>
    <cellStyle name="Style 27 2 2" xfId="32061"/>
    <cellStyle name="Style 27 3" xfId="29962"/>
    <cellStyle name="Style 28" xfId="11209"/>
    <cellStyle name="Style 28 2" xfId="17178"/>
    <cellStyle name="Style 28 2 2" xfId="32062"/>
    <cellStyle name="Style 28 3" xfId="29963"/>
    <cellStyle name="Style 29" xfId="11210"/>
    <cellStyle name="Style 29 2" xfId="17179"/>
    <cellStyle name="Style 29 2 2" xfId="32063"/>
    <cellStyle name="Style 29 3" xfId="29964"/>
    <cellStyle name="Style 3" xfId="11211"/>
    <cellStyle name="Style 3 2" xfId="11212"/>
    <cellStyle name="Style 3 2 2" xfId="17182"/>
    <cellStyle name="Style 3 2 3" xfId="17181"/>
    <cellStyle name="Style 3 2 4" xfId="29966"/>
    <cellStyle name="Style 3 3" xfId="17183"/>
    <cellStyle name="Style 3 4" xfId="17180"/>
    <cellStyle name="Style 3 5" xfId="29965"/>
    <cellStyle name="Style 30" xfId="11213"/>
    <cellStyle name="Style 30 2" xfId="17184"/>
    <cellStyle name="Style 30 2 2" xfId="32064"/>
    <cellStyle name="Style 30 3" xfId="29967"/>
    <cellStyle name="Style 31" xfId="11214"/>
    <cellStyle name="Style 31 2" xfId="17185"/>
    <cellStyle name="Style 31 2 2" xfId="32065"/>
    <cellStyle name="Style 31 3" xfId="29968"/>
    <cellStyle name="Style 32" xfId="11215"/>
    <cellStyle name="Style 32 2" xfId="17186"/>
    <cellStyle name="Style 32 3" xfId="29969"/>
    <cellStyle name="Style 33" xfId="11216"/>
    <cellStyle name="Style 33 2" xfId="17187"/>
    <cellStyle name="Style 33 3" xfId="29970"/>
    <cellStyle name="Style 34" xfId="11217"/>
    <cellStyle name="Style 34 2" xfId="17188"/>
    <cellStyle name="Style 34 3" xfId="29971"/>
    <cellStyle name="Style 35" xfId="11218"/>
    <cellStyle name="Style 35 2" xfId="17189"/>
    <cellStyle name="Style 35 3" xfId="29972"/>
    <cellStyle name="Style 36" xfId="11219"/>
    <cellStyle name="Style 36 2" xfId="17190"/>
    <cellStyle name="Style 36 3" xfId="29973"/>
    <cellStyle name="Style 37" xfId="11220"/>
    <cellStyle name="Style 37 2" xfId="11221"/>
    <cellStyle name="Style 37 2 2" xfId="17192"/>
    <cellStyle name="Style 37 2 3" xfId="29975"/>
    <cellStyle name="Style 37 3" xfId="17191"/>
    <cellStyle name="Style 37 4" xfId="29974"/>
    <cellStyle name="Style 38" xfId="11222"/>
    <cellStyle name="Style 38 2" xfId="11223"/>
    <cellStyle name="Style 38 2 2" xfId="17194"/>
    <cellStyle name="Style 38 2 3" xfId="29977"/>
    <cellStyle name="Style 38 3" xfId="17193"/>
    <cellStyle name="Style 38 4" xfId="29976"/>
    <cellStyle name="Style 39" xfId="11224"/>
    <cellStyle name="Style 39 2" xfId="17195"/>
    <cellStyle name="Style 39 3" xfId="29978"/>
    <cellStyle name="Style 4" xfId="11225"/>
    <cellStyle name="Style 4 2" xfId="17197"/>
    <cellStyle name="Style 4 2 2" xfId="17198"/>
    <cellStyle name="Style 4 2 2 2" xfId="32067"/>
    <cellStyle name="Style 4 3" xfId="17196"/>
    <cellStyle name="Style 4 3 2" xfId="32066"/>
    <cellStyle name="Style 4 4" xfId="29979"/>
    <cellStyle name="Style 40" xfId="11226"/>
    <cellStyle name="Style 40 2" xfId="17199"/>
    <cellStyle name="Style 40 3" xfId="29980"/>
    <cellStyle name="Style 41" xfId="11227"/>
    <cellStyle name="Style 41 2" xfId="17200"/>
    <cellStyle name="Style 41 3" xfId="29981"/>
    <cellStyle name="Style 42" xfId="11228"/>
    <cellStyle name="Style 42 2" xfId="17201"/>
    <cellStyle name="Style 42 3" xfId="29982"/>
    <cellStyle name="Style 43" xfId="11229"/>
    <cellStyle name="Style 43 2" xfId="11230"/>
    <cellStyle name="Style 43 2 2" xfId="17203"/>
    <cellStyle name="Style 43 2 3" xfId="29984"/>
    <cellStyle name="Style 43 3" xfId="17202"/>
    <cellStyle name="Style 43 4" xfId="29983"/>
    <cellStyle name="Style 44" xfId="11231"/>
    <cellStyle name="Style 44 2" xfId="11232"/>
    <cellStyle name="Style 44 2 2" xfId="17205"/>
    <cellStyle name="Style 44 2 3" xfId="29986"/>
    <cellStyle name="Style 44 3" xfId="17204"/>
    <cellStyle name="Style 44 4" xfId="29985"/>
    <cellStyle name="Style 5" xfId="11233"/>
    <cellStyle name="Style 5 2" xfId="17206"/>
    <cellStyle name="Style 5 3" xfId="29987"/>
    <cellStyle name="Style 6" xfId="11234"/>
    <cellStyle name="Style 6 2" xfId="17207"/>
    <cellStyle name="Style 6 2 2" xfId="32068"/>
    <cellStyle name="Style 6 3" xfId="29988"/>
    <cellStyle name="Style 7" xfId="11235"/>
    <cellStyle name="Style 7 2" xfId="17208"/>
    <cellStyle name="Style 7 2 2" xfId="32069"/>
    <cellStyle name="Style 7 3" xfId="29989"/>
    <cellStyle name="Style 8" xfId="11236"/>
    <cellStyle name="Style 8 2" xfId="17209"/>
    <cellStyle name="Style 8 2 2" xfId="32070"/>
    <cellStyle name="Style 8 3" xfId="29990"/>
    <cellStyle name="Style 9" xfId="11237"/>
    <cellStyle name="Style 9 2" xfId="17210"/>
    <cellStyle name="Style 9 2 2" xfId="32071"/>
    <cellStyle name="Style 9 3" xfId="29991"/>
    <cellStyle name="Style Date" xfId="11238"/>
    <cellStyle name="Style Date 2" xfId="17212"/>
    <cellStyle name="Style Date 3" xfId="17211"/>
    <cellStyle name="Style Date 4" xfId="29992"/>
    <cellStyle name="style_1" xfId="11239"/>
    <cellStyle name="subhead" xfId="11240"/>
    <cellStyle name="subhead 2" xfId="17214"/>
    <cellStyle name="subhead 3" xfId="17213"/>
    <cellStyle name="subhead 4" xfId="29993"/>
    <cellStyle name="SubHeading" xfId="11241"/>
    <cellStyle name="SubHeading 2" xfId="17215"/>
    <cellStyle name="SubHeading 3" xfId="29994"/>
    <cellStyle name="Subtotal" xfId="11242"/>
    <cellStyle name="Subtotal 2" xfId="17217"/>
    <cellStyle name="Subtotal 3" xfId="17216"/>
    <cellStyle name="Subtotal 4" xfId="29995"/>
    <cellStyle name="T" xfId="11243"/>
    <cellStyle name="T 2" xfId="11244"/>
    <cellStyle name="T 2 2" xfId="17218"/>
    <cellStyle name="T 2 2 2" xfId="32072"/>
    <cellStyle name="T 2 3" xfId="29997"/>
    <cellStyle name="T 3" xfId="13330"/>
    <cellStyle name="T 3 2" xfId="31668"/>
    <cellStyle name="T 4" xfId="13339"/>
    <cellStyle name="T 4 2" xfId="31672"/>
    <cellStyle name="T 5" xfId="29996"/>
    <cellStyle name="T_09_BangTongHopKinhPhiNhaso9" xfId="11245"/>
    <cellStyle name="T_09_BangTongHopKinhPhiNhaso9 2" xfId="17219"/>
    <cellStyle name="T_09_BangTongHopKinhPhiNhaso9 2 2" xfId="32073"/>
    <cellStyle name="T_09_BangTongHopKinhPhiNhaso9 3" xfId="29998"/>
    <cellStyle name="T_09_BangTongHopKinhPhiNhaso9_Bao cao danh muc cac cong trinh tren dia ban huyen 4-2010" xfId="17220"/>
    <cellStyle name="T_09_BangTongHopKinhPhiNhaso9_Bao cao danh muc cac cong trinh tren dia ban huyen 4-2010 2" xfId="32074"/>
    <cellStyle name="T_09_BangTongHopKinhPhiNhaso9_Bieu chi tieu KH 2014 (Huy-04-11)" xfId="17221"/>
    <cellStyle name="T_09_BangTongHopKinhPhiNhaso9_Bieu chi tieu KH 2014 (Huy-04-11) 2" xfId="17222"/>
    <cellStyle name="T_09_BangTongHopKinhPhiNhaso9_Bieu chi tieu KH 2014 (Huy-04-11) 2 2" xfId="32076"/>
    <cellStyle name="T_09_BangTongHopKinhPhiNhaso9_Bieu chi tieu KH 2014 (Huy-04-11) 3" xfId="32075"/>
    <cellStyle name="T_09_BangTongHopKinhPhiNhaso9_bieu ke hoach dau thau" xfId="11246"/>
    <cellStyle name="T_09_BangTongHopKinhPhiNhaso9_bieu ke hoach dau thau 2" xfId="11247"/>
    <cellStyle name="T_09_BangTongHopKinhPhiNhaso9_bieu ke hoach dau thau 2 2" xfId="17225"/>
    <cellStyle name="T_09_BangTongHopKinhPhiNhaso9_bieu ke hoach dau thau 2 2 2" xfId="32079"/>
    <cellStyle name="T_09_BangTongHopKinhPhiNhaso9_bieu ke hoach dau thau 2 3" xfId="17224"/>
    <cellStyle name="T_09_BangTongHopKinhPhiNhaso9_bieu ke hoach dau thau 2 3 2" xfId="32078"/>
    <cellStyle name="T_09_BangTongHopKinhPhiNhaso9_bieu ke hoach dau thau 2 4" xfId="30000"/>
    <cellStyle name="T_09_BangTongHopKinhPhiNhaso9_bieu ke hoach dau thau 3" xfId="17223"/>
    <cellStyle name="T_09_BangTongHopKinhPhiNhaso9_bieu ke hoach dau thau 3 2" xfId="32077"/>
    <cellStyle name="T_09_BangTongHopKinhPhiNhaso9_bieu ke hoach dau thau 4" xfId="29999"/>
    <cellStyle name="T_09_BangTongHopKinhPhiNhaso9_bieu ke hoach dau thau truong mam non SKH" xfId="11248"/>
    <cellStyle name="T_09_BangTongHopKinhPhiNhaso9_bieu ke hoach dau thau truong mam non SKH 2" xfId="11249"/>
    <cellStyle name="T_09_BangTongHopKinhPhiNhaso9_bieu ke hoach dau thau truong mam non SKH 2 2" xfId="17228"/>
    <cellStyle name="T_09_BangTongHopKinhPhiNhaso9_bieu ke hoach dau thau truong mam non SKH 2 2 2" xfId="32082"/>
    <cellStyle name="T_09_BangTongHopKinhPhiNhaso9_bieu ke hoach dau thau truong mam non SKH 2 3" xfId="17227"/>
    <cellStyle name="T_09_BangTongHopKinhPhiNhaso9_bieu ke hoach dau thau truong mam non SKH 2 3 2" xfId="32081"/>
    <cellStyle name="T_09_BangTongHopKinhPhiNhaso9_bieu ke hoach dau thau truong mam non SKH 2 4" xfId="30002"/>
    <cellStyle name="T_09_BangTongHopKinhPhiNhaso9_bieu ke hoach dau thau truong mam non SKH 3" xfId="17226"/>
    <cellStyle name="T_09_BangTongHopKinhPhiNhaso9_bieu ke hoach dau thau truong mam non SKH 3 2" xfId="32080"/>
    <cellStyle name="T_09_BangTongHopKinhPhiNhaso9_bieu ke hoach dau thau truong mam non SKH 4" xfId="30001"/>
    <cellStyle name="T_09_BangTongHopKinhPhiNhaso9_bieu ke hoach dau thau truong mam non SKH_BIEU KE HOACH  2015 (KTN 6.11 sua)" xfId="17229"/>
    <cellStyle name="T_09_BangTongHopKinhPhiNhaso9_bieu ke hoach dau thau truong mam non SKH_BIEU KE HOACH  2015 (KTN 6.11 sua) 2" xfId="32083"/>
    <cellStyle name="T_09_BangTongHopKinhPhiNhaso9_bieu ke hoach dau thau_BIEU KE HOACH  2015 (KTN 6.11 sua)" xfId="17230"/>
    <cellStyle name="T_09_BangTongHopKinhPhiNhaso9_bieu ke hoach dau thau_BIEU KE HOACH  2015 (KTN 6.11 sua) 2" xfId="32084"/>
    <cellStyle name="T_09_BangTongHopKinhPhiNhaso9_bieu tong hop lai kh von 2011 gui phong TH-KTDN" xfId="11250"/>
    <cellStyle name="T_09_BangTongHopKinhPhiNhaso9_bieu tong hop lai kh von 2011 gui phong TH-KTDN 2" xfId="11251"/>
    <cellStyle name="T_09_BangTongHopKinhPhiNhaso9_bieu tong hop lai kh von 2011 gui phong TH-KTDN 2 2" xfId="17233"/>
    <cellStyle name="T_09_BangTongHopKinhPhiNhaso9_bieu tong hop lai kh von 2011 gui phong TH-KTDN 2 3" xfId="17232"/>
    <cellStyle name="T_09_BangTongHopKinhPhiNhaso9_bieu tong hop lai kh von 2011 gui phong TH-KTDN 2 4" xfId="30004"/>
    <cellStyle name="T_09_BangTongHopKinhPhiNhaso9_bieu tong hop lai kh von 2011 gui phong TH-KTDN 3" xfId="17231"/>
    <cellStyle name="T_09_BangTongHopKinhPhiNhaso9_bieu tong hop lai kh von 2011 gui phong TH-KTDN 4" xfId="30003"/>
    <cellStyle name="T_09_BangTongHopKinhPhiNhaso9_bieu tong hop lai kh von 2011 gui phong TH-KTDN_BIEU KE HOACH  2015 (KTN 6.11 sua)" xfId="17234"/>
    <cellStyle name="T_09_BangTongHopKinhPhiNhaso9_Book1" xfId="11252"/>
    <cellStyle name="T_09_BangTongHopKinhPhiNhaso9_Book1 2" xfId="11253"/>
    <cellStyle name="T_09_BangTongHopKinhPhiNhaso9_Book1 2 2" xfId="17237"/>
    <cellStyle name="T_09_BangTongHopKinhPhiNhaso9_Book1 2 2 2" xfId="32087"/>
    <cellStyle name="T_09_BangTongHopKinhPhiNhaso9_Book1 2 3" xfId="17236"/>
    <cellStyle name="T_09_BangTongHopKinhPhiNhaso9_Book1 2 3 2" xfId="32086"/>
    <cellStyle name="T_09_BangTongHopKinhPhiNhaso9_Book1 2 4" xfId="30006"/>
    <cellStyle name="T_09_BangTongHopKinhPhiNhaso9_Book1 3" xfId="17235"/>
    <cellStyle name="T_09_BangTongHopKinhPhiNhaso9_Book1 3 2" xfId="32085"/>
    <cellStyle name="T_09_BangTongHopKinhPhiNhaso9_Book1 4" xfId="30005"/>
    <cellStyle name="T_09_BangTongHopKinhPhiNhaso9_Book1_1" xfId="11254"/>
    <cellStyle name="T_09_BangTongHopKinhPhiNhaso9_Book1_1 2" xfId="11255"/>
    <cellStyle name="T_09_BangTongHopKinhPhiNhaso9_Book1_1 2 2" xfId="17240"/>
    <cellStyle name="T_09_BangTongHopKinhPhiNhaso9_Book1_1 2 2 2" xfId="32090"/>
    <cellStyle name="T_09_BangTongHopKinhPhiNhaso9_Book1_1 2 3" xfId="17239"/>
    <cellStyle name="T_09_BangTongHopKinhPhiNhaso9_Book1_1 2 3 2" xfId="32089"/>
    <cellStyle name="T_09_BangTongHopKinhPhiNhaso9_Book1_1 2 4" xfId="30008"/>
    <cellStyle name="T_09_BangTongHopKinhPhiNhaso9_Book1_1 3" xfId="17238"/>
    <cellStyle name="T_09_BangTongHopKinhPhiNhaso9_Book1_1 3 2" xfId="32088"/>
    <cellStyle name="T_09_BangTongHopKinhPhiNhaso9_Book1_1 4" xfId="30007"/>
    <cellStyle name="T_09_BangTongHopKinhPhiNhaso9_Book1_1_BIEU KE HOACH  2015 (KTN 6.11 sua)" xfId="17241"/>
    <cellStyle name="T_09_BangTongHopKinhPhiNhaso9_Book1_1_BIEU KE HOACH  2015 (KTN 6.11 sua) 2" xfId="32091"/>
    <cellStyle name="T_09_BangTongHopKinhPhiNhaso9_Book1_BIEU KE HOACH  2015 (KTN 6.11 sua)" xfId="17242"/>
    <cellStyle name="T_09_BangTongHopKinhPhiNhaso9_Book1_BIEU KE HOACH  2015 (KTN 6.11 sua) 2" xfId="32092"/>
    <cellStyle name="T_09_BangTongHopKinhPhiNhaso9_Book1_DTTD chieng chan Tham lai 29-9-2009" xfId="11256"/>
    <cellStyle name="T_09_BangTongHopKinhPhiNhaso9_Book1_DTTD chieng chan Tham lai 29-9-2009 2" xfId="11257"/>
    <cellStyle name="T_09_BangTongHopKinhPhiNhaso9_Book1_DTTD chieng chan Tham lai 29-9-2009 2 2" xfId="17245"/>
    <cellStyle name="T_09_BangTongHopKinhPhiNhaso9_Book1_DTTD chieng chan Tham lai 29-9-2009 2 2 2" xfId="32095"/>
    <cellStyle name="T_09_BangTongHopKinhPhiNhaso9_Book1_DTTD chieng chan Tham lai 29-9-2009 2 3" xfId="17244"/>
    <cellStyle name="T_09_BangTongHopKinhPhiNhaso9_Book1_DTTD chieng chan Tham lai 29-9-2009 2 3 2" xfId="32094"/>
    <cellStyle name="T_09_BangTongHopKinhPhiNhaso9_Book1_DTTD chieng chan Tham lai 29-9-2009 2 4" xfId="30010"/>
    <cellStyle name="T_09_BangTongHopKinhPhiNhaso9_Book1_DTTD chieng chan Tham lai 29-9-2009 3" xfId="17243"/>
    <cellStyle name="T_09_BangTongHopKinhPhiNhaso9_Book1_DTTD chieng chan Tham lai 29-9-2009 3 2" xfId="32093"/>
    <cellStyle name="T_09_BangTongHopKinhPhiNhaso9_Book1_DTTD chieng chan Tham lai 29-9-2009 4" xfId="30009"/>
    <cellStyle name="T_09_BangTongHopKinhPhiNhaso9_Book1_DTTD chieng chan Tham lai 29-9-2009_BIEU KE HOACH  2015 (KTN 6.11 sua)" xfId="17246"/>
    <cellStyle name="T_09_BangTongHopKinhPhiNhaso9_Book1_DTTD chieng chan Tham lai 29-9-2009_BIEU KE HOACH  2015 (KTN 6.11 sua) 2" xfId="32096"/>
    <cellStyle name="T_09_BangTongHopKinhPhiNhaso9_Book1_Ke hoach 2010 (theo doi 11-8-2010)" xfId="11258"/>
    <cellStyle name="T_09_BangTongHopKinhPhiNhaso9_Book1_Ke hoach 2010 (theo doi 11-8-2010) 2" xfId="11259"/>
    <cellStyle name="T_09_BangTongHopKinhPhiNhaso9_Book1_Ke hoach 2010 (theo doi 11-8-2010) 2 2" xfId="17249"/>
    <cellStyle name="T_09_BangTongHopKinhPhiNhaso9_Book1_Ke hoach 2010 (theo doi 11-8-2010) 2 3" xfId="17248"/>
    <cellStyle name="T_09_BangTongHopKinhPhiNhaso9_Book1_Ke hoach 2010 (theo doi 11-8-2010) 2 4" xfId="30012"/>
    <cellStyle name="T_09_BangTongHopKinhPhiNhaso9_Book1_Ke hoach 2010 (theo doi 11-8-2010) 3" xfId="17247"/>
    <cellStyle name="T_09_BangTongHopKinhPhiNhaso9_Book1_Ke hoach 2010 (theo doi 11-8-2010) 4" xfId="30011"/>
    <cellStyle name="T_09_BangTongHopKinhPhiNhaso9_Book1_Ke hoach 2010 (theo doi 11-8-2010)_BIEU KE HOACH  2015 (KTN 6.11 sua)" xfId="17250"/>
    <cellStyle name="T_09_BangTongHopKinhPhiNhaso9_Book1_ke hoach dau thau 30-6-2010" xfId="11260"/>
    <cellStyle name="T_09_BangTongHopKinhPhiNhaso9_Book1_ke hoach dau thau 30-6-2010 2" xfId="11261"/>
    <cellStyle name="T_09_BangTongHopKinhPhiNhaso9_Book1_ke hoach dau thau 30-6-2010 2 2" xfId="17253"/>
    <cellStyle name="T_09_BangTongHopKinhPhiNhaso9_Book1_ke hoach dau thau 30-6-2010 2 3" xfId="17252"/>
    <cellStyle name="T_09_BangTongHopKinhPhiNhaso9_Book1_ke hoach dau thau 30-6-2010 2 4" xfId="30014"/>
    <cellStyle name="T_09_BangTongHopKinhPhiNhaso9_Book1_ke hoach dau thau 30-6-2010 3" xfId="17251"/>
    <cellStyle name="T_09_BangTongHopKinhPhiNhaso9_Book1_ke hoach dau thau 30-6-2010 4" xfId="30013"/>
    <cellStyle name="T_09_BangTongHopKinhPhiNhaso9_Book1_ke hoach dau thau 30-6-2010_BIEU KE HOACH  2015 (KTN 6.11 sua)" xfId="17254"/>
    <cellStyle name="T_09_BangTongHopKinhPhiNhaso9_Copy of KH PHAN BO VON ĐỐI ỨNG NAM 2011 (30 TY phuong án gop WB)" xfId="11262"/>
    <cellStyle name="T_09_BangTongHopKinhPhiNhaso9_Copy of KH PHAN BO VON ĐỐI ỨNG NAM 2011 (30 TY phuong án gop WB) 2" xfId="11263"/>
    <cellStyle name="T_09_BangTongHopKinhPhiNhaso9_Copy of KH PHAN BO VON ĐỐI ỨNG NAM 2011 (30 TY phuong án gop WB) 2 2" xfId="17257"/>
    <cellStyle name="T_09_BangTongHopKinhPhiNhaso9_Copy of KH PHAN BO VON ĐỐI ỨNG NAM 2011 (30 TY phuong án gop WB) 2 3" xfId="17256"/>
    <cellStyle name="T_09_BangTongHopKinhPhiNhaso9_Copy of KH PHAN BO VON ĐỐI ỨNG NAM 2011 (30 TY phuong án gop WB) 2 4" xfId="30016"/>
    <cellStyle name="T_09_BangTongHopKinhPhiNhaso9_Copy of KH PHAN BO VON ĐỐI ỨNG NAM 2011 (30 TY phuong án gop WB) 3" xfId="17255"/>
    <cellStyle name="T_09_BangTongHopKinhPhiNhaso9_Copy of KH PHAN BO VON ĐỐI ỨNG NAM 2011 (30 TY phuong án gop WB) 4" xfId="30015"/>
    <cellStyle name="T_09_BangTongHopKinhPhiNhaso9_Copy of KH PHAN BO VON ĐỐI ỨNG NAM 2011 (30 TY phuong án gop WB)_BIEU KE HOACH  2015 (KTN 6.11 sua)" xfId="17258"/>
    <cellStyle name="T_09_BangTongHopKinhPhiNhaso9_DTTD chieng chan Tham lai 29-9-2009" xfId="11264"/>
    <cellStyle name="T_09_BangTongHopKinhPhiNhaso9_DTTD chieng chan Tham lai 29-9-2009 2" xfId="11265"/>
    <cellStyle name="T_09_BangTongHopKinhPhiNhaso9_DTTD chieng chan Tham lai 29-9-2009 2 2" xfId="17261"/>
    <cellStyle name="T_09_BangTongHopKinhPhiNhaso9_DTTD chieng chan Tham lai 29-9-2009 2 3" xfId="17260"/>
    <cellStyle name="T_09_BangTongHopKinhPhiNhaso9_DTTD chieng chan Tham lai 29-9-2009 2 4" xfId="30018"/>
    <cellStyle name="T_09_BangTongHopKinhPhiNhaso9_DTTD chieng chan Tham lai 29-9-2009 3" xfId="17259"/>
    <cellStyle name="T_09_BangTongHopKinhPhiNhaso9_DTTD chieng chan Tham lai 29-9-2009 4" xfId="30017"/>
    <cellStyle name="T_09_BangTongHopKinhPhiNhaso9_DTTD chieng chan Tham lai 29-9-2009_BIEU KE HOACH  2015 (KTN 6.11 sua)" xfId="17262"/>
    <cellStyle name="T_09_BangTongHopKinhPhiNhaso9_dự toán 30a 2013" xfId="17267"/>
    <cellStyle name="T_09_BangTongHopKinhPhiNhaso9_dự toán 30a 2013 2" xfId="32101"/>
    <cellStyle name="T_09_BangTongHopKinhPhiNhaso9_Du toan nuoc San Thang (GD2)" xfId="11266"/>
    <cellStyle name="T_09_BangTongHopKinhPhiNhaso9_Du toan nuoc San Thang (GD2) 2" xfId="11267"/>
    <cellStyle name="T_09_BangTongHopKinhPhiNhaso9_Du toan nuoc San Thang (GD2) 2 2" xfId="17265"/>
    <cellStyle name="T_09_BangTongHopKinhPhiNhaso9_Du toan nuoc San Thang (GD2) 2 2 2" xfId="32099"/>
    <cellStyle name="T_09_BangTongHopKinhPhiNhaso9_Du toan nuoc San Thang (GD2) 2 3" xfId="17264"/>
    <cellStyle name="T_09_BangTongHopKinhPhiNhaso9_Du toan nuoc San Thang (GD2) 2 3 2" xfId="32098"/>
    <cellStyle name="T_09_BangTongHopKinhPhiNhaso9_Du toan nuoc San Thang (GD2) 2 4" xfId="30020"/>
    <cellStyle name="T_09_BangTongHopKinhPhiNhaso9_Du toan nuoc San Thang (GD2) 3" xfId="17263"/>
    <cellStyle name="T_09_BangTongHopKinhPhiNhaso9_Du toan nuoc San Thang (GD2) 3 2" xfId="32097"/>
    <cellStyle name="T_09_BangTongHopKinhPhiNhaso9_Du toan nuoc San Thang (GD2) 4" xfId="30019"/>
    <cellStyle name="T_09_BangTongHopKinhPhiNhaso9_Du toan nuoc San Thang (GD2)_BIEU KE HOACH  2015 (KTN 6.11 sua)" xfId="17266"/>
    <cellStyle name="T_09_BangTongHopKinhPhiNhaso9_Du toan nuoc San Thang (GD2)_BIEU KE HOACH  2015 (KTN 6.11 sua) 2" xfId="32100"/>
    <cellStyle name="T_09_BangTongHopKinhPhiNhaso9_Ke hoach 2010 (theo doi 11-8-2010)" xfId="11268"/>
    <cellStyle name="T_09_BangTongHopKinhPhiNhaso9_Ke hoach 2010 (theo doi 11-8-2010) 2" xfId="11269"/>
    <cellStyle name="T_09_BangTongHopKinhPhiNhaso9_Ke hoach 2010 (theo doi 11-8-2010) 2 2" xfId="17270"/>
    <cellStyle name="T_09_BangTongHopKinhPhiNhaso9_Ke hoach 2010 (theo doi 11-8-2010) 2 2 2" xfId="32104"/>
    <cellStyle name="T_09_BangTongHopKinhPhiNhaso9_Ke hoach 2010 (theo doi 11-8-2010) 2 3" xfId="17269"/>
    <cellStyle name="T_09_BangTongHopKinhPhiNhaso9_Ke hoach 2010 (theo doi 11-8-2010) 2 3 2" xfId="32103"/>
    <cellStyle name="T_09_BangTongHopKinhPhiNhaso9_Ke hoach 2010 (theo doi 11-8-2010) 2 4" xfId="30022"/>
    <cellStyle name="T_09_BangTongHopKinhPhiNhaso9_Ke hoach 2010 (theo doi 11-8-2010) 3" xfId="17268"/>
    <cellStyle name="T_09_BangTongHopKinhPhiNhaso9_Ke hoach 2010 (theo doi 11-8-2010) 3 2" xfId="32102"/>
    <cellStyle name="T_09_BangTongHopKinhPhiNhaso9_Ke hoach 2010 (theo doi 11-8-2010) 4" xfId="30021"/>
    <cellStyle name="T_09_BangTongHopKinhPhiNhaso9_Ke hoach 2010 (theo doi 11-8-2010)_BIEU KE HOACH  2015 (KTN 6.11 sua)" xfId="17271"/>
    <cellStyle name="T_09_BangTongHopKinhPhiNhaso9_Ke hoach 2010 (theo doi 11-8-2010)_BIEU KE HOACH  2015 (KTN 6.11 sua) 2" xfId="32105"/>
    <cellStyle name="T_09_BangTongHopKinhPhiNhaso9_ke hoach dau thau 30-6-2010" xfId="11270"/>
    <cellStyle name="T_09_BangTongHopKinhPhiNhaso9_ke hoach dau thau 30-6-2010 2" xfId="11271"/>
    <cellStyle name="T_09_BangTongHopKinhPhiNhaso9_ke hoach dau thau 30-6-2010 2 2" xfId="17274"/>
    <cellStyle name="T_09_BangTongHopKinhPhiNhaso9_ke hoach dau thau 30-6-2010 2 2 2" xfId="32108"/>
    <cellStyle name="T_09_BangTongHopKinhPhiNhaso9_ke hoach dau thau 30-6-2010 2 3" xfId="17273"/>
    <cellStyle name="T_09_BangTongHopKinhPhiNhaso9_ke hoach dau thau 30-6-2010 2 3 2" xfId="32107"/>
    <cellStyle name="T_09_BangTongHopKinhPhiNhaso9_ke hoach dau thau 30-6-2010 2 4" xfId="30024"/>
    <cellStyle name="T_09_BangTongHopKinhPhiNhaso9_ke hoach dau thau 30-6-2010 3" xfId="17272"/>
    <cellStyle name="T_09_BangTongHopKinhPhiNhaso9_ke hoach dau thau 30-6-2010 3 2" xfId="32106"/>
    <cellStyle name="T_09_BangTongHopKinhPhiNhaso9_ke hoach dau thau 30-6-2010 4" xfId="30023"/>
    <cellStyle name="T_09_BangTongHopKinhPhiNhaso9_ke hoach dau thau 30-6-2010_BIEU KE HOACH  2015 (KTN 6.11 sua)" xfId="17275"/>
    <cellStyle name="T_09_BangTongHopKinhPhiNhaso9_ke hoach dau thau 30-6-2010_BIEU KE HOACH  2015 (KTN 6.11 sua) 2" xfId="32109"/>
    <cellStyle name="T_09_BangTongHopKinhPhiNhaso9_KH Von 2012 gui BKH 1" xfId="11272"/>
    <cellStyle name="T_09_BangTongHopKinhPhiNhaso9_KH Von 2012 gui BKH 1 2" xfId="11273"/>
    <cellStyle name="T_09_BangTongHopKinhPhiNhaso9_KH Von 2012 gui BKH 1 2 2" xfId="17278"/>
    <cellStyle name="T_09_BangTongHopKinhPhiNhaso9_KH Von 2012 gui BKH 1 2 3" xfId="17277"/>
    <cellStyle name="T_09_BangTongHopKinhPhiNhaso9_KH Von 2012 gui BKH 1 2 4" xfId="30026"/>
    <cellStyle name="T_09_BangTongHopKinhPhiNhaso9_KH Von 2012 gui BKH 1 3" xfId="17276"/>
    <cellStyle name="T_09_BangTongHopKinhPhiNhaso9_KH Von 2012 gui BKH 1 4" xfId="30025"/>
    <cellStyle name="T_09_BangTongHopKinhPhiNhaso9_KH Von 2012 gui BKH 1_BIEU KE HOACH  2015 (KTN 6.11 sua)" xfId="17279"/>
    <cellStyle name="T_09_BangTongHopKinhPhiNhaso9_QD ke hoach dau thau" xfId="11274"/>
    <cellStyle name="T_09_BangTongHopKinhPhiNhaso9_QD ke hoach dau thau 2" xfId="11275"/>
    <cellStyle name="T_09_BangTongHopKinhPhiNhaso9_QD ke hoach dau thau 2 2" xfId="17282"/>
    <cellStyle name="T_09_BangTongHopKinhPhiNhaso9_QD ke hoach dau thau 2 2 2" xfId="32112"/>
    <cellStyle name="T_09_BangTongHopKinhPhiNhaso9_QD ke hoach dau thau 2 3" xfId="17281"/>
    <cellStyle name="T_09_BangTongHopKinhPhiNhaso9_QD ke hoach dau thau 2 3 2" xfId="32111"/>
    <cellStyle name="T_09_BangTongHopKinhPhiNhaso9_QD ke hoach dau thau 2 4" xfId="30028"/>
    <cellStyle name="T_09_BangTongHopKinhPhiNhaso9_QD ke hoach dau thau 3" xfId="17280"/>
    <cellStyle name="T_09_BangTongHopKinhPhiNhaso9_QD ke hoach dau thau 3 2" xfId="32110"/>
    <cellStyle name="T_09_BangTongHopKinhPhiNhaso9_QD ke hoach dau thau 4" xfId="30027"/>
    <cellStyle name="T_09_BangTongHopKinhPhiNhaso9_QD ke hoach dau thau_BIEU KE HOACH  2015 (KTN 6.11 sua)" xfId="17283"/>
    <cellStyle name="T_09_BangTongHopKinhPhiNhaso9_QD ke hoach dau thau_BIEU KE HOACH  2015 (KTN 6.11 sua) 2" xfId="32113"/>
    <cellStyle name="T_09_BangTongHopKinhPhiNhaso9_Ra soat KH von 2011 (Huy-11-11-11)" xfId="11276"/>
    <cellStyle name="T_09_BangTongHopKinhPhiNhaso9_Ra soat KH von 2011 (Huy-11-11-11) 2" xfId="11277"/>
    <cellStyle name="T_09_BangTongHopKinhPhiNhaso9_Ra soat KH von 2011 (Huy-11-11-11) 2 2" xfId="17286"/>
    <cellStyle name="T_09_BangTongHopKinhPhiNhaso9_Ra soat KH von 2011 (Huy-11-11-11) 2 2 2" xfId="32116"/>
    <cellStyle name="T_09_BangTongHopKinhPhiNhaso9_Ra soat KH von 2011 (Huy-11-11-11) 2 3" xfId="17285"/>
    <cellStyle name="T_09_BangTongHopKinhPhiNhaso9_Ra soat KH von 2011 (Huy-11-11-11) 2 3 2" xfId="32115"/>
    <cellStyle name="T_09_BangTongHopKinhPhiNhaso9_Ra soat KH von 2011 (Huy-11-11-11) 2 4" xfId="30030"/>
    <cellStyle name="T_09_BangTongHopKinhPhiNhaso9_Ra soat KH von 2011 (Huy-11-11-11) 3" xfId="17284"/>
    <cellStyle name="T_09_BangTongHopKinhPhiNhaso9_Ra soat KH von 2011 (Huy-11-11-11) 3 2" xfId="32114"/>
    <cellStyle name="T_09_BangTongHopKinhPhiNhaso9_Ra soat KH von 2011 (Huy-11-11-11) 4" xfId="30029"/>
    <cellStyle name="T_09_BangTongHopKinhPhiNhaso9_Ra soat KH von 2011 (Huy-11-11-11)_BIEU KE HOACH  2015 (KTN 6.11 sua)" xfId="17287"/>
    <cellStyle name="T_09_BangTongHopKinhPhiNhaso9_Ra soat KH von 2011 (Huy-11-11-11)_BIEU KE HOACH  2015 (KTN 6.11 sua) 2" xfId="32117"/>
    <cellStyle name="T_09_BangTongHopKinhPhiNhaso9_tien luong" xfId="17288"/>
    <cellStyle name="T_09_BangTongHopKinhPhiNhaso9_tien luong 2" xfId="32118"/>
    <cellStyle name="T_09_BangTongHopKinhPhiNhaso9_Tien luong chuan 01" xfId="17289"/>
    <cellStyle name="T_09_BangTongHopKinhPhiNhaso9_Tien luong chuan 01 2" xfId="32119"/>
    <cellStyle name="T_09_BangTongHopKinhPhiNhaso9_tinh toan hoang ha" xfId="11278"/>
    <cellStyle name="T_09_BangTongHopKinhPhiNhaso9_tinh toan hoang ha 2" xfId="11279"/>
    <cellStyle name="T_09_BangTongHopKinhPhiNhaso9_tinh toan hoang ha 2 2" xfId="17292"/>
    <cellStyle name="T_09_BangTongHopKinhPhiNhaso9_tinh toan hoang ha 2 2 2" xfId="32122"/>
    <cellStyle name="T_09_BangTongHopKinhPhiNhaso9_tinh toan hoang ha 2 3" xfId="17291"/>
    <cellStyle name="T_09_BangTongHopKinhPhiNhaso9_tinh toan hoang ha 2 3 2" xfId="32121"/>
    <cellStyle name="T_09_BangTongHopKinhPhiNhaso9_tinh toan hoang ha 2 4" xfId="30032"/>
    <cellStyle name="T_09_BangTongHopKinhPhiNhaso9_tinh toan hoang ha 3" xfId="17290"/>
    <cellStyle name="T_09_BangTongHopKinhPhiNhaso9_tinh toan hoang ha 3 2" xfId="32120"/>
    <cellStyle name="T_09_BangTongHopKinhPhiNhaso9_tinh toan hoang ha 4" xfId="30031"/>
    <cellStyle name="T_09_BangTongHopKinhPhiNhaso9_tinh toan hoang ha_BIEU KE HOACH  2015 (KTN 6.11 sua)" xfId="17293"/>
    <cellStyle name="T_09_BangTongHopKinhPhiNhaso9_tinh toan hoang ha_BIEU KE HOACH  2015 (KTN 6.11 sua) 2" xfId="32123"/>
    <cellStyle name="T_09_BangTongHopKinhPhiNhaso9_Tong von ĐTPT" xfId="11280"/>
    <cellStyle name="T_09_BangTongHopKinhPhiNhaso9_Tong von ĐTPT 2" xfId="11281"/>
    <cellStyle name="T_09_BangTongHopKinhPhiNhaso9_Tong von ĐTPT 2 2" xfId="17296"/>
    <cellStyle name="T_09_BangTongHopKinhPhiNhaso9_Tong von ĐTPT 2 2 2" xfId="32126"/>
    <cellStyle name="T_09_BangTongHopKinhPhiNhaso9_Tong von ĐTPT 2 3" xfId="17295"/>
    <cellStyle name="T_09_BangTongHopKinhPhiNhaso9_Tong von ĐTPT 2 3 2" xfId="32125"/>
    <cellStyle name="T_09_BangTongHopKinhPhiNhaso9_Tong von ĐTPT 2 4" xfId="30034"/>
    <cellStyle name="T_09_BangTongHopKinhPhiNhaso9_Tong von ĐTPT 3" xfId="17294"/>
    <cellStyle name="T_09_BangTongHopKinhPhiNhaso9_Tong von ĐTPT 3 2" xfId="32124"/>
    <cellStyle name="T_09_BangTongHopKinhPhiNhaso9_Tong von ĐTPT 4" xfId="30033"/>
    <cellStyle name="T_09_BangTongHopKinhPhiNhaso9_Tong von ĐTPT_BIEU KE HOACH  2015 (KTN 6.11 sua)" xfId="17297"/>
    <cellStyle name="T_09_BangTongHopKinhPhiNhaso9_Tong von ĐTPT_BIEU KE HOACH  2015 (KTN 6.11 sua) 2" xfId="32127"/>
    <cellStyle name="T_09_BangTongHopKinhPhiNhaso9_Viec Huy dang lam" xfId="17298"/>
    <cellStyle name="T_09_BangTongHopKinhPhiNhaso9_Viec Huy dang lam 2" xfId="32128"/>
    <cellStyle name="T_09_BangTongHopKinhPhiNhaso9_Viec Huy dang lam_CT 134" xfId="17299"/>
    <cellStyle name="T_09_BangTongHopKinhPhiNhaso9_Viec Huy dang lam_CT 134 2" xfId="32129"/>
    <cellStyle name="T_09a_PhanMongNhaSo9" xfId="11282"/>
    <cellStyle name="T_09a_PhanMongNhaSo9 2" xfId="17300"/>
    <cellStyle name="T_09a_PhanMongNhaSo9 2 2" xfId="32130"/>
    <cellStyle name="T_09a_PhanMongNhaSo9 3" xfId="30035"/>
    <cellStyle name="T_09a_PhanMongNhaSo9_Bieu chi tieu KH 2014 (Huy-04-11)" xfId="17301"/>
    <cellStyle name="T_09a_PhanMongNhaSo9_Bieu chi tieu KH 2014 (Huy-04-11) 2" xfId="17302"/>
    <cellStyle name="T_09a_PhanMongNhaSo9_Bieu chi tieu KH 2014 (Huy-04-11) 2 2" xfId="32132"/>
    <cellStyle name="T_09a_PhanMongNhaSo9_Bieu chi tieu KH 2014 (Huy-04-11) 3" xfId="32131"/>
    <cellStyle name="T_09a_PhanMongNhaSo9_bieu ke hoach dau thau" xfId="11283"/>
    <cellStyle name="T_09a_PhanMongNhaSo9_bieu ke hoach dau thau 2" xfId="11284"/>
    <cellStyle name="T_09a_PhanMongNhaSo9_bieu ke hoach dau thau 2 2" xfId="17304"/>
    <cellStyle name="T_09a_PhanMongNhaSo9_bieu ke hoach dau thau 2 2 2" xfId="32134"/>
    <cellStyle name="T_09a_PhanMongNhaSo9_bieu ke hoach dau thau 2 3" xfId="30037"/>
    <cellStyle name="T_09a_PhanMongNhaSo9_bieu ke hoach dau thau 3" xfId="17303"/>
    <cellStyle name="T_09a_PhanMongNhaSo9_bieu ke hoach dau thau 3 2" xfId="32133"/>
    <cellStyle name="T_09a_PhanMongNhaSo9_bieu ke hoach dau thau 4" xfId="30036"/>
    <cellStyle name="T_09a_PhanMongNhaSo9_bieu ke hoach dau thau truong mam non SKH" xfId="11285"/>
    <cellStyle name="T_09a_PhanMongNhaSo9_bieu ke hoach dau thau truong mam non SKH 2" xfId="11286"/>
    <cellStyle name="T_09a_PhanMongNhaSo9_bieu ke hoach dau thau truong mam non SKH 2 2" xfId="17306"/>
    <cellStyle name="T_09a_PhanMongNhaSo9_bieu ke hoach dau thau truong mam non SKH 2 2 2" xfId="32136"/>
    <cellStyle name="T_09a_PhanMongNhaSo9_bieu ke hoach dau thau truong mam non SKH 2 3" xfId="30039"/>
    <cellStyle name="T_09a_PhanMongNhaSo9_bieu ke hoach dau thau truong mam non SKH 3" xfId="17305"/>
    <cellStyle name="T_09a_PhanMongNhaSo9_bieu ke hoach dau thau truong mam non SKH 3 2" xfId="32135"/>
    <cellStyle name="T_09a_PhanMongNhaSo9_bieu ke hoach dau thau truong mam non SKH 4" xfId="30038"/>
    <cellStyle name="T_09a_PhanMongNhaSo9_bieu ke hoach dau thau truong mam non SKH_BIEU KE HOACH  2015 (KTN 6.11 sua)" xfId="17307"/>
    <cellStyle name="T_09a_PhanMongNhaSo9_bieu ke hoach dau thau truong mam non SKH_BIEU KE HOACH  2015 (KTN 6.11 sua) 2" xfId="32137"/>
    <cellStyle name="T_09a_PhanMongNhaSo9_bieu ke hoach dau thau_BIEU KE HOACH  2015 (KTN 6.11 sua)" xfId="17308"/>
    <cellStyle name="T_09a_PhanMongNhaSo9_bieu ke hoach dau thau_BIEU KE HOACH  2015 (KTN 6.11 sua) 2" xfId="32138"/>
    <cellStyle name="T_09a_PhanMongNhaSo9_bieu tong hop lai kh von 2011 gui phong TH-KTDN" xfId="11287"/>
    <cellStyle name="T_09a_PhanMongNhaSo9_bieu tong hop lai kh von 2011 gui phong TH-KTDN 2" xfId="11288"/>
    <cellStyle name="T_09a_PhanMongNhaSo9_bieu tong hop lai kh von 2011 gui phong TH-KTDN 2 2" xfId="17310"/>
    <cellStyle name="T_09a_PhanMongNhaSo9_bieu tong hop lai kh von 2011 gui phong TH-KTDN 2 3" xfId="30041"/>
    <cellStyle name="T_09a_PhanMongNhaSo9_bieu tong hop lai kh von 2011 gui phong TH-KTDN 3" xfId="17309"/>
    <cellStyle name="T_09a_PhanMongNhaSo9_bieu tong hop lai kh von 2011 gui phong TH-KTDN 4" xfId="30040"/>
    <cellStyle name="T_09a_PhanMongNhaSo9_bieu tong hop lai kh von 2011 gui phong TH-KTDN_BIEU KE HOACH  2015 (KTN 6.11 sua)" xfId="17311"/>
    <cellStyle name="T_09a_PhanMongNhaSo9_Book1" xfId="11289"/>
    <cellStyle name="T_09a_PhanMongNhaSo9_Book1 2" xfId="11290"/>
    <cellStyle name="T_09a_PhanMongNhaSo9_Book1 2 2" xfId="17313"/>
    <cellStyle name="T_09a_PhanMongNhaSo9_Book1 2 2 2" xfId="32140"/>
    <cellStyle name="T_09a_PhanMongNhaSo9_Book1 2 3" xfId="30043"/>
    <cellStyle name="T_09a_PhanMongNhaSo9_Book1 3" xfId="17312"/>
    <cellStyle name="T_09a_PhanMongNhaSo9_Book1 3 2" xfId="32139"/>
    <cellStyle name="T_09a_PhanMongNhaSo9_Book1 4" xfId="30042"/>
    <cellStyle name="T_09a_PhanMongNhaSo9_Book1_BIEU KE HOACH  2015 (KTN 6.11 sua)" xfId="17314"/>
    <cellStyle name="T_09a_PhanMongNhaSo9_Book1_BIEU KE HOACH  2015 (KTN 6.11 sua) 2" xfId="32141"/>
    <cellStyle name="T_09a_PhanMongNhaSo9_Book1_Ke hoach 2010 (theo doi 11-8-2010)" xfId="11291"/>
    <cellStyle name="T_09a_PhanMongNhaSo9_Book1_Ke hoach 2010 (theo doi 11-8-2010) 2" xfId="11292"/>
    <cellStyle name="T_09a_PhanMongNhaSo9_Book1_Ke hoach 2010 (theo doi 11-8-2010) 2 2" xfId="17316"/>
    <cellStyle name="T_09a_PhanMongNhaSo9_Book1_Ke hoach 2010 (theo doi 11-8-2010) 2 3" xfId="30045"/>
    <cellStyle name="T_09a_PhanMongNhaSo9_Book1_Ke hoach 2010 (theo doi 11-8-2010) 3" xfId="17315"/>
    <cellStyle name="T_09a_PhanMongNhaSo9_Book1_Ke hoach 2010 (theo doi 11-8-2010) 4" xfId="30044"/>
    <cellStyle name="T_09a_PhanMongNhaSo9_Book1_Ke hoach 2010 (theo doi 11-8-2010)_BIEU KE HOACH  2015 (KTN 6.11 sua)" xfId="17317"/>
    <cellStyle name="T_09a_PhanMongNhaSo9_Book1_ke hoach dau thau 30-6-2010" xfId="11293"/>
    <cellStyle name="T_09a_PhanMongNhaSo9_Book1_ke hoach dau thau 30-6-2010 2" xfId="11294"/>
    <cellStyle name="T_09a_PhanMongNhaSo9_Book1_ke hoach dau thau 30-6-2010 2 2" xfId="17319"/>
    <cellStyle name="T_09a_PhanMongNhaSo9_Book1_ke hoach dau thau 30-6-2010 2 3" xfId="30047"/>
    <cellStyle name="T_09a_PhanMongNhaSo9_Book1_ke hoach dau thau 30-6-2010 3" xfId="17318"/>
    <cellStyle name="T_09a_PhanMongNhaSo9_Book1_ke hoach dau thau 30-6-2010 4" xfId="30046"/>
    <cellStyle name="T_09a_PhanMongNhaSo9_Book1_ke hoach dau thau 30-6-2010_BIEU KE HOACH  2015 (KTN 6.11 sua)" xfId="17320"/>
    <cellStyle name="T_09a_PhanMongNhaSo9_Copy of KH PHAN BO VON ĐỐI ỨNG NAM 2011 (30 TY phuong án gop WB)" xfId="11295"/>
    <cellStyle name="T_09a_PhanMongNhaSo9_Copy of KH PHAN BO VON ĐỐI ỨNG NAM 2011 (30 TY phuong án gop WB) 2" xfId="11296"/>
    <cellStyle name="T_09a_PhanMongNhaSo9_Copy of KH PHAN BO VON ĐỐI ỨNG NAM 2011 (30 TY phuong án gop WB) 2 2" xfId="17322"/>
    <cellStyle name="T_09a_PhanMongNhaSo9_Copy of KH PHAN BO VON ĐỐI ỨNG NAM 2011 (30 TY phuong án gop WB) 2 3" xfId="30049"/>
    <cellStyle name="T_09a_PhanMongNhaSo9_Copy of KH PHAN BO VON ĐỐI ỨNG NAM 2011 (30 TY phuong án gop WB) 3" xfId="17321"/>
    <cellStyle name="T_09a_PhanMongNhaSo9_Copy of KH PHAN BO VON ĐỐI ỨNG NAM 2011 (30 TY phuong án gop WB) 4" xfId="30048"/>
    <cellStyle name="T_09a_PhanMongNhaSo9_Copy of KH PHAN BO VON ĐỐI ỨNG NAM 2011 (30 TY phuong án gop WB)_BIEU KE HOACH  2015 (KTN 6.11 sua)" xfId="17323"/>
    <cellStyle name="T_09a_PhanMongNhaSo9_DTTD chieng chan Tham lai 29-9-2009" xfId="11297"/>
    <cellStyle name="T_09a_PhanMongNhaSo9_DTTD chieng chan Tham lai 29-9-2009 2" xfId="11298"/>
    <cellStyle name="T_09a_PhanMongNhaSo9_DTTD chieng chan Tham lai 29-9-2009 2 2" xfId="17325"/>
    <cellStyle name="T_09a_PhanMongNhaSo9_DTTD chieng chan Tham lai 29-9-2009 2 3" xfId="30051"/>
    <cellStyle name="T_09a_PhanMongNhaSo9_DTTD chieng chan Tham lai 29-9-2009 3" xfId="17324"/>
    <cellStyle name="T_09a_PhanMongNhaSo9_DTTD chieng chan Tham lai 29-9-2009 4" xfId="30050"/>
    <cellStyle name="T_09a_PhanMongNhaSo9_DTTD chieng chan Tham lai 29-9-2009_BIEU KE HOACH  2015 (KTN 6.11 sua)" xfId="17326"/>
    <cellStyle name="T_09a_PhanMongNhaSo9_dự toán 30a 2013" xfId="17330"/>
    <cellStyle name="T_09a_PhanMongNhaSo9_dự toán 30a 2013 2" xfId="32145"/>
    <cellStyle name="T_09a_PhanMongNhaSo9_Du toan nuoc San Thang (GD2)" xfId="11299"/>
    <cellStyle name="T_09a_PhanMongNhaSo9_Du toan nuoc San Thang (GD2) 2" xfId="11300"/>
    <cellStyle name="T_09a_PhanMongNhaSo9_Du toan nuoc San Thang (GD2) 2 2" xfId="17328"/>
    <cellStyle name="T_09a_PhanMongNhaSo9_Du toan nuoc San Thang (GD2) 2 2 2" xfId="32143"/>
    <cellStyle name="T_09a_PhanMongNhaSo9_Du toan nuoc San Thang (GD2) 2 3" xfId="30053"/>
    <cellStyle name="T_09a_PhanMongNhaSo9_Du toan nuoc San Thang (GD2) 3" xfId="17327"/>
    <cellStyle name="T_09a_PhanMongNhaSo9_Du toan nuoc San Thang (GD2) 3 2" xfId="32142"/>
    <cellStyle name="T_09a_PhanMongNhaSo9_Du toan nuoc San Thang (GD2) 4" xfId="30052"/>
    <cellStyle name="T_09a_PhanMongNhaSo9_Du toan nuoc San Thang (GD2)_BIEU KE HOACH  2015 (KTN 6.11 sua)" xfId="17329"/>
    <cellStyle name="T_09a_PhanMongNhaSo9_Du toan nuoc San Thang (GD2)_BIEU KE HOACH  2015 (KTN 6.11 sua) 2" xfId="32144"/>
    <cellStyle name="T_09a_PhanMongNhaSo9_Ke hoach 2010 (theo doi 11-8-2010)" xfId="11301"/>
    <cellStyle name="T_09a_PhanMongNhaSo9_Ke hoach 2010 (theo doi 11-8-2010) 2" xfId="11302"/>
    <cellStyle name="T_09a_PhanMongNhaSo9_Ke hoach 2010 (theo doi 11-8-2010) 2 2" xfId="17332"/>
    <cellStyle name="T_09a_PhanMongNhaSo9_Ke hoach 2010 (theo doi 11-8-2010) 2 2 2" xfId="32147"/>
    <cellStyle name="T_09a_PhanMongNhaSo9_Ke hoach 2010 (theo doi 11-8-2010) 2 3" xfId="30055"/>
    <cellStyle name="T_09a_PhanMongNhaSo9_Ke hoach 2010 (theo doi 11-8-2010) 3" xfId="17331"/>
    <cellStyle name="T_09a_PhanMongNhaSo9_Ke hoach 2010 (theo doi 11-8-2010) 3 2" xfId="32146"/>
    <cellStyle name="T_09a_PhanMongNhaSo9_Ke hoach 2010 (theo doi 11-8-2010) 4" xfId="30054"/>
    <cellStyle name="T_09a_PhanMongNhaSo9_Ke hoach 2010 (theo doi 11-8-2010)_BIEU KE HOACH  2015 (KTN 6.11 sua)" xfId="17333"/>
    <cellStyle name="T_09a_PhanMongNhaSo9_Ke hoach 2010 (theo doi 11-8-2010)_BIEU KE HOACH  2015 (KTN 6.11 sua) 2" xfId="32148"/>
    <cellStyle name="T_09a_PhanMongNhaSo9_ke hoach dau thau 30-6-2010" xfId="11303"/>
    <cellStyle name="T_09a_PhanMongNhaSo9_ke hoach dau thau 30-6-2010 2" xfId="11304"/>
    <cellStyle name="T_09a_PhanMongNhaSo9_ke hoach dau thau 30-6-2010 2 2" xfId="17335"/>
    <cellStyle name="T_09a_PhanMongNhaSo9_ke hoach dau thau 30-6-2010 2 2 2" xfId="32150"/>
    <cellStyle name="T_09a_PhanMongNhaSo9_ke hoach dau thau 30-6-2010 2 3" xfId="30057"/>
    <cellStyle name="T_09a_PhanMongNhaSo9_ke hoach dau thau 30-6-2010 3" xfId="17334"/>
    <cellStyle name="T_09a_PhanMongNhaSo9_ke hoach dau thau 30-6-2010 3 2" xfId="32149"/>
    <cellStyle name="T_09a_PhanMongNhaSo9_ke hoach dau thau 30-6-2010 4" xfId="30056"/>
    <cellStyle name="T_09a_PhanMongNhaSo9_ke hoach dau thau 30-6-2010_BIEU KE HOACH  2015 (KTN 6.11 sua)" xfId="17336"/>
    <cellStyle name="T_09a_PhanMongNhaSo9_ke hoach dau thau 30-6-2010_BIEU KE HOACH  2015 (KTN 6.11 sua) 2" xfId="32151"/>
    <cellStyle name="T_09a_PhanMongNhaSo9_KH Von 2012 gui BKH 1" xfId="11305"/>
    <cellStyle name="T_09a_PhanMongNhaSo9_KH Von 2012 gui BKH 1 2" xfId="11306"/>
    <cellStyle name="T_09a_PhanMongNhaSo9_KH Von 2012 gui BKH 1 2 2" xfId="17338"/>
    <cellStyle name="T_09a_PhanMongNhaSo9_KH Von 2012 gui BKH 1 2 3" xfId="30059"/>
    <cellStyle name="T_09a_PhanMongNhaSo9_KH Von 2012 gui BKH 1 3" xfId="17337"/>
    <cellStyle name="T_09a_PhanMongNhaSo9_KH Von 2012 gui BKH 1 4" xfId="30058"/>
    <cellStyle name="T_09a_PhanMongNhaSo9_KH Von 2012 gui BKH 1_BIEU KE HOACH  2015 (KTN 6.11 sua)" xfId="17339"/>
    <cellStyle name="T_09a_PhanMongNhaSo9_QD ke hoach dau thau" xfId="11307"/>
    <cellStyle name="T_09a_PhanMongNhaSo9_QD ke hoach dau thau 2" xfId="11308"/>
    <cellStyle name="T_09a_PhanMongNhaSo9_QD ke hoach dau thau 2 2" xfId="17341"/>
    <cellStyle name="T_09a_PhanMongNhaSo9_QD ke hoach dau thau 2 2 2" xfId="32153"/>
    <cellStyle name="T_09a_PhanMongNhaSo9_QD ke hoach dau thau 2 3" xfId="30061"/>
    <cellStyle name="T_09a_PhanMongNhaSo9_QD ke hoach dau thau 3" xfId="17340"/>
    <cellStyle name="T_09a_PhanMongNhaSo9_QD ke hoach dau thau 3 2" xfId="32152"/>
    <cellStyle name="T_09a_PhanMongNhaSo9_QD ke hoach dau thau 4" xfId="30060"/>
    <cellStyle name="T_09a_PhanMongNhaSo9_QD ke hoach dau thau_BIEU KE HOACH  2015 (KTN 6.11 sua)" xfId="17342"/>
    <cellStyle name="T_09a_PhanMongNhaSo9_QD ke hoach dau thau_BIEU KE HOACH  2015 (KTN 6.11 sua) 2" xfId="32154"/>
    <cellStyle name="T_09a_PhanMongNhaSo9_Ra soat KH von 2011 (Huy-11-11-11)" xfId="11309"/>
    <cellStyle name="T_09a_PhanMongNhaSo9_Ra soat KH von 2011 (Huy-11-11-11) 2" xfId="11310"/>
    <cellStyle name="T_09a_PhanMongNhaSo9_Ra soat KH von 2011 (Huy-11-11-11) 2 2" xfId="17344"/>
    <cellStyle name="T_09a_PhanMongNhaSo9_Ra soat KH von 2011 (Huy-11-11-11) 2 2 2" xfId="32156"/>
    <cellStyle name="T_09a_PhanMongNhaSo9_Ra soat KH von 2011 (Huy-11-11-11) 2 3" xfId="30063"/>
    <cellStyle name="T_09a_PhanMongNhaSo9_Ra soat KH von 2011 (Huy-11-11-11) 3" xfId="17343"/>
    <cellStyle name="T_09a_PhanMongNhaSo9_Ra soat KH von 2011 (Huy-11-11-11) 3 2" xfId="32155"/>
    <cellStyle name="T_09a_PhanMongNhaSo9_Ra soat KH von 2011 (Huy-11-11-11) 4" xfId="30062"/>
    <cellStyle name="T_09a_PhanMongNhaSo9_Ra soat KH von 2011 (Huy-11-11-11)_BIEU KE HOACH  2015 (KTN 6.11 sua)" xfId="17345"/>
    <cellStyle name="T_09a_PhanMongNhaSo9_Ra soat KH von 2011 (Huy-11-11-11)_BIEU KE HOACH  2015 (KTN 6.11 sua) 2" xfId="32157"/>
    <cellStyle name="T_09a_PhanMongNhaSo9_tinh toan hoang ha" xfId="11311"/>
    <cellStyle name="T_09a_PhanMongNhaSo9_tinh toan hoang ha 2" xfId="11312"/>
    <cellStyle name="T_09a_PhanMongNhaSo9_tinh toan hoang ha 2 2" xfId="17347"/>
    <cellStyle name="T_09a_PhanMongNhaSo9_tinh toan hoang ha 2 2 2" xfId="32159"/>
    <cellStyle name="T_09a_PhanMongNhaSo9_tinh toan hoang ha 2 3" xfId="30065"/>
    <cellStyle name="T_09a_PhanMongNhaSo9_tinh toan hoang ha 3" xfId="17346"/>
    <cellStyle name="T_09a_PhanMongNhaSo9_tinh toan hoang ha 3 2" xfId="32158"/>
    <cellStyle name="T_09a_PhanMongNhaSo9_tinh toan hoang ha 4" xfId="30064"/>
    <cellStyle name="T_09a_PhanMongNhaSo9_tinh toan hoang ha_BIEU KE HOACH  2015 (KTN 6.11 sua)" xfId="17348"/>
    <cellStyle name="T_09a_PhanMongNhaSo9_tinh toan hoang ha_BIEU KE HOACH  2015 (KTN 6.11 sua) 2" xfId="32160"/>
    <cellStyle name="T_09a_PhanMongNhaSo9_Tong von ĐTPT" xfId="11313"/>
    <cellStyle name="T_09a_PhanMongNhaSo9_Tong von ĐTPT 2" xfId="11314"/>
    <cellStyle name="T_09a_PhanMongNhaSo9_Tong von ĐTPT 2 2" xfId="17350"/>
    <cellStyle name="T_09a_PhanMongNhaSo9_Tong von ĐTPT 2 2 2" xfId="32162"/>
    <cellStyle name="T_09a_PhanMongNhaSo9_Tong von ĐTPT 2 3" xfId="30067"/>
    <cellStyle name="T_09a_PhanMongNhaSo9_Tong von ĐTPT 3" xfId="17349"/>
    <cellStyle name="T_09a_PhanMongNhaSo9_Tong von ĐTPT 3 2" xfId="32161"/>
    <cellStyle name="T_09a_PhanMongNhaSo9_Tong von ĐTPT 4" xfId="30066"/>
    <cellStyle name="T_09a_PhanMongNhaSo9_Tong von ĐTPT_BIEU KE HOACH  2015 (KTN 6.11 sua)" xfId="17351"/>
    <cellStyle name="T_09a_PhanMongNhaSo9_Tong von ĐTPT_BIEU KE HOACH  2015 (KTN 6.11 sua) 2" xfId="32163"/>
    <cellStyle name="T_09a_PhanMongNhaSo9_Viec Huy dang lam" xfId="17352"/>
    <cellStyle name="T_09a_PhanMongNhaSo9_Viec Huy dang lam 2" xfId="32164"/>
    <cellStyle name="T_09a_PhanMongNhaSo9_Viec Huy dang lam_CT 134" xfId="17353"/>
    <cellStyle name="T_09a_PhanMongNhaSo9_Viec Huy dang lam_CT 134 2" xfId="32165"/>
    <cellStyle name="T_09b_PhanThannhaso9" xfId="11315"/>
    <cellStyle name="T_09b_PhanThannhaso9 2" xfId="17354"/>
    <cellStyle name="T_09b_PhanThannhaso9 2 2" xfId="32166"/>
    <cellStyle name="T_09b_PhanThannhaso9 3" xfId="30068"/>
    <cellStyle name="T_09b_PhanThannhaso9_Bieu chi tieu KH 2014 (Huy-04-11)" xfId="17355"/>
    <cellStyle name="T_09b_PhanThannhaso9_Bieu chi tieu KH 2014 (Huy-04-11) 2" xfId="17356"/>
    <cellStyle name="T_09b_PhanThannhaso9_Bieu chi tieu KH 2014 (Huy-04-11) 2 2" xfId="32168"/>
    <cellStyle name="T_09b_PhanThannhaso9_Bieu chi tieu KH 2014 (Huy-04-11) 3" xfId="32167"/>
    <cellStyle name="T_09b_PhanThannhaso9_bieu ke hoach dau thau" xfId="11316"/>
    <cellStyle name="T_09b_PhanThannhaso9_bieu ke hoach dau thau 2" xfId="11317"/>
    <cellStyle name="T_09b_PhanThannhaso9_bieu ke hoach dau thau 2 2" xfId="17358"/>
    <cellStyle name="T_09b_PhanThannhaso9_bieu ke hoach dau thau 2 2 2" xfId="32170"/>
    <cellStyle name="T_09b_PhanThannhaso9_bieu ke hoach dau thau 2 3" xfId="30070"/>
    <cellStyle name="T_09b_PhanThannhaso9_bieu ke hoach dau thau 3" xfId="17357"/>
    <cellStyle name="T_09b_PhanThannhaso9_bieu ke hoach dau thau 3 2" xfId="32169"/>
    <cellStyle name="T_09b_PhanThannhaso9_bieu ke hoach dau thau 4" xfId="30069"/>
    <cellStyle name="T_09b_PhanThannhaso9_bieu ke hoach dau thau truong mam non SKH" xfId="11318"/>
    <cellStyle name="T_09b_PhanThannhaso9_bieu ke hoach dau thau truong mam non SKH 2" xfId="11319"/>
    <cellStyle name="T_09b_PhanThannhaso9_bieu ke hoach dau thau truong mam non SKH 2 2" xfId="17360"/>
    <cellStyle name="T_09b_PhanThannhaso9_bieu ke hoach dau thau truong mam non SKH 2 2 2" xfId="32172"/>
    <cellStyle name="T_09b_PhanThannhaso9_bieu ke hoach dau thau truong mam non SKH 2 3" xfId="30072"/>
    <cellStyle name="T_09b_PhanThannhaso9_bieu ke hoach dau thau truong mam non SKH 3" xfId="17359"/>
    <cellStyle name="T_09b_PhanThannhaso9_bieu ke hoach dau thau truong mam non SKH 3 2" xfId="32171"/>
    <cellStyle name="T_09b_PhanThannhaso9_bieu ke hoach dau thau truong mam non SKH 4" xfId="30071"/>
    <cellStyle name="T_09b_PhanThannhaso9_bieu ke hoach dau thau truong mam non SKH_BIEU KE HOACH  2015 (KTN 6.11 sua)" xfId="17361"/>
    <cellStyle name="T_09b_PhanThannhaso9_bieu ke hoach dau thau truong mam non SKH_BIEU KE HOACH  2015 (KTN 6.11 sua) 2" xfId="32173"/>
    <cellStyle name="T_09b_PhanThannhaso9_bieu ke hoach dau thau_BIEU KE HOACH  2015 (KTN 6.11 sua)" xfId="17362"/>
    <cellStyle name="T_09b_PhanThannhaso9_bieu ke hoach dau thau_BIEU KE HOACH  2015 (KTN 6.11 sua) 2" xfId="32174"/>
    <cellStyle name="T_09b_PhanThannhaso9_bieu tong hop lai kh von 2011 gui phong TH-KTDN" xfId="11320"/>
    <cellStyle name="T_09b_PhanThannhaso9_bieu tong hop lai kh von 2011 gui phong TH-KTDN 2" xfId="11321"/>
    <cellStyle name="T_09b_PhanThannhaso9_bieu tong hop lai kh von 2011 gui phong TH-KTDN 2 2" xfId="17364"/>
    <cellStyle name="T_09b_PhanThannhaso9_bieu tong hop lai kh von 2011 gui phong TH-KTDN 2 3" xfId="30074"/>
    <cellStyle name="T_09b_PhanThannhaso9_bieu tong hop lai kh von 2011 gui phong TH-KTDN 3" xfId="17363"/>
    <cellStyle name="T_09b_PhanThannhaso9_bieu tong hop lai kh von 2011 gui phong TH-KTDN 4" xfId="30073"/>
    <cellStyle name="T_09b_PhanThannhaso9_bieu tong hop lai kh von 2011 gui phong TH-KTDN_BIEU KE HOACH  2015 (KTN 6.11 sua)" xfId="17365"/>
    <cellStyle name="T_09b_PhanThannhaso9_Book1" xfId="11322"/>
    <cellStyle name="T_09b_PhanThannhaso9_Book1 2" xfId="11323"/>
    <cellStyle name="T_09b_PhanThannhaso9_Book1 2 2" xfId="17367"/>
    <cellStyle name="T_09b_PhanThannhaso9_Book1 2 2 2" xfId="32176"/>
    <cellStyle name="T_09b_PhanThannhaso9_Book1 2 3" xfId="30076"/>
    <cellStyle name="T_09b_PhanThannhaso9_Book1 3" xfId="17366"/>
    <cellStyle name="T_09b_PhanThannhaso9_Book1 3 2" xfId="32175"/>
    <cellStyle name="T_09b_PhanThannhaso9_Book1 4" xfId="30075"/>
    <cellStyle name="T_09b_PhanThannhaso9_Book1_BIEU KE HOACH  2015 (KTN 6.11 sua)" xfId="17368"/>
    <cellStyle name="T_09b_PhanThannhaso9_Book1_BIEU KE HOACH  2015 (KTN 6.11 sua) 2" xfId="32177"/>
    <cellStyle name="T_09b_PhanThannhaso9_Book1_Ke hoach 2010 (theo doi 11-8-2010)" xfId="11324"/>
    <cellStyle name="T_09b_PhanThannhaso9_Book1_Ke hoach 2010 (theo doi 11-8-2010) 2" xfId="11325"/>
    <cellStyle name="T_09b_PhanThannhaso9_Book1_Ke hoach 2010 (theo doi 11-8-2010) 2 2" xfId="17370"/>
    <cellStyle name="T_09b_PhanThannhaso9_Book1_Ke hoach 2010 (theo doi 11-8-2010) 2 3" xfId="30078"/>
    <cellStyle name="T_09b_PhanThannhaso9_Book1_Ke hoach 2010 (theo doi 11-8-2010) 3" xfId="17369"/>
    <cellStyle name="T_09b_PhanThannhaso9_Book1_Ke hoach 2010 (theo doi 11-8-2010) 4" xfId="30077"/>
    <cellStyle name="T_09b_PhanThannhaso9_Book1_Ke hoach 2010 (theo doi 11-8-2010)_BIEU KE HOACH  2015 (KTN 6.11 sua)" xfId="17371"/>
    <cellStyle name="T_09b_PhanThannhaso9_Book1_ke hoach dau thau 30-6-2010" xfId="11326"/>
    <cellStyle name="T_09b_PhanThannhaso9_Book1_ke hoach dau thau 30-6-2010 2" xfId="11327"/>
    <cellStyle name="T_09b_PhanThannhaso9_Book1_ke hoach dau thau 30-6-2010 2 2" xfId="17373"/>
    <cellStyle name="T_09b_PhanThannhaso9_Book1_ke hoach dau thau 30-6-2010 2 3" xfId="30080"/>
    <cellStyle name="T_09b_PhanThannhaso9_Book1_ke hoach dau thau 30-6-2010 3" xfId="17372"/>
    <cellStyle name="T_09b_PhanThannhaso9_Book1_ke hoach dau thau 30-6-2010 4" xfId="30079"/>
    <cellStyle name="T_09b_PhanThannhaso9_Book1_ke hoach dau thau 30-6-2010_BIEU KE HOACH  2015 (KTN 6.11 sua)" xfId="17374"/>
    <cellStyle name="T_09b_PhanThannhaso9_Copy of KH PHAN BO VON ĐỐI ỨNG NAM 2011 (30 TY phuong án gop WB)" xfId="11328"/>
    <cellStyle name="T_09b_PhanThannhaso9_Copy of KH PHAN BO VON ĐỐI ỨNG NAM 2011 (30 TY phuong án gop WB) 2" xfId="11329"/>
    <cellStyle name="T_09b_PhanThannhaso9_Copy of KH PHAN BO VON ĐỐI ỨNG NAM 2011 (30 TY phuong án gop WB) 2 2" xfId="17376"/>
    <cellStyle name="T_09b_PhanThannhaso9_Copy of KH PHAN BO VON ĐỐI ỨNG NAM 2011 (30 TY phuong án gop WB) 2 3" xfId="30082"/>
    <cellStyle name="T_09b_PhanThannhaso9_Copy of KH PHAN BO VON ĐỐI ỨNG NAM 2011 (30 TY phuong án gop WB) 3" xfId="17375"/>
    <cellStyle name="T_09b_PhanThannhaso9_Copy of KH PHAN BO VON ĐỐI ỨNG NAM 2011 (30 TY phuong án gop WB) 4" xfId="30081"/>
    <cellStyle name="T_09b_PhanThannhaso9_Copy of KH PHAN BO VON ĐỐI ỨNG NAM 2011 (30 TY phuong án gop WB)_BIEU KE HOACH  2015 (KTN 6.11 sua)" xfId="17377"/>
    <cellStyle name="T_09b_PhanThannhaso9_DTTD chieng chan Tham lai 29-9-2009" xfId="11330"/>
    <cellStyle name="T_09b_PhanThannhaso9_DTTD chieng chan Tham lai 29-9-2009 2" xfId="11331"/>
    <cellStyle name="T_09b_PhanThannhaso9_DTTD chieng chan Tham lai 29-9-2009 2 2" xfId="17379"/>
    <cellStyle name="T_09b_PhanThannhaso9_DTTD chieng chan Tham lai 29-9-2009 2 3" xfId="30084"/>
    <cellStyle name="T_09b_PhanThannhaso9_DTTD chieng chan Tham lai 29-9-2009 3" xfId="17378"/>
    <cellStyle name="T_09b_PhanThannhaso9_DTTD chieng chan Tham lai 29-9-2009 4" xfId="30083"/>
    <cellStyle name="T_09b_PhanThannhaso9_DTTD chieng chan Tham lai 29-9-2009_BIEU KE HOACH  2015 (KTN 6.11 sua)" xfId="17380"/>
    <cellStyle name="T_09b_PhanThannhaso9_dự toán 30a 2013" xfId="17384"/>
    <cellStyle name="T_09b_PhanThannhaso9_dự toán 30a 2013 2" xfId="32181"/>
    <cellStyle name="T_09b_PhanThannhaso9_Du toan nuoc San Thang (GD2)" xfId="11332"/>
    <cellStyle name="T_09b_PhanThannhaso9_Du toan nuoc San Thang (GD2) 2" xfId="11333"/>
    <cellStyle name="T_09b_PhanThannhaso9_Du toan nuoc San Thang (GD2) 2 2" xfId="17382"/>
    <cellStyle name="T_09b_PhanThannhaso9_Du toan nuoc San Thang (GD2) 2 2 2" xfId="32179"/>
    <cellStyle name="T_09b_PhanThannhaso9_Du toan nuoc San Thang (GD2) 2 3" xfId="30086"/>
    <cellStyle name="T_09b_PhanThannhaso9_Du toan nuoc San Thang (GD2) 3" xfId="17381"/>
    <cellStyle name="T_09b_PhanThannhaso9_Du toan nuoc San Thang (GD2) 3 2" xfId="32178"/>
    <cellStyle name="T_09b_PhanThannhaso9_Du toan nuoc San Thang (GD2) 4" xfId="30085"/>
    <cellStyle name="T_09b_PhanThannhaso9_Du toan nuoc San Thang (GD2)_BIEU KE HOACH  2015 (KTN 6.11 sua)" xfId="17383"/>
    <cellStyle name="T_09b_PhanThannhaso9_Du toan nuoc San Thang (GD2)_BIEU KE HOACH  2015 (KTN 6.11 sua) 2" xfId="32180"/>
    <cellStyle name="T_09b_PhanThannhaso9_Ke hoach 2010 (theo doi 11-8-2010)" xfId="11334"/>
    <cellStyle name="T_09b_PhanThannhaso9_Ke hoach 2010 (theo doi 11-8-2010) 2" xfId="11335"/>
    <cellStyle name="T_09b_PhanThannhaso9_Ke hoach 2010 (theo doi 11-8-2010) 2 2" xfId="17386"/>
    <cellStyle name="T_09b_PhanThannhaso9_Ke hoach 2010 (theo doi 11-8-2010) 2 2 2" xfId="32183"/>
    <cellStyle name="T_09b_PhanThannhaso9_Ke hoach 2010 (theo doi 11-8-2010) 2 3" xfId="30088"/>
    <cellStyle name="T_09b_PhanThannhaso9_Ke hoach 2010 (theo doi 11-8-2010) 3" xfId="17385"/>
    <cellStyle name="T_09b_PhanThannhaso9_Ke hoach 2010 (theo doi 11-8-2010) 3 2" xfId="32182"/>
    <cellStyle name="T_09b_PhanThannhaso9_Ke hoach 2010 (theo doi 11-8-2010) 4" xfId="30087"/>
    <cellStyle name="T_09b_PhanThannhaso9_Ke hoach 2010 (theo doi 11-8-2010)_BIEU KE HOACH  2015 (KTN 6.11 sua)" xfId="17387"/>
    <cellStyle name="T_09b_PhanThannhaso9_Ke hoach 2010 (theo doi 11-8-2010)_BIEU KE HOACH  2015 (KTN 6.11 sua) 2" xfId="32184"/>
    <cellStyle name="T_09b_PhanThannhaso9_ke hoach dau thau 30-6-2010" xfId="11336"/>
    <cellStyle name="T_09b_PhanThannhaso9_ke hoach dau thau 30-6-2010 2" xfId="11337"/>
    <cellStyle name="T_09b_PhanThannhaso9_ke hoach dau thau 30-6-2010 2 2" xfId="17389"/>
    <cellStyle name="T_09b_PhanThannhaso9_ke hoach dau thau 30-6-2010 2 2 2" xfId="32186"/>
    <cellStyle name="T_09b_PhanThannhaso9_ke hoach dau thau 30-6-2010 2 3" xfId="30090"/>
    <cellStyle name="T_09b_PhanThannhaso9_ke hoach dau thau 30-6-2010 3" xfId="17388"/>
    <cellStyle name="T_09b_PhanThannhaso9_ke hoach dau thau 30-6-2010 3 2" xfId="32185"/>
    <cellStyle name="T_09b_PhanThannhaso9_ke hoach dau thau 30-6-2010 4" xfId="30089"/>
    <cellStyle name="T_09b_PhanThannhaso9_ke hoach dau thau 30-6-2010_BIEU KE HOACH  2015 (KTN 6.11 sua)" xfId="17390"/>
    <cellStyle name="T_09b_PhanThannhaso9_ke hoach dau thau 30-6-2010_BIEU KE HOACH  2015 (KTN 6.11 sua) 2" xfId="32187"/>
    <cellStyle name="T_09b_PhanThannhaso9_KH Von 2012 gui BKH 1" xfId="11338"/>
    <cellStyle name="T_09b_PhanThannhaso9_KH Von 2012 gui BKH 1 2" xfId="11339"/>
    <cellStyle name="T_09b_PhanThannhaso9_KH Von 2012 gui BKH 1 2 2" xfId="17392"/>
    <cellStyle name="T_09b_PhanThannhaso9_KH Von 2012 gui BKH 1 2 3" xfId="30092"/>
    <cellStyle name="T_09b_PhanThannhaso9_KH Von 2012 gui BKH 1 3" xfId="17391"/>
    <cellStyle name="T_09b_PhanThannhaso9_KH Von 2012 gui BKH 1 4" xfId="30091"/>
    <cellStyle name="T_09b_PhanThannhaso9_KH Von 2012 gui BKH 1_BIEU KE HOACH  2015 (KTN 6.11 sua)" xfId="17393"/>
    <cellStyle name="T_09b_PhanThannhaso9_QD ke hoach dau thau" xfId="11340"/>
    <cellStyle name="T_09b_PhanThannhaso9_QD ke hoach dau thau 2" xfId="11341"/>
    <cellStyle name="T_09b_PhanThannhaso9_QD ke hoach dau thau 2 2" xfId="17395"/>
    <cellStyle name="T_09b_PhanThannhaso9_QD ke hoach dau thau 2 2 2" xfId="32189"/>
    <cellStyle name="T_09b_PhanThannhaso9_QD ke hoach dau thau 2 3" xfId="30094"/>
    <cellStyle name="T_09b_PhanThannhaso9_QD ke hoach dau thau 3" xfId="17394"/>
    <cellStyle name="T_09b_PhanThannhaso9_QD ke hoach dau thau 3 2" xfId="32188"/>
    <cellStyle name="T_09b_PhanThannhaso9_QD ke hoach dau thau 4" xfId="30093"/>
    <cellStyle name="T_09b_PhanThannhaso9_QD ke hoach dau thau_BIEU KE HOACH  2015 (KTN 6.11 sua)" xfId="17396"/>
    <cellStyle name="T_09b_PhanThannhaso9_QD ke hoach dau thau_BIEU KE HOACH  2015 (KTN 6.11 sua) 2" xfId="32190"/>
    <cellStyle name="T_09b_PhanThannhaso9_Ra soat KH von 2011 (Huy-11-11-11)" xfId="11342"/>
    <cellStyle name="T_09b_PhanThannhaso9_Ra soat KH von 2011 (Huy-11-11-11) 2" xfId="11343"/>
    <cellStyle name="T_09b_PhanThannhaso9_Ra soat KH von 2011 (Huy-11-11-11) 2 2" xfId="17398"/>
    <cellStyle name="T_09b_PhanThannhaso9_Ra soat KH von 2011 (Huy-11-11-11) 2 2 2" xfId="32192"/>
    <cellStyle name="T_09b_PhanThannhaso9_Ra soat KH von 2011 (Huy-11-11-11) 2 3" xfId="30096"/>
    <cellStyle name="T_09b_PhanThannhaso9_Ra soat KH von 2011 (Huy-11-11-11) 3" xfId="17397"/>
    <cellStyle name="T_09b_PhanThannhaso9_Ra soat KH von 2011 (Huy-11-11-11) 3 2" xfId="32191"/>
    <cellStyle name="T_09b_PhanThannhaso9_Ra soat KH von 2011 (Huy-11-11-11) 4" xfId="30095"/>
    <cellStyle name="T_09b_PhanThannhaso9_Ra soat KH von 2011 (Huy-11-11-11)_BIEU KE HOACH  2015 (KTN 6.11 sua)" xfId="17399"/>
    <cellStyle name="T_09b_PhanThannhaso9_Ra soat KH von 2011 (Huy-11-11-11)_BIEU KE HOACH  2015 (KTN 6.11 sua) 2" xfId="32193"/>
    <cellStyle name="T_09b_PhanThannhaso9_tinh toan hoang ha" xfId="11344"/>
    <cellStyle name="T_09b_PhanThannhaso9_tinh toan hoang ha 2" xfId="11345"/>
    <cellStyle name="T_09b_PhanThannhaso9_tinh toan hoang ha 2 2" xfId="17401"/>
    <cellStyle name="T_09b_PhanThannhaso9_tinh toan hoang ha 2 2 2" xfId="32195"/>
    <cellStyle name="T_09b_PhanThannhaso9_tinh toan hoang ha 2 3" xfId="30098"/>
    <cellStyle name="T_09b_PhanThannhaso9_tinh toan hoang ha 3" xfId="17400"/>
    <cellStyle name="T_09b_PhanThannhaso9_tinh toan hoang ha 3 2" xfId="32194"/>
    <cellStyle name="T_09b_PhanThannhaso9_tinh toan hoang ha 4" xfId="30097"/>
    <cellStyle name="T_09b_PhanThannhaso9_tinh toan hoang ha_BIEU KE HOACH  2015 (KTN 6.11 sua)" xfId="17402"/>
    <cellStyle name="T_09b_PhanThannhaso9_tinh toan hoang ha_BIEU KE HOACH  2015 (KTN 6.11 sua) 2" xfId="32196"/>
    <cellStyle name="T_09b_PhanThannhaso9_Tong von ĐTPT" xfId="11346"/>
    <cellStyle name="T_09b_PhanThannhaso9_Tong von ĐTPT 2" xfId="11347"/>
    <cellStyle name="T_09b_PhanThannhaso9_Tong von ĐTPT 2 2" xfId="17404"/>
    <cellStyle name="T_09b_PhanThannhaso9_Tong von ĐTPT 2 2 2" xfId="32198"/>
    <cellStyle name="T_09b_PhanThannhaso9_Tong von ĐTPT 2 3" xfId="30100"/>
    <cellStyle name="T_09b_PhanThannhaso9_Tong von ĐTPT 3" xfId="17403"/>
    <cellStyle name="T_09b_PhanThannhaso9_Tong von ĐTPT 3 2" xfId="32197"/>
    <cellStyle name="T_09b_PhanThannhaso9_Tong von ĐTPT 4" xfId="30099"/>
    <cellStyle name="T_09b_PhanThannhaso9_Tong von ĐTPT_BIEU KE HOACH  2015 (KTN 6.11 sua)" xfId="17405"/>
    <cellStyle name="T_09b_PhanThannhaso9_Tong von ĐTPT_BIEU KE HOACH  2015 (KTN 6.11 sua) 2" xfId="32199"/>
    <cellStyle name="T_09b_PhanThannhaso9_Viec Huy dang lam" xfId="17406"/>
    <cellStyle name="T_09b_PhanThannhaso9_Viec Huy dang lam 2" xfId="32200"/>
    <cellStyle name="T_09b_PhanThannhaso9_Viec Huy dang lam_CT 134" xfId="17407"/>
    <cellStyle name="T_09b_PhanThannhaso9_Viec Huy dang lam_CT 134 2" xfId="32201"/>
    <cellStyle name="T_09c_PhandienNhaso9" xfId="11348"/>
    <cellStyle name="T_09c_PhandienNhaso9 2" xfId="17408"/>
    <cellStyle name="T_09c_PhandienNhaso9 2 2" xfId="32202"/>
    <cellStyle name="T_09c_PhandienNhaso9 3" xfId="30101"/>
    <cellStyle name="T_09c_PhandienNhaso9_Bieu chi tieu KH 2014 (Huy-04-11)" xfId="17409"/>
    <cellStyle name="T_09c_PhandienNhaso9_Bieu chi tieu KH 2014 (Huy-04-11) 2" xfId="17410"/>
    <cellStyle name="T_09c_PhandienNhaso9_Bieu chi tieu KH 2014 (Huy-04-11) 2 2" xfId="32204"/>
    <cellStyle name="T_09c_PhandienNhaso9_Bieu chi tieu KH 2014 (Huy-04-11) 3" xfId="32203"/>
    <cellStyle name="T_09c_PhandienNhaso9_bieu ke hoach dau thau" xfId="11349"/>
    <cellStyle name="T_09c_PhandienNhaso9_bieu ke hoach dau thau 2" xfId="11350"/>
    <cellStyle name="T_09c_PhandienNhaso9_bieu ke hoach dau thau 2 2" xfId="17412"/>
    <cellStyle name="T_09c_PhandienNhaso9_bieu ke hoach dau thau 2 2 2" xfId="32206"/>
    <cellStyle name="T_09c_PhandienNhaso9_bieu ke hoach dau thau 2 3" xfId="30103"/>
    <cellStyle name="T_09c_PhandienNhaso9_bieu ke hoach dau thau 3" xfId="17411"/>
    <cellStyle name="T_09c_PhandienNhaso9_bieu ke hoach dau thau 3 2" xfId="32205"/>
    <cellStyle name="T_09c_PhandienNhaso9_bieu ke hoach dau thau 4" xfId="30102"/>
    <cellStyle name="T_09c_PhandienNhaso9_bieu ke hoach dau thau truong mam non SKH" xfId="11351"/>
    <cellStyle name="T_09c_PhandienNhaso9_bieu ke hoach dau thau truong mam non SKH 2" xfId="11352"/>
    <cellStyle name="T_09c_PhandienNhaso9_bieu ke hoach dau thau truong mam non SKH 2 2" xfId="17414"/>
    <cellStyle name="T_09c_PhandienNhaso9_bieu ke hoach dau thau truong mam non SKH 2 2 2" xfId="32208"/>
    <cellStyle name="T_09c_PhandienNhaso9_bieu ke hoach dau thau truong mam non SKH 2 3" xfId="30105"/>
    <cellStyle name="T_09c_PhandienNhaso9_bieu ke hoach dau thau truong mam non SKH 3" xfId="17413"/>
    <cellStyle name="T_09c_PhandienNhaso9_bieu ke hoach dau thau truong mam non SKH 3 2" xfId="32207"/>
    <cellStyle name="T_09c_PhandienNhaso9_bieu ke hoach dau thau truong mam non SKH 4" xfId="30104"/>
    <cellStyle name="T_09c_PhandienNhaso9_bieu ke hoach dau thau truong mam non SKH_BIEU KE HOACH  2015 (KTN 6.11 sua)" xfId="17415"/>
    <cellStyle name="T_09c_PhandienNhaso9_bieu ke hoach dau thau truong mam non SKH_BIEU KE HOACH  2015 (KTN 6.11 sua) 2" xfId="32209"/>
    <cellStyle name="T_09c_PhandienNhaso9_bieu ke hoach dau thau_BIEU KE HOACH  2015 (KTN 6.11 sua)" xfId="17416"/>
    <cellStyle name="T_09c_PhandienNhaso9_bieu ke hoach dau thau_BIEU KE HOACH  2015 (KTN 6.11 sua) 2" xfId="32210"/>
    <cellStyle name="T_09c_PhandienNhaso9_bieu tong hop lai kh von 2011 gui phong TH-KTDN" xfId="11353"/>
    <cellStyle name="T_09c_PhandienNhaso9_bieu tong hop lai kh von 2011 gui phong TH-KTDN 2" xfId="11354"/>
    <cellStyle name="T_09c_PhandienNhaso9_bieu tong hop lai kh von 2011 gui phong TH-KTDN 2 2" xfId="17418"/>
    <cellStyle name="T_09c_PhandienNhaso9_bieu tong hop lai kh von 2011 gui phong TH-KTDN 2 3" xfId="30107"/>
    <cellStyle name="T_09c_PhandienNhaso9_bieu tong hop lai kh von 2011 gui phong TH-KTDN 3" xfId="17417"/>
    <cellStyle name="T_09c_PhandienNhaso9_bieu tong hop lai kh von 2011 gui phong TH-KTDN 4" xfId="30106"/>
    <cellStyle name="T_09c_PhandienNhaso9_bieu tong hop lai kh von 2011 gui phong TH-KTDN_BIEU KE HOACH  2015 (KTN 6.11 sua)" xfId="17419"/>
    <cellStyle name="T_09c_PhandienNhaso9_Book1" xfId="11355"/>
    <cellStyle name="T_09c_PhandienNhaso9_Book1 2" xfId="11356"/>
    <cellStyle name="T_09c_PhandienNhaso9_Book1 2 2" xfId="17421"/>
    <cellStyle name="T_09c_PhandienNhaso9_Book1 2 2 2" xfId="32212"/>
    <cellStyle name="T_09c_PhandienNhaso9_Book1 2 3" xfId="30109"/>
    <cellStyle name="T_09c_PhandienNhaso9_Book1 3" xfId="17420"/>
    <cellStyle name="T_09c_PhandienNhaso9_Book1 3 2" xfId="32211"/>
    <cellStyle name="T_09c_PhandienNhaso9_Book1 4" xfId="30108"/>
    <cellStyle name="T_09c_PhandienNhaso9_Book1_BIEU KE HOACH  2015 (KTN 6.11 sua)" xfId="17422"/>
    <cellStyle name="T_09c_PhandienNhaso9_Book1_BIEU KE HOACH  2015 (KTN 6.11 sua) 2" xfId="32213"/>
    <cellStyle name="T_09c_PhandienNhaso9_Book1_Ke hoach 2010 (theo doi 11-8-2010)" xfId="11357"/>
    <cellStyle name="T_09c_PhandienNhaso9_Book1_Ke hoach 2010 (theo doi 11-8-2010) 2" xfId="11358"/>
    <cellStyle name="T_09c_PhandienNhaso9_Book1_Ke hoach 2010 (theo doi 11-8-2010) 2 2" xfId="17424"/>
    <cellStyle name="T_09c_PhandienNhaso9_Book1_Ke hoach 2010 (theo doi 11-8-2010) 2 3" xfId="30111"/>
    <cellStyle name="T_09c_PhandienNhaso9_Book1_Ke hoach 2010 (theo doi 11-8-2010) 3" xfId="17423"/>
    <cellStyle name="T_09c_PhandienNhaso9_Book1_Ke hoach 2010 (theo doi 11-8-2010) 4" xfId="30110"/>
    <cellStyle name="T_09c_PhandienNhaso9_Book1_Ke hoach 2010 (theo doi 11-8-2010)_BIEU KE HOACH  2015 (KTN 6.11 sua)" xfId="17425"/>
    <cellStyle name="T_09c_PhandienNhaso9_Book1_ke hoach dau thau 30-6-2010" xfId="11359"/>
    <cellStyle name="T_09c_PhandienNhaso9_Book1_ke hoach dau thau 30-6-2010 2" xfId="11360"/>
    <cellStyle name="T_09c_PhandienNhaso9_Book1_ke hoach dau thau 30-6-2010 2 2" xfId="17427"/>
    <cellStyle name="T_09c_PhandienNhaso9_Book1_ke hoach dau thau 30-6-2010 2 3" xfId="30113"/>
    <cellStyle name="T_09c_PhandienNhaso9_Book1_ke hoach dau thau 30-6-2010 3" xfId="17426"/>
    <cellStyle name="T_09c_PhandienNhaso9_Book1_ke hoach dau thau 30-6-2010 4" xfId="30112"/>
    <cellStyle name="T_09c_PhandienNhaso9_Book1_ke hoach dau thau 30-6-2010_BIEU KE HOACH  2015 (KTN 6.11 sua)" xfId="17428"/>
    <cellStyle name="T_09c_PhandienNhaso9_Copy of KH PHAN BO VON ĐỐI ỨNG NAM 2011 (30 TY phuong án gop WB)" xfId="11361"/>
    <cellStyle name="T_09c_PhandienNhaso9_Copy of KH PHAN BO VON ĐỐI ỨNG NAM 2011 (30 TY phuong án gop WB) 2" xfId="11362"/>
    <cellStyle name="T_09c_PhandienNhaso9_Copy of KH PHAN BO VON ĐỐI ỨNG NAM 2011 (30 TY phuong án gop WB) 2 2" xfId="17430"/>
    <cellStyle name="T_09c_PhandienNhaso9_Copy of KH PHAN BO VON ĐỐI ỨNG NAM 2011 (30 TY phuong án gop WB) 2 3" xfId="30115"/>
    <cellStyle name="T_09c_PhandienNhaso9_Copy of KH PHAN BO VON ĐỐI ỨNG NAM 2011 (30 TY phuong án gop WB) 3" xfId="17429"/>
    <cellStyle name="T_09c_PhandienNhaso9_Copy of KH PHAN BO VON ĐỐI ỨNG NAM 2011 (30 TY phuong án gop WB) 4" xfId="30114"/>
    <cellStyle name="T_09c_PhandienNhaso9_Copy of KH PHAN BO VON ĐỐI ỨNG NAM 2011 (30 TY phuong án gop WB)_BIEU KE HOACH  2015 (KTN 6.11 sua)" xfId="17431"/>
    <cellStyle name="T_09c_PhandienNhaso9_DTTD chieng chan Tham lai 29-9-2009" xfId="11363"/>
    <cellStyle name="T_09c_PhandienNhaso9_DTTD chieng chan Tham lai 29-9-2009 2" xfId="11364"/>
    <cellStyle name="T_09c_PhandienNhaso9_DTTD chieng chan Tham lai 29-9-2009 2 2" xfId="17433"/>
    <cellStyle name="T_09c_PhandienNhaso9_DTTD chieng chan Tham lai 29-9-2009 2 3" xfId="30117"/>
    <cellStyle name="T_09c_PhandienNhaso9_DTTD chieng chan Tham lai 29-9-2009 3" xfId="17432"/>
    <cellStyle name="T_09c_PhandienNhaso9_DTTD chieng chan Tham lai 29-9-2009 4" xfId="30116"/>
    <cellStyle name="T_09c_PhandienNhaso9_DTTD chieng chan Tham lai 29-9-2009_BIEU KE HOACH  2015 (KTN 6.11 sua)" xfId="17434"/>
    <cellStyle name="T_09c_PhandienNhaso9_dự toán 30a 2013" xfId="17438"/>
    <cellStyle name="T_09c_PhandienNhaso9_dự toán 30a 2013 2" xfId="32217"/>
    <cellStyle name="T_09c_PhandienNhaso9_Du toan nuoc San Thang (GD2)" xfId="11365"/>
    <cellStyle name="T_09c_PhandienNhaso9_Du toan nuoc San Thang (GD2) 2" xfId="11366"/>
    <cellStyle name="T_09c_PhandienNhaso9_Du toan nuoc San Thang (GD2) 2 2" xfId="17436"/>
    <cellStyle name="T_09c_PhandienNhaso9_Du toan nuoc San Thang (GD2) 2 2 2" xfId="32215"/>
    <cellStyle name="T_09c_PhandienNhaso9_Du toan nuoc San Thang (GD2) 2 3" xfId="30119"/>
    <cellStyle name="T_09c_PhandienNhaso9_Du toan nuoc San Thang (GD2) 3" xfId="17435"/>
    <cellStyle name="T_09c_PhandienNhaso9_Du toan nuoc San Thang (GD2) 3 2" xfId="32214"/>
    <cellStyle name="T_09c_PhandienNhaso9_Du toan nuoc San Thang (GD2) 4" xfId="30118"/>
    <cellStyle name="T_09c_PhandienNhaso9_Du toan nuoc San Thang (GD2)_BIEU KE HOACH  2015 (KTN 6.11 sua)" xfId="17437"/>
    <cellStyle name="T_09c_PhandienNhaso9_Du toan nuoc San Thang (GD2)_BIEU KE HOACH  2015 (KTN 6.11 sua) 2" xfId="32216"/>
    <cellStyle name="T_09c_PhandienNhaso9_Ke hoach 2010 (theo doi 11-8-2010)" xfId="11367"/>
    <cellStyle name="T_09c_PhandienNhaso9_Ke hoach 2010 (theo doi 11-8-2010) 2" xfId="11368"/>
    <cellStyle name="T_09c_PhandienNhaso9_Ke hoach 2010 (theo doi 11-8-2010) 2 2" xfId="17440"/>
    <cellStyle name="T_09c_PhandienNhaso9_Ke hoach 2010 (theo doi 11-8-2010) 2 2 2" xfId="32219"/>
    <cellStyle name="T_09c_PhandienNhaso9_Ke hoach 2010 (theo doi 11-8-2010) 2 3" xfId="30121"/>
    <cellStyle name="T_09c_PhandienNhaso9_Ke hoach 2010 (theo doi 11-8-2010) 3" xfId="17439"/>
    <cellStyle name="T_09c_PhandienNhaso9_Ke hoach 2010 (theo doi 11-8-2010) 3 2" xfId="32218"/>
    <cellStyle name="T_09c_PhandienNhaso9_Ke hoach 2010 (theo doi 11-8-2010) 4" xfId="30120"/>
    <cellStyle name="T_09c_PhandienNhaso9_Ke hoach 2010 (theo doi 11-8-2010)_BIEU KE HOACH  2015 (KTN 6.11 sua)" xfId="17441"/>
    <cellStyle name="T_09c_PhandienNhaso9_Ke hoach 2010 (theo doi 11-8-2010)_BIEU KE HOACH  2015 (KTN 6.11 sua) 2" xfId="32220"/>
    <cellStyle name="T_09c_PhandienNhaso9_ke hoach dau thau 30-6-2010" xfId="11369"/>
    <cellStyle name="T_09c_PhandienNhaso9_ke hoach dau thau 30-6-2010 2" xfId="11370"/>
    <cellStyle name="T_09c_PhandienNhaso9_ke hoach dau thau 30-6-2010 2 2" xfId="17443"/>
    <cellStyle name="T_09c_PhandienNhaso9_ke hoach dau thau 30-6-2010 2 2 2" xfId="32222"/>
    <cellStyle name="T_09c_PhandienNhaso9_ke hoach dau thau 30-6-2010 2 3" xfId="30123"/>
    <cellStyle name="T_09c_PhandienNhaso9_ke hoach dau thau 30-6-2010 3" xfId="17442"/>
    <cellStyle name="T_09c_PhandienNhaso9_ke hoach dau thau 30-6-2010 3 2" xfId="32221"/>
    <cellStyle name="T_09c_PhandienNhaso9_ke hoach dau thau 30-6-2010 4" xfId="30122"/>
    <cellStyle name="T_09c_PhandienNhaso9_ke hoach dau thau 30-6-2010_BIEU KE HOACH  2015 (KTN 6.11 sua)" xfId="17444"/>
    <cellStyle name="T_09c_PhandienNhaso9_ke hoach dau thau 30-6-2010_BIEU KE HOACH  2015 (KTN 6.11 sua) 2" xfId="32223"/>
    <cellStyle name="T_09c_PhandienNhaso9_KH Von 2012 gui BKH 1" xfId="11371"/>
    <cellStyle name="T_09c_PhandienNhaso9_KH Von 2012 gui BKH 1 2" xfId="11372"/>
    <cellStyle name="T_09c_PhandienNhaso9_KH Von 2012 gui BKH 1 2 2" xfId="17446"/>
    <cellStyle name="T_09c_PhandienNhaso9_KH Von 2012 gui BKH 1 2 3" xfId="30125"/>
    <cellStyle name="T_09c_PhandienNhaso9_KH Von 2012 gui BKH 1 3" xfId="17445"/>
    <cellStyle name="T_09c_PhandienNhaso9_KH Von 2012 gui BKH 1 4" xfId="30124"/>
    <cellStyle name="T_09c_PhandienNhaso9_KH Von 2012 gui BKH 1_BIEU KE HOACH  2015 (KTN 6.11 sua)" xfId="17447"/>
    <cellStyle name="T_09c_PhandienNhaso9_QD ke hoach dau thau" xfId="11373"/>
    <cellStyle name="T_09c_PhandienNhaso9_QD ke hoach dau thau 2" xfId="11374"/>
    <cellStyle name="T_09c_PhandienNhaso9_QD ke hoach dau thau 2 2" xfId="17449"/>
    <cellStyle name="T_09c_PhandienNhaso9_QD ke hoach dau thau 2 2 2" xfId="32225"/>
    <cellStyle name="T_09c_PhandienNhaso9_QD ke hoach dau thau 2 3" xfId="30127"/>
    <cellStyle name="T_09c_PhandienNhaso9_QD ke hoach dau thau 3" xfId="17448"/>
    <cellStyle name="T_09c_PhandienNhaso9_QD ke hoach dau thau 3 2" xfId="32224"/>
    <cellStyle name="T_09c_PhandienNhaso9_QD ke hoach dau thau 4" xfId="30126"/>
    <cellStyle name="T_09c_PhandienNhaso9_QD ke hoach dau thau_BIEU KE HOACH  2015 (KTN 6.11 sua)" xfId="17450"/>
    <cellStyle name="T_09c_PhandienNhaso9_QD ke hoach dau thau_BIEU KE HOACH  2015 (KTN 6.11 sua) 2" xfId="32226"/>
    <cellStyle name="T_09c_PhandienNhaso9_Ra soat KH von 2011 (Huy-11-11-11)" xfId="11375"/>
    <cellStyle name="T_09c_PhandienNhaso9_Ra soat KH von 2011 (Huy-11-11-11) 2" xfId="11376"/>
    <cellStyle name="T_09c_PhandienNhaso9_Ra soat KH von 2011 (Huy-11-11-11) 2 2" xfId="17452"/>
    <cellStyle name="T_09c_PhandienNhaso9_Ra soat KH von 2011 (Huy-11-11-11) 2 2 2" xfId="32228"/>
    <cellStyle name="T_09c_PhandienNhaso9_Ra soat KH von 2011 (Huy-11-11-11) 2 3" xfId="30129"/>
    <cellStyle name="T_09c_PhandienNhaso9_Ra soat KH von 2011 (Huy-11-11-11) 3" xfId="17451"/>
    <cellStyle name="T_09c_PhandienNhaso9_Ra soat KH von 2011 (Huy-11-11-11) 3 2" xfId="32227"/>
    <cellStyle name="T_09c_PhandienNhaso9_Ra soat KH von 2011 (Huy-11-11-11) 4" xfId="30128"/>
    <cellStyle name="T_09c_PhandienNhaso9_Ra soat KH von 2011 (Huy-11-11-11)_BIEU KE HOACH  2015 (KTN 6.11 sua)" xfId="17453"/>
    <cellStyle name="T_09c_PhandienNhaso9_Ra soat KH von 2011 (Huy-11-11-11)_BIEU KE HOACH  2015 (KTN 6.11 sua) 2" xfId="32229"/>
    <cellStyle name="T_09c_PhandienNhaso9_tinh toan hoang ha" xfId="11377"/>
    <cellStyle name="T_09c_PhandienNhaso9_tinh toan hoang ha 2" xfId="11378"/>
    <cellStyle name="T_09c_PhandienNhaso9_tinh toan hoang ha 2 2" xfId="17455"/>
    <cellStyle name="T_09c_PhandienNhaso9_tinh toan hoang ha 2 2 2" xfId="32231"/>
    <cellStyle name="T_09c_PhandienNhaso9_tinh toan hoang ha 2 3" xfId="30131"/>
    <cellStyle name="T_09c_PhandienNhaso9_tinh toan hoang ha 3" xfId="17454"/>
    <cellStyle name="T_09c_PhandienNhaso9_tinh toan hoang ha 3 2" xfId="32230"/>
    <cellStyle name="T_09c_PhandienNhaso9_tinh toan hoang ha 4" xfId="30130"/>
    <cellStyle name="T_09c_PhandienNhaso9_tinh toan hoang ha_BIEU KE HOACH  2015 (KTN 6.11 sua)" xfId="17456"/>
    <cellStyle name="T_09c_PhandienNhaso9_tinh toan hoang ha_BIEU KE HOACH  2015 (KTN 6.11 sua) 2" xfId="32232"/>
    <cellStyle name="T_09c_PhandienNhaso9_Tong von ĐTPT" xfId="11379"/>
    <cellStyle name="T_09c_PhandienNhaso9_Tong von ĐTPT 2" xfId="11380"/>
    <cellStyle name="T_09c_PhandienNhaso9_Tong von ĐTPT 2 2" xfId="17458"/>
    <cellStyle name="T_09c_PhandienNhaso9_Tong von ĐTPT 2 2 2" xfId="32234"/>
    <cellStyle name="T_09c_PhandienNhaso9_Tong von ĐTPT 2 3" xfId="30133"/>
    <cellStyle name="T_09c_PhandienNhaso9_Tong von ĐTPT 3" xfId="17457"/>
    <cellStyle name="T_09c_PhandienNhaso9_Tong von ĐTPT 3 2" xfId="32233"/>
    <cellStyle name="T_09c_PhandienNhaso9_Tong von ĐTPT 4" xfId="30132"/>
    <cellStyle name="T_09c_PhandienNhaso9_Tong von ĐTPT_BIEU KE HOACH  2015 (KTN 6.11 sua)" xfId="17459"/>
    <cellStyle name="T_09c_PhandienNhaso9_Tong von ĐTPT_BIEU KE HOACH  2015 (KTN 6.11 sua) 2" xfId="32235"/>
    <cellStyle name="T_09c_PhandienNhaso9_Viec Huy dang lam" xfId="17460"/>
    <cellStyle name="T_09c_PhandienNhaso9_Viec Huy dang lam 2" xfId="32236"/>
    <cellStyle name="T_09c_PhandienNhaso9_Viec Huy dang lam_CT 134" xfId="17461"/>
    <cellStyle name="T_09c_PhandienNhaso9_Viec Huy dang lam_CT 134 2" xfId="32237"/>
    <cellStyle name="T_09d_Phannuocnhaso9" xfId="11381"/>
    <cellStyle name="T_09d_Phannuocnhaso9 2" xfId="17462"/>
    <cellStyle name="T_09d_Phannuocnhaso9 2 2" xfId="32238"/>
    <cellStyle name="T_09d_Phannuocnhaso9 3" xfId="30134"/>
    <cellStyle name="T_09d_Phannuocnhaso9_Bieu chi tieu KH 2014 (Huy-04-11)" xfId="17463"/>
    <cellStyle name="T_09d_Phannuocnhaso9_Bieu chi tieu KH 2014 (Huy-04-11) 2" xfId="17464"/>
    <cellStyle name="T_09d_Phannuocnhaso9_Bieu chi tieu KH 2014 (Huy-04-11) 2 2" xfId="32240"/>
    <cellStyle name="T_09d_Phannuocnhaso9_Bieu chi tieu KH 2014 (Huy-04-11) 3" xfId="32239"/>
    <cellStyle name="T_09d_Phannuocnhaso9_bieu ke hoach dau thau" xfId="11382"/>
    <cellStyle name="T_09d_Phannuocnhaso9_bieu ke hoach dau thau 2" xfId="11383"/>
    <cellStyle name="T_09d_Phannuocnhaso9_bieu ke hoach dau thau 2 2" xfId="17466"/>
    <cellStyle name="T_09d_Phannuocnhaso9_bieu ke hoach dau thau 2 2 2" xfId="32242"/>
    <cellStyle name="T_09d_Phannuocnhaso9_bieu ke hoach dau thau 2 3" xfId="30136"/>
    <cellStyle name="T_09d_Phannuocnhaso9_bieu ke hoach dau thau 3" xfId="17465"/>
    <cellStyle name="T_09d_Phannuocnhaso9_bieu ke hoach dau thau 3 2" xfId="32241"/>
    <cellStyle name="T_09d_Phannuocnhaso9_bieu ke hoach dau thau 4" xfId="30135"/>
    <cellStyle name="T_09d_Phannuocnhaso9_bieu ke hoach dau thau truong mam non SKH" xfId="11384"/>
    <cellStyle name="T_09d_Phannuocnhaso9_bieu ke hoach dau thau truong mam non SKH 2" xfId="11385"/>
    <cellStyle name="T_09d_Phannuocnhaso9_bieu ke hoach dau thau truong mam non SKH 2 2" xfId="17468"/>
    <cellStyle name="T_09d_Phannuocnhaso9_bieu ke hoach dau thau truong mam non SKH 2 2 2" xfId="32244"/>
    <cellStyle name="T_09d_Phannuocnhaso9_bieu ke hoach dau thau truong mam non SKH 2 3" xfId="30138"/>
    <cellStyle name="T_09d_Phannuocnhaso9_bieu ke hoach dau thau truong mam non SKH 3" xfId="17467"/>
    <cellStyle name="T_09d_Phannuocnhaso9_bieu ke hoach dau thau truong mam non SKH 3 2" xfId="32243"/>
    <cellStyle name="T_09d_Phannuocnhaso9_bieu ke hoach dau thau truong mam non SKH 4" xfId="30137"/>
    <cellStyle name="T_09d_Phannuocnhaso9_bieu ke hoach dau thau truong mam non SKH_BIEU KE HOACH  2015 (KTN 6.11 sua)" xfId="17469"/>
    <cellStyle name="T_09d_Phannuocnhaso9_bieu ke hoach dau thau truong mam non SKH_BIEU KE HOACH  2015 (KTN 6.11 sua) 2" xfId="32245"/>
    <cellStyle name="T_09d_Phannuocnhaso9_bieu ke hoach dau thau_BIEU KE HOACH  2015 (KTN 6.11 sua)" xfId="17470"/>
    <cellStyle name="T_09d_Phannuocnhaso9_bieu ke hoach dau thau_BIEU KE HOACH  2015 (KTN 6.11 sua) 2" xfId="32246"/>
    <cellStyle name="T_09d_Phannuocnhaso9_bieu tong hop lai kh von 2011 gui phong TH-KTDN" xfId="11386"/>
    <cellStyle name="T_09d_Phannuocnhaso9_bieu tong hop lai kh von 2011 gui phong TH-KTDN 2" xfId="11387"/>
    <cellStyle name="T_09d_Phannuocnhaso9_bieu tong hop lai kh von 2011 gui phong TH-KTDN 2 2" xfId="17472"/>
    <cellStyle name="T_09d_Phannuocnhaso9_bieu tong hop lai kh von 2011 gui phong TH-KTDN 2 3" xfId="30140"/>
    <cellStyle name="T_09d_Phannuocnhaso9_bieu tong hop lai kh von 2011 gui phong TH-KTDN 3" xfId="17471"/>
    <cellStyle name="T_09d_Phannuocnhaso9_bieu tong hop lai kh von 2011 gui phong TH-KTDN 4" xfId="30139"/>
    <cellStyle name="T_09d_Phannuocnhaso9_bieu tong hop lai kh von 2011 gui phong TH-KTDN_BIEU KE HOACH  2015 (KTN 6.11 sua)" xfId="17473"/>
    <cellStyle name="T_09d_Phannuocnhaso9_Book1" xfId="11388"/>
    <cellStyle name="T_09d_Phannuocnhaso9_Book1 2" xfId="11389"/>
    <cellStyle name="T_09d_Phannuocnhaso9_Book1 2 2" xfId="17475"/>
    <cellStyle name="T_09d_Phannuocnhaso9_Book1 2 2 2" xfId="32248"/>
    <cellStyle name="T_09d_Phannuocnhaso9_Book1 2 3" xfId="30142"/>
    <cellStyle name="T_09d_Phannuocnhaso9_Book1 3" xfId="17474"/>
    <cellStyle name="T_09d_Phannuocnhaso9_Book1 3 2" xfId="32247"/>
    <cellStyle name="T_09d_Phannuocnhaso9_Book1 4" xfId="30141"/>
    <cellStyle name="T_09d_Phannuocnhaso9_Book1_BIEU KE HOACH  2015 (KTN 6.11 sua)" xfId="17476"/>
    <cellStyle name="T_09d_Phannuocnhaso9_Book1_BIEU KE HOACH  2015 (KTN 6.11 sua) 2" xfId="32249"/>
    <cellStyle name="T_09d_Phannuocnhaso9_Book1_Ke hoach 2010 (theo doi 11-8-2010)" xfId="11390"/>
    <cellStyle name="T_09d_Phannuocnhaso9_Book1_Ke hoach 2010 (theo doi 11-8-2010) 2" xfId="11391"/>
    <cellStyle name="T_09d_Phannuocnhaso9_Book1_Ke hoach 2010 (theo doi 11-8-2010) 2 2" xfId="17478"/>
    <cellStyle name="T_09d_Phannuocnhaso9_Book1_Ke hoach 2010 (theo doi 11-8-2010) 2 3" xfId="30144"/>
    <cellStyle name="T_09d_Phannuocnhaso9_Book1_Ke hoach 2010 (theo doi 11-8-2010) 3" xfId="17477"/>
    <cellStyle name="T_09d_Phannuocnhaso9_Book1_Ke hoach 2010 (theo doi 11-8-2010) 4" xfId="30143"/>
    <cellStyle name="T_09d_Phannuocnhaso9_Book1_Ke hoach 2010 (theo doi 11-8-2010)_BIEU KE HOACH  2015 (KTN 6.11 sua)" xfId="17479"/>
    <cellStyle name="T_09d_Phannuocnhaso9_Book1_ke hoach dau thau 30-6-2010" xfId="11392"/>
    <cellStyle name="T_09d_Phannuocnhaso9_Book1_ke hoach dau thau 30-6-2010 2" xfId="11393"/>
    <cellStyle name="T_09d_Phannuocnhaso9_Book1_ke hoach dau thau 30-6-2010 2 2" xfId="17481"/>
    <cellStyle name="T_09d_Phannuocnhaso9_Book1_ke hoach dau thau 30-6-2010 2 3" xfId="30146"/>
    <cellStyle name="T_09d_Phannuocnhaso9_Book1_ke hoach dau thau 30-6-2010 3" xfId="17480"/>
    <cellStyle name="T_09d_Phannuocnhaso9_Book1_ke hoach dau thau 30-6-2010 4" xfId="30145"/>
    <cellStyle name="T_09d_Phannuocnhaso9_Book1_ke hoach dau thau 30-6-2010_BIEU KE HOACH  2015 (KTN 6.11 sua)" xfId="17482"/>
    <cellStyle name="T_09d_Phannuocnhaso9_Copy of KH PHAN BO VON ĐỐI ỨNG NAM 2011 (30 TY phuong án gop WB)" xfId="11394"/>
    <cellStyle name="T_09d_Phannuocnhaso9_Copy of KH PHAN BO VON ĐỐI ỨNG NAM 2011 (30 TY phuong án gop WB) 2" xfId="11395"/>
    <cellStyle name="T_09d_Phannuocnhaso9_Copy of KH PHAN BO VON ĐỐI ỨNG NAM 2011 (30 TY phuong án gop WB) 2 2" xfId="17484"/>
    <cellStyle name="T_09d_Phannuocnhaso9_Copy of KH PHAN BO VON ĐỐI ỨNG NAM 2011 (30 TY phuong án gop WB) 2 3" xfId="30148"/>
    <cellStyle name="T_09d_Phannuocnhaso9_Copy of KH PHAN BO VON ĐỐI ỨNG NAM 2011 (30 TY phuong án gop WB) 3" xfId="17483"/>
    <cellStyle name="T_09d_Phannuocnhaso9_Copy of KH PHAN BO VON ĐỐI ỨNG NAM 2011 (30 TY phuong án gop WB) 4" xfId="30147"/>
    <cellStyle name="T_09d_Phannuocnhaso9_Copy of KH PHAN BO VON ĐỐI ỨNG NAM 2011 (30 TY phuong án gop WB)_BIEU KE HOACH  2015 (KTN 6.11 sua)" xfId="17485"/>
    <cellStyle name="T_09d_Phannuocnhaso9_DTTD chieng chan Tham lai 29-9-2009" xfId="11396"/>
    <cellStyle name="T_09d_Phannuocnhaso9_DTTD chieng chan Tham lai 29-9-2009 2" xfId="11397"/>
    <cellStyle name="T_09d_Phannuocnhaso9_DTTD chieng chan Tham lai 29-9-2009 2 2" xfId="17487"/>
    <cellStyle name="T_09d_Phannuocnhaso9_DTTD chieng chan Tham lai 29-9-2009 2 3" xfId="30150"/>
    <cellStyle name="T_09d_Phannuocnhaso9_DTTD chieng chan Tham lai 29-9-2009 3" xfId="17486"/>
    <cellStyle name="T_09d_Phannuocnhaso9_DTTD chieng chan Tham lai 29-9-2009 4" xfId="30149"/>
    <cellStyle name="T_09d_Phannuocnhaso9_DTTD chieng chan Tham lai 29-9-2009_BIEU KE HOACH  2015 (KTN 6.11 sua)" xfId="17488"/>
    <cellStyle name="T_09d_Phannuocnhaso9_dự toán 30a 2013" xfId="17492"/>
    <cellStyle name="T_09d_Phannuocnhaso9_dự toán 30a 2013 2" xfId="32253"/>
    <cellStyle name="T_09d_Phannuocnhaso9_Du toan nuoc San Thang (GD2)" xfId="11398"/>
    <cellStyle name="T_09d_Phannuocnhaso9_Du toan nuoc San Thang (GD2) 2" xfId="11399"/>
    <cellStyle name="T_09d_Phannuocnhaso9_Du toan nuoc San Thang (GD2) 2 2" xfId="17490"/>
    <cellStyle name="T_09d_Phannuocnhaso9_Du toan nuoc San Thang (GD2) 2 2 2" xfId="32251"/>
    <cellStyle name="T_09d_Phannuocnhaso9_Du toan nuoc San Thang (GD2) 2 3" xfId="30152"/>
    <cellStyle name="T_09d_Phannuocnhaso9_Du toan nuoc San Thang (GD2) 3" xfId="17489"/>
    <cellStyle name="T_09d_Phannuocnhaso9_Du toan nuoc San Thang (GD2) 3 2" xfId="32250"/>
    <cellStyle name="T_09d_Phannuocnhaso9_Du toan nuoc San Thang (GD2) 4" xfId="30151"/>
    <cellStyle name="T_09d_Phannuocnhaso9_Du toan nuoc San Thang (GD2)_BIEU KE HOACH  2015 (KTN 6.11 sua)" xfId="17491"/>
    <cellStyle name="T_09d_Phannuocnhaso9_Du toan nuoc San Thang (GD2)_BIEU KE HOACH  2015 (KTN 6.11 sua) 2" xfId="32252"/>
    <cellStyle name="T_09d_Phannuocnhaso9_Ke hoach 2010 (theo doi 11-8-2010)" xfId="11400"/>
    <cellStyle name="T_09d_Phannuocnhaso9_Ke hoach 2010 (theo doi 11-8-2010) 2" xfId="11401"/>
    <cellStyle name="T_09d_Phannuocnhaso9_Ke hoach 2010 (theo doi 11-8-2010) 2 2" xfId="17494"/>
    <cellStyle name="T_09d_Phannuocnhaso9_Ke hoach 2010 (theo doi 11-8-2010) 2 2 2" xfId="32255"/>
    <cellStyle name="T_09d_Phannuocnhaso9_Ke hoach 2010 (theo doi 11-8-2010) 2 3" xfId="30154"/>
    <cellStyle name="T_09d_Phannuocnhaso9_Ke hoach 2010 (theo doi 11-8-2010) 3" xfId="17493"/>
    <cellStyle name="T_09d_Phannuocnhaso9_Ke hoach 2010 (theo doi 11-8-2010) 3 2" xfId="32254"/>
    <cellStyle name="T_09d_Phannuocnhaso9_Ke hoach 2010 (theo doi 11-8-2010) 4" xfId="30153"/>
    <cellStyle name="T_09d_Phannuocnhaso9_Ke hoach 2010 (theo doi 11-8-2010)_BIEU KE HOACH  2015 (KTN 6.11 sua)" xfId="17495"/>
    <cellStyle name="T_09d_Phannuocnhaso9_Ke hoach 2010 (theo doi 11-8-2010)_BIEU KE HOACH  2015 (KTN 6.11 sua) 2" xfId="32256"/>
    <cellStyle name="T_09d_Phannuocnhaso9_ke hoach dau thau 30-6-2010" xfId="11402"/>
    <cellStyle name="T_09d_Phannuocnhaso9_ke hoach dau thau 30-6-2010 2" xfId="11403"/>
    <cellStyle name="T_09d_Phannuocnhaso9_ke hoach dau thau 30-6-2010 2 2" xfId="17497"/>
    <cellStyle name="T_09d_Phannuocnhaso9_ke hoach dau thau 30-6-2010 2 2 2" xfId="32258"/>
    <cellStyle name="T_09d_Phannuocnhaso9_ke hoach dau thau 30-6-2010 2 3" xfId="30156"/>
    <cellStyle name="T_09d_Phannuocnhaso9_ke hoach dau thau 30-6-2010 3" xfId="17496"/>
    <cellStyle name="T_09d_Phannuocnhaso9_ke hoach dau thau 30-6-2010 3 2" xfId="32257"/>
    <cellStyle name="T_09d_Phannuocnhaso9_ke hoach dau thau 30-6-2010 4" xfId="30155"/>
    <cellStyle name="T_09d_Phannuocnhaso9_ke hoach dau thau 30-6-2010_BIEU KE HOACH  2015 (KTN 6.11 sua)" xfId="17498"/>
    <cellStyle name="T_09d_Phannuocnhaso9_ke hoach dau thau 30-6-2010_BIEU KE HOACH  2015 (KTN 6.11 sua) 2" xfId="32259"/>
    <cellStyle name="T_09d_Phannuocnhaso9_KH Von 2012 gui BKH 1" xfId="11404"/>
    <cellStyle name="T_09d_Phannuocnhaso9_KH Von 2012 gui BKH 1 2" xfId="11405"/>
    <cellStyle name="T_09d_Phannuocnhaso9_KH Von 2012 gui BKH 1 2 2" xfId="17500"/>
    <cellStyle name="T_09d_Phannuocnhaso9_KH Von 2012 gui BKH 1 2 3" xfId="30158"/>
    <cellStyle name="T_09d_Phannuocnhaso9_KH Von 2012 gui BKH 1 3" xfId="17499"/>
    <cellStyle name="T_09d_Phannuocnhaso9_KH Von 2012 gui BKH 1 4" xfId="30157"/>
    <cellStyle name="T_09d_Phannuocnhaso9_KH Von 2012 gui BKH 1_BIEU KE HOACH  2015 (KTN 6.11 sua)" xfId="17501"/>
    <cellStyle name="T_09d_Phannuocnhaso9_QD ke hoach dau thau" xfId="11406"/>
    <cellStyle name="T_09d_Phannuocnhaso9_QD ke hoach dau thau 2" xfId="11407"/>
    <cellStyle name="T_09d_Phannuocnhaso9_QD ke hoach dau thau 2 2" xfId="17503"/>
    <cellStyle name="T_09d_Phannuocnhaso9_QD ke hoach dau thau 2 2 2" xfId="32261"/>
    <cellStyle name="T_09d_Phannuocnhaso9_QD ke hoach dau thau 2 3" xfId="30160"/>
    <cellStyle name="T_09d_Phannuocnhaso9_QD ke hoach dau thau 3" xfId="17502"/>
    <cellStyle name="T_09d_Phannuocnhaso9_QD ke hoach dau thau 3 2" xfId="32260"/>
    <cellStyle name="T_09d_Phannuocnhaso9_QD ke hoach dau thau 4" xfId="30159"/>
    <cellStyle name="T_09d_Phannuocnhaso9_QD ke hoach dau thau_BIEU KE HOACH  2015 (KTN 6.11 sua)" xfId="17504"/>
    <cellStyle name="T_09d_Phannuocnhaso9_QD ke hoach dau thau_BIEU KE HOACH  2015 (KTN 6.11 sua) 2" xfId="32262"/>
    <cellStyle name="T_09d_Phannuocnhaso9_Ra soat KH von 2011 (Huy-11-11-11)" xfId="11408"/>
    <cellStyle name="T_09d_Phannuocnhaso9_Ra soat KH von 2011 (Huy-11-11-11) 2" xfId="11409"/>
    <cellStyle name="T_09d_Phannuocnhaso9_Ra soat KH von 2011 (Huy-11-11-11) 2 2" xfId="17506"/>
    <cellStyle name="T_09d_Phannuocnhaso9_Ra soat KH von 2011 (Huy-11-11-11) 2 2 2" xfId="32264"/>
    <cellStyle name="T_09d_Phannuocnhaso9_Ra soat KH von 2011 (Huy-11-11-11) 2 3" xfId="30162"/>
    <cellStyle name="T_09d_Phannuocnhaso9_Ra soat KH von 2011 (Huy-11-11-11) 3" xfId="17505"/>
    <cellStyle name="T_09d_Phannuocnhaso9_Ra soat KH von 2011 (Huy-11-11-11) 3 2" xfId="32263"/>
    <cellStyle name="T_09d_Phannuocnhaso9_Ra soat KH von 2011 (Huy-11-11-11) 4" xfId="30161"/>
    <cellStyle name="T_09d_Phannuocnhaso9_Ra soat KH von 2011 (Huy-11-11-11)_BIEU KE HOACH  2015 (KTN 6.11 sua)" xfId="17507"/>
    <cellStyle name="T_09d_Phannuocnhaso9_Ra soat KH von 2011 (Huy-11-11-11)_BIEU KE HOACH  2015 (KTN 6.11 sua) 2" xfId="32265"/>
    <cellStyle name="T_09d_Phannuocnhaso9_tinh toan hoang ha" xfId="11410"/>
    <cellStyle name="T_09d_Phannuocnhaso9_tinh toan hoang ha 2" xfId="11411"/>
    <cellStyle name="T_09d_Phannuocnhaso9_tinh toan hoang ha 2 2" xfId="17509"/>
    <cellStyle name="T_09d_Phannuocnhaso9_tinh toan hoang ha 2 2 2" xfId="32267"/>
    <cellStyle name="T_09d_Phannuocnhaso9_tinh toan hoang ha 2 3" xfId="30164"/>
    <cellStyle name="T_09d_Phannuocnhaso9_tinh toan hoang ha 3" xfId="17508"/>
    <cellStyle name="T_09d_Phannuocnhaso9_tinh toan hoang ha 3 2" xfId="32266"/>
    <cellStyle name="T_09d_Phannuocnhaso9_tinh toan hoang ha 4" xfId="30163"/>
    <cellStyle name="T_09d_Phannuocnhaso9_tinh toan hoang ha_BIEU KE HOACH  2015 (KTN 6.11 sua)" xfId="17510"/>
    <cellStyle name="T_09d_Phannuocnhaso9_tinh toan hoang ha_BIEU KE HOACH  2015 (KTN 6.11 sua) 2" xfId="32268"/>
    <cellStyle name="T_09d_Phannuocnhaso9_Tong von ĐTPT" xfId="11412"/>
    <cellStyle name="T_09d_Phannuocnhaso9_Tong von ĐTPT 2" xfId="11413"/>
    <cellStyle name="T_09d_Phannuocnhaso9_Tong von ĐTPT 2 2" xfId="17512"/>
    <cellStyle name="T_09d_Phannuocnhaso9_Tong von ĐTPT 2 2 2" xfId="32270"/>
    <cellStyle name="T_09d_Phannuocnhaso9_Tong von ĐTPT 2 3" xfId="30166"/>
    <cellStyle name="T_09d_Phannuocnhaso9_Tong von ĐTPT 3" xfId="17511"/>
    <cellStyle name="T_09d_Phannuocnhaso9_Tong von ĐTPT 3 2" xfId="32269"/>
    <cellStyle name="T_09d_Phannuocnhaso9_Tong von ĐTPT 4" xfId="30165"/>
    <cellStyle name="T_09d_Phannuocnhaso9_Tong von ĐTPT_BIEU KE HOACH  2015 (KTN 6.11 sua)" xfId="17513"/>
    <cellStyle name="T_09d_Phannuocnhaso9_Tong von ĐTPT_BIEU KE HOACH  2015 (KTN 6.11 sua) 2" xfId="32271"/>
    <cellStyle name="T_09d_Phannuocnhaso9_Viec Huy dang lam" xfId="17514"/>
    <cellStyle name="T_09d_Phannuocnhaso9_Viec Huy dang lam 2" xfId="32272"/>
    <cellStyle name="T_09d_Phannuocnhaso9_Viec Huy dang lam_CT 134" xfId="17515"/>
    <cellStyle name="T_09d_Phannuocnhaso9_Viec Huy dang lam_CT 134 2" xfId="32273"/>
    <cellStyle name="T_09f_TienluongThannhaso9" xfId="11414"/>
    <cellStyle name="T_09f_TienluongThannhaso9 2" xfId="17516"/>
    <cellStyle name="T_09f_TienluongThannhaso9 2 2" xfId="32274"/>
    <cellStyle name="T_09f_TienluongThannhaso9 3" xfId="30167"/>
    <cellStyle name="T_09f_TienluongThannhaso9_Bieu chi tieu KH 2014 (Huy-04-11)" xfId="17517"/>
    <cellStyle name="T_09f_TienluongThannhaso9_Bieu chi tieu KH 2014 (Huy-04-11) 2" xfId="17518"/>
    <cellStyle name="T_09f_TienluongThannhaso9_Bieu chi tieu KH 2014 (Huy-04-11) 2 2" xfId="32276"/>
    <cellStyle name="T_09f_TienluongThannhaso9_Bieu chi tieu KH 2014 (Huy-04-11) 3" xfId="32275"/>
    <cellStyle name="T_09f_TienluongThannhaso9_bieu ke hoach dau thau" xfId="11415"/>
    <cellStyle name="T_09f_TienluongThannhaso9_bieu ke hoach dau thau 2" xfId="11416"/>
    <cellStyle name="T_09f_TienluongThannhaso9_bieu ke hoach dau thau 2 2" xfId="17520"/>
    <cellStyle name="T_09f_TienluongThannhaso9_bieu ke hoach dau thau 2 2 2" xfId="32278"/>
    <cellStyle name="T_09f_TienluongThannhaso9_bieu ke hoach dau thau 2 3" xfId="30169"/>
    <cellStyle name="T_09f_TienluongThannhaso9_bieu ke hoach dau thau 3" xfId="17519"/>
    <cellStyle name="T_09f_TienluongThannhaso9_bieu ke hoach dau thau 3 2" xfId="32277"/>
    <cellStyle name="T_09f_TienluongThannhaso9_bieu ke hoach dau thau 4" xfId="30168"/>
    <cellStyle name="T_09f_TienluongThannhaso9_bieu ke hoach dau thau truong mam non SKH" xfId="11417"/>
    <cellStyle name="T_09f_TienluongThannhaso9_bieu ke hoach dau thau truong mam non SKH 2" xfId="11418"/>
    <cellStyle name="T_09f_TienluongThannhaso9_bieu ke hoach dau thau truong mam non SKH 2 2" xfId="17522"/>
    <cellStyle name="T_09f_TienluongThannhaso9_bieu ke hoach dau thau truong mam non SKH 2 2 2" xfId="32280"/>
    <cellStyle name="T_09f_TienluongThannhaso9_bieu ke hoach dau thau truong mam non SKH 2 3" xfId="30171"/>
    <cellStyle name="T_09f_TienluongThannhaso9_bieu ke hoach dau thau truong mam non SKH 3" xfId="17521"/>
    <cellStyle name="T_09f_TienluongThannhaso9_bieu ke hoach dau thau truong mam non SKH 3 2" xfId="32279"/>
    <cellStyle name="T_09f_TienluongThannhaso9_bieu ke hoach dau thau truong mam non SKH 4" xfId="30170"/>
    <cellStyle name="T_09f_TienluongThannhaso9_bieu ke hoach dau thau truong mam non SKH_BIEU KE HOACH  2015 (KTN 6.11 sua)" xfId="17523"/>
    <cellStyle name="T_09f_TienluongThannhaso9_bieu ke hoach dau thau truong mam non SKH_BIEU KE HOACH  2015 (KTN 6.11 sua) 2" xfId="32281"/>
    <cellStyle name="T_09f_TienluongThannhaso9_bieu ke hoach dau thau_BIEU KE HOACH  2015 (KTN 6.11 sua)" xfId="17524"/>
    <cellStyle name="T_09f_TienluongThannhaso9_bieu ke hoach dau thau_BIEU KE HOACH  2015 (KTN 6.11 sua) 2" xfId="32282"/>
    <cellStyle name="T_09f_TienluongThannhaso9_bieu tong hop lai kh von 2011 gui phong TH-KTDN" xfId="11419"/>
    <cellStyle name="T_09f_TienluongThannhaso9_bieu tong hop lai kh von 2011 gui phong TH-KTDN 2" xfId="11420"/>
    <cellStyle name="T_09f_TienluongThannhaso9_bieu tong hop lai kh von 2011 gui phong TH-KTDN 2 2" xfId="17526"/>
    <cellStyle name="T_09f_TienluongThannhaso9_bieu tong hop lai kh von 2011 gui phong TH-KTDN 2 3" xfId="30173"/>
    <cellStyle name="T_09f_TienluongThannhaso9_bieu tong hop lai kh von 2011 gui phong TH-KTDN 3" xfId="17525"/>
    <cellStyle name="T_09f_TienluongThannhaso9_bieu tong hop lai kh von 2011 gui phong TH-KTDN 4" xfId="30172"/>
    <cellStyle name="T_09f_TienluongThannhaso9_bieu tong hop lai kh von 2011 gui phong TH-KTDN_BIEU KE HOACH  2015 (KTN 6.11 sua)" xfId="17527"/>
    <cellStyle name="T_09f_TienluongThannhaso9_Book1" xfId="11421"/>
    <cellStyle name="T_09f_TienluongThannhaso9_Book1 2" xfId="11422"/>
    <cellStyle name="T_09f_TienluongThannhaso9_Book1 2 2" xfId="17529"/>
    <cellStyle name="T_09f_TienluongThannhaso9_Book1 2 2 2" xfId="32284"/>
    <cellStyle name="T_09f_TienluongThannhaso9_Book1 2 3" xfId="30175"/>
    <cellStyle name="T_09f_TienluongThannhaso9_Book1 3" xfId="17528"/>
    <cellStyle name="T_09f_TienluongThannhaso9_Book1 3 2" xfId="32283"/>
    <cellStyle name="T_09f_TienluongThannhaso9_Book1 4" xfId="30174"/>
    <cellStyle name="T_09f_TienluongThannhaso9_Book1_BIEU KE HOACH  2015 (KTN 6.11 sua)" xfId="17530"/>
    <cellStyle name="T_09f_TienluongThannhaso9_Book1_BIEU KE HOACH  2015 (KTN 6.11 sua) 2" xfId="32285"/>
    <cellStyle name="T_09f_TienluongThannhaso9_Book1_Ke hoach 2010 (theo doi 11-8-2010)" xfId="11423"/>
    <cellStyle name="T_09f_TienluongThannhaso9_Book1_Ke hoach 2010 (theo doi 11-8-2010) 2" xfId="11424"/>
    <cellStyle name="T_09f_TienluongThannhaso9_Book1_Ke hoach 2010 (theo doi 11-8-2010) 2 2" xfId="17532"/>
    <cellStyle name="T_09f_TienluongThannhaso9_Book1_Ke hoach 2010 (theo doi 11-8-2010) 2 3" xfId="30177"/>
    <cellStyle name="T_09f_TienluongThannhaso9_Book1_Ke hoach 2010 (theo doi 11-8-2010) 3" xfId="17531"/>
    <cellStyle name="T_09f_TienluongThannhaso9_Book1_Ke hoach 2010 (theo doi 11-8-2010) 4" xfId="30176"/>
    <cellStyle name="T_09f_TienluongThannhaso9_Book1_Ke hoach 2010 (theo doi 11-8-2010)_BIEU KE HOACH  2015 (KTN 6.11 sua)" xfId="17533"/>
    <cellStyle name="T_09f_TienluongThannhaso9_Book1_ke hoach dau thau 30-6-2010" xfId="11425"/>
    <cellStyle name="T_09f_TienluongThannhaso9_Book1_ke hoach dau thau 30-6-2010 2" xfId="11426"/>
    <cellStyle name="T_09f_TienluongThannhaso9_Book1_ke hoach dau thau 30-6-2010 2 2" xfId="17535"/>
    <cellStyle name="T_09f_TienluongThannhaso9_Book1_ke hoach dau thau 30-6-2010 2 3" xfId="30179"/>
    <cellStyle name="T_09f_TienluongThannhaso9_Book1_ke hoach dau thau 30-6-2010 3" xfId="17534"/>
    <cellStyle name="T_09f_TienluongThannhaso9_Book1_ke hoach dau thau 30-6-2010 4" xfId="30178"/>
    <cellStyle name="T_09f_TienluongThannhaso9_Book1_ke hoach dau thau 30-6-2010_BIEU KE HOACH  2015 (KTN 6.11 sua)" xfId="17536"/>
    <cellStyle name="T_09f_TienluongThannhaso9_Copy of KH PHAN BO VON ĐỐI ỨNG NAM 2011 (30 TY phuong án gop WB)" xfId="11427"/>
    <cellStyle name="T_09f_TienluongThannhaso9_Copy of KH PHAN BO VON ĐỐI ỨNG NAM 2011 (30 TY phuong án gop WB) 2" xfId="11428"/>
    <cellStyle name="T_09f_TienluongThannhaso9_Copy of KH PHAN BO VON ĐỐI ỨNG NAM 2011 (30 TY phuong án gop WB) 2 2" xfId="17538"/>
    <cellStyle name="T_09f_TienluongThannhaso9_Copy of KH PHAN BO VON ĐỐI ỨNG NAM 2011 (30 TY phuong án gop WB) 2 3" xfId="30181"/>
    <cellStyle name="T_09f_TienluongThannhaso9_Copy of KH PHAN BO VON ĐỐI ỨNG NAM 2011 (30 TY phuong án gop WB) 3" xfId="17537"/>
    <cellStyle name="T_09f_TienluongThannhaso9_Copy of KH PHAN BO VON ĐỐI ỨNG NAM 2011 (30 TY phuong án gop WB) 4" xfId="30180"/>
    <cellStyle name="T_09f_TienluongThannhaso9_Copy of KH PHAN BO VON ĐỐI ỨNG NAM 2011 (30 TY phuong án gop WB)_BIEU KE HOACH  2015 (KTN 6.11 sua)" xfId="17539"/>
    <cellStyle name="T_09f_TienluongThannhaso9_DTTD chieng chan Tham lai 29-9-2009" xfId="11429"/>
    <cellStyle name="T_09f_TienluongThannhaso9_DTTD chieng chan Tham lai 29-9-2009 2" xfId="11430"/>
    <cellStyle name="T_09f_TienluongThannhaso9_DTTD chieng chan Tham lai 29-9-2009 2 2" xfId="17541"/>
    <cellStyle name="T_09f_TienluongThannhaso9_DTTD chieng chan Tham lai 29-9-2009 2 3" xfId="30183"/>
    <cellStyle name="T_09f_TienluongThannhaso9_DTTD chieng chan Tham lai 29-9-2009 3" xfId="17540"/>
    <cellStyle name="T_09f_TienluongThannhaso9_DTTD chieng chan Tham lai 29-9-2009 4" xfId="30182"/>
    <cellStyle name="T_09f_TienluongThannhaso9_DTTD chieng chan Tham lai 29-9-2009_BIEU KE HOACH  2015 (KTN 6.11 sua)" xfId="17542"/>
    <cellStyle name="T_09f_TienluongThannhaso9_dự toán 30a 2013" xfId="17546"/>
    <cellStyle name="T_09f_TienluongThannhaso9_dự toán 30a 2013 2" xfId="32289"/>
    <cellStyle name="T_09f_TienluongThannhaso9_Du toan nuoc San Thang (GD2)" xfId="11431"/>
    <cellStyle name="T_09f_TienluongThannhaso9_Du toan nuoc San Thang (GD2) 2" xfId="11432"/>
    <cellStyle name="T_09f_TienluongThannhaso9_Du toan nuoc San Thang (GD2) 2 2" xfId="17544"/>
    <cellStyle name="T_09f_TienluongThannhaso9_Du toan nuoc San Thang (GD2) 2 2 2" xfId="32287"/>
    <cellStyle name="T_09f_TienluongThannhaso9_Du toan nuoc San Thang (GD2) 2 3" xfId="30185"/>
    <cellStyle name="T_09f_TienluongThannhaso9_Du toan nuoc San Thang (GD2) 3" xfId="17543"/>
    <cellStyle name="T_09f_TienluongThannhaso9_Du toan nuoc San Thang (GD2) 3 2" xfId="32286"/>
    <cellStyle name="T_09f_TienluongThannhaso9_Du toan nuoc San Thang (GD2) 4" xfId="30184"/>
    <cellStyle name="T_09f_TienluongThannhaso9_Du toan nuoc San Thang (GD2)_BIEU KE HOACH  2015 (KTN 6.11 sua)" xfId="17545"/>
    <cellStyle name="T_09f_TienluongThannhaso9_Du toan nuoc San Thang (GD2)_BIEU KE HOACH  2015 (KTN 6.11 sua) 2" xfId="32288"/>
    <cellStyle name="T_09f_TienluongThannhaso9_Ke hoach 2010 (theo doi 11-8-2010)" xfId="11433"/>
    <cellStyle name="T_09f_TienluongThannhaso9_Ke hoach 2010 (theo doi 11-8-2010) 2" xfId="11434"/>
    <cellStyle name="T_09f_TienluongThannhaso9_Ke hoach 2010 (theo doi 11-8-2010) 2 2" xfId="17548"/>
    <cellStyle name="T_09f_TienluongThannhaso9_Ke hoach 2010 (theo doi 11-8-2010) 2 2 2" xfId="32291"/>
    <cellStyle name="T_09f_TienluongThannhaso9_Ke hoach 2010 (theo doi 11-8-2010) 2 3" xfId="30187"/>
    <cellStyle name="T_09f_TienluongThannhaso9_Ke hoach 2010 (theo doi 11-8-2010) 3" xfId="17547"/>
    <cellStyle name="T_09f_TienluongThannhaso9_Ke hoach 2010 (theo doi 11-8-2010) 3 2" xfId="32290"/>
    <cellStyle name="T_09f_TienluongThannhaso9_Ke hoach 2010 (theo doi 11-8-2010) 4" xfId="30186"/>
    <cellStyle name="T_09f_TienluongThannhaso9_Ke hoach 2010 (theo doi 11-8-2010)_BIEU KE HOACH  2015 (KTN 6.11 sua)" xfId="17549"/>
    <cellStyle name="T_09f_TienluongThannhaso9_Ke hoach 2010 (theo doi 11-8-2010)_BIEU KE HOACH  2015 (KTN 6.11 sua) 2" xfId="32292"/>
    <cellStyle name="T_09f_TienluongThannhaso9_ke hoach dau thau 30-6-2010" xfId="11435"/>
    <cellStyle name="T_09f_TienluongThannhaso9_ke hoach dau thau 30-6-2010 2" xfId="11436"/>
    <cellStyle name="T_09f_TienluongThannhaso9_ke hoach dau thau 30-6-2010 2 2" xfId="17551"/>
    <cellStyle name="T_09f_TienluongThannhaso9_ke hoach dau thau 30-6-2010 2 2 2" xfId="32294"/>
    <cellStyle name="T_09f_TienluongThannhaso9_ke hoach dau thau 30-6-2010 2 3" xfId="30189"/>
    <cellStyle name="T_09f_TienluongThannhaso9_ke hoach dau thau 30-6-2010 3" xfId="17550"/>
    <cellStyle name="T_09f_TienluongThannhaso9_ke hoach dau thau 30-6-2010 3 2" xfId="32293"/>
    <cellStyle name="T_09f_TienluongThannhaso9_ke hoach dau thau 30-6-2010 4" xfId="30188"/>
    <cellStyle name="T_09f_TienluongThannhaso9_ke hoach dau thau 30-6-2010_BIEU KE HOACH  2015 (KTN 6.11 sua)" xfId="17552"/>
    <cellStyle name="T_09f_TienluongThannhaso9_ke hoach dau thau 30-6-2010_BIEU KE HOACH  2015 (KTN 6.11 sua) 2" xfId="32295"/>
    <cellStyle name="T_09f_TienluongThannhaso9_KH Von 2012 gui BKH 1" xfId="11437"/>
    <cellStyle name="T_09f_TienluongThannhaso9_KH Von 2012 gui BKH 1 2" xfId="11438"/>
    <cellStyle name="T_09f_TienluongThannhaso9_KH Von 2012 gui BKH 1 2 2" xfId="17554"/>
    <cellStyle name="T_09f_TienluongThannhaso9_KH Von 2012 gui BKH 1 2 3" xfId="30191"/>
    <cellStyle name="T_09f_TienluongThannhaso9_KH Von 2012 gui BKH 1 3" xfId="17553"/>
    <cellStyle name="T_09f_TienluongThannhaso9_KH Von 2012 gui BKH 1 4" xfId="30190"/>
    <cellStyle name="T_09f_TienluongThannhaso9_KH Von 2012 gui BKH 1_BIEU KE HOACH  2015 (KTN 6.11 sua)" xfId="17555"/>
    <cellStyle name="T_09f_TienluongThannhaso9_QD ke hoach dau thau" xfId="11439"/>
    <cellStyle name="T_09f_TienluongThannhaso9_QD ke hoach dau thau 2" xfId="11440"/>
    <cellStyle name="T_09f_TienluongThannhaso9_QD ke hoach dau thau 2 2" xfId="17557"/>
    <cellStyle name="T_09f_TienluongThannhaso9_QD ke hoach dau thau 2 2 2" xfId="32297"/>
    <cellStyle name="T_09f_TienluongThannhaso9_QD ke hoach dau thau 2 3" xfId="30193"/>
    <cellStyle name="T_09f_TienluongThannhaso9_QD ke hoach dau thau 3" xfId="17556"/>
    <cellStyle name="T_09f_TienluongThannhaso9_QD ke hoach dau thau 3 2" xfId="32296"/>
    <cellStyle name="T_09f_TienluongThannhaso9_QD ke hoach dau thau 4" xfId="30192"/>
    <cellStyle name="T_09f_TienluongThannhaso9_QD ke hoach dau thau_BIEU KE HOACH  2015 (KTN 6.11 sua)" xfId="17558"/>
    <cellStyle name="T_09f_TienluongThannhaso9_QD ke hoach dau thau_BIEU KE HOACH  2015 (KTN 6.11 sua) 2" xfId="32298"/>
    <cellStyle name="T_09f_TienluongThannhaso9_Ra soat KH von 2011 (Huy-11-11-11)" xfId="11441"/>
    <cellStyle name="T_09f_TienluongThannhaso9_Ra soat KH von 2011 (Huy-11-11-11) 2" xfId="11442"/>
    <cellStyle name="T_09f_TienluongThannhaso9_Ra soat KH von 2011 (Huy-11-11-11) 2 2" xfId="17560"/>
    <cellStyle name="T_09f_TienluongThannhaso9_Ra soat KH von 2011 (Huy-11-11-11) 2 2 2" xfId="32300"/>
    <cellStyle name="T_09f_TienluongThannhaso9_Ra soat KH von 2011 (Huy-11-11-11) 2 3" xfId="30195"/>
    <cellStyle name="T_09f_TienluongThannhaso9_Ra soat KH von 2011 (Huy-11-11-11) 3" xfId="17559"/>
    <cellStyle name="T_09f_TienluongThannhaso9_Ra soat KH von 2011 (Huy-11-11-11) 3 2" xfId="32299"/>
    <cellStyle name="T_09f_TienluongThannhaso9_Ra soat KH von 2011 (Huy-11-11-11) 4" xfId="30194"/>
    <cellStyle name="T_09f_TienluongThannhaso9_Ra soat KH von 2011 (Huy-11-11-11)_BIEU KE HOACH  2015 (KTN 6.11 sua)" xfId="17561"/>
    <cellStyle name="T_09f_TienluongThannhaso9_Ra soat KH von 2011 (Huy-11-11-11)_BIEU KE HOACH  2015 (KTN 6.11 sua) 2" xfId="32301"/>
    <cellStyle name="T_09f_TienluongThannhaso9_tinh toan hoang ha" xfId="11443"/>
    <cellStyle name="T_09f_TienluongThannhaso9_tinh toan hoang ha 2" xfId="11444"/>
    <cellStyle name="T_09f_TienluongThannhaso9_tinh toan hoang ha 2 2" xfId="17563"/>
    <cellStyle name="T_09f_TienluongThannhaso9_tinh toan hoang ha 2 2 2" xfId="32303"/>
    <cellStyle name="T_09f_TienluongThannhaso9_tinh toan hoang ha 2 3" xfId="30197"/>
    <cellStyle name="T_09f_TienluongThannhaso9_tinh toan hoang ha 3" xfId="17562"/>
    <cellStyle name="T_09f_TienluongThannhaso9_tinh toan hoang ha 3 2" xfId="32302"/>
    <cellStyle name="T_09f_TienluongThannhaso9_tinh toan hoang ha 4" xfId="30196"/>
    <cellStyle name="T_09f_TienluongThannhaso9_tinh toan hoang ha_BIEU KE HOACH  2015 (KTN 6.11 sua)" xfId="17564"/>
    <cellStyle name="T_09f_TienluongThannhaso9_tinh toan hoang ha_BIEU KE HOACH  2015 (KTN 6.11 sua) 2" xfId="32304"/>
    <cellStyle name="T_09f_TienluongThannhaso9_Tong von ĐTPT" xfId="11445"/>
    <cellStyle name="T_09f_TienluongThannhaso9_Tong von ĐTPT 2" xfId="11446"/>
    <cellStyle name="T_09f_TienluongThannhaso9_Tong von ĐTPT 2 2" xfId="17566"/>
    <cellStyle name="T_09f_TienluongThannhaso9_Tong von ĐTPT 2 2 2" xfId="32306"/>
    <cellStyle name="T_09f_TienluongThannhaso9_Tong von ĐTPT 2 3" xfId="30199"/>
    <cellStyle name="T_09f_TienluongThannhaso9_Tong von ĐTPT 3" xfId="17565"/>
    <cellStyle name="T_09f_TienluongThannhaso9_Tong von ĐTPT 3 2" xfId="32305"/>
    <cellStyle name="T_09f_TienluongThannhaso9_Tong von ĐTPT 4" xfId="30198"/>
    <cellStyle name="T_09f_TienluongThannhaso9_Tong von ĐTPT_BIEU KE HOACH  2015 (KTN 6.11 sua)" xfId="17567"/>
    <cellStyle name="T_09f_TienluongThannhaso9_Tong von ĐTPT_BIEU KE HOACH  2015 (KTN 6.11 sua) 2" xfId="32307"/>
    <cellStyle name="T_09f_TienluongThannhaso9_Viec Huy dang lam" xfId="17568"/>
    <cellStyle name="T_09f_TienluongThannhaso9_Viec Huy dang lam 2" xfId="32308"/>
    <cellStyle name="T_09f_TienluongThannhaso9_Viec Huy dang lam_CT 134" xfId="17569"/>
    <cellStyle name="T_09f_TienluongThannhaso9_Viec Huy dang lam_CT 134 2" xfId="32309"/>
    <cellStyle name="T_10b_PhanThanNhaSo10" xfId="11447"/>
    <cellStyle name="T_10b_PhanThanNhaSo10 2" xfId="17570"/>
    <cellStyle name="T_10b_PhanThanNhaSo10 2 2" xfId="32310"/>
    <cellStyle name="T_10b_PhanThanNhaSo10 3" xfId="30200"/>
    <cellStyle name="T_10b_PhanThanNhaSo10_Bieu chi tieu KH 2014 (Huy-04-11)" xfId="17571"/>
    <cellStyle name="T_10b_PhanThanNhaSo10_Bieu chi tieu KH 2014 (Huy-04-11) 2" xfId="17572"/>
    <cellStyle name="T_10b_PhanThanNhaSo10_Bieu chi tieu KH 2014 (Huy-04-11) 2 2" xfId="32312"/>
    <cellStyle name="T_10b_PhanThanNhaSo10_Bieu chi tieu KH 2014 (Huy-04-11) 3" xfId="32311"/>
    <cellStyle name="T_10b_PhanThanNhaSo10_bieu ke hoach dau thau" xfId="11448"/>
    <cellStyle name="T_10b_PhanThanNhaSo10_bieu ke hoach dau thau 2" xfId="11449"/>
    <cellStyle name="T_10b_PhanThanNhaSo10_bieu ke hoach dau thau 2 2" xfId="17574"/>
    <cellStyle name="T_10b_PhanThanNhaSo10_bieu ke hoach dau thau 2 2 2" xfId="32314"/>
    <cellStyle name="T_10b_PhanThanNhaSo10_bieu ke hoach dau thau 2 3" xfId="30202"/>
    <cellStyle name="T_10b_PhanThanNhaSo10_bieu ke hoach dau thau 3" xfId="17573"/>
    <cellStyle name="T_10b_PhanThanNhaSo10_bieu ke hoach dau thau 3 2" xfId="32313"/>
    <cellStyle name="T_10b_PhanThanNhaSo10_bieu ke hoach dau thau 4" xfId="30201"/>
    <cellStyle name="T_10b_PhanThanNhaSo10_bieu ke hoach dau thau truong mam non SKH" xfId="11450"/>
    <cellStyle name="T_10b_PhanThanNhaSo10_bieu ke hoach dau thau truong mam non SKH 2" xfId="11451"/>
    <cellStyle name="T_10b_PhanThanNhaSo10_bieu ke hoach dau thau truong mam non SKH 2 2" xfId="17576"/>
    <cellStyle name="T_10b_PhanThanNhaSo10_bieu ke hoach dau thau truong mam non SKH 2 2 2" xfId="32316"/>
    <cellStyle name="T_10b_PhanThanNhaSo10_bieu ke hoach dau thau truong mam non SKH 2 3" xfId="30204"/>
    <cellStyle name="T_10b_PhanThanNhaSo10_bieu ke hoach dau thau truong mam non SKH 3" xfId="17575"/>
    <cellStyle name="T_10b_PhanThanNhaSo10_bieu ke hoach dau thau truong mam non SKH 3 2" xfId="32315"/>
    <cellStyle name="T_10b_PhanThanNhaSo10_bieu ke hoach dau thau truong mam non SKH 4" xfId="30203"/>
    <cellStyle name="T_10b_PhanThanNhaSo10_bieu ke hoach dau thau truong mam non SKH_BIEU KE HOACH  2015 (KTN 6.11 sua)" xfId="17577"/>
    <cellStyle name="T_10b_PhanThanNhaSo10_bieu ke hoach dau thau truong mam non SKH_BIEU KE HOACH  2015 (KTN 6.11 sua) 2" xfId="32317"/>
    <cellStyle name="T_10b_PhanThanNhaSo10_bieu ke hoach dau thau_BIEU KE HOACH  2015 (KTN 6.11 sua)" xfId="17578"/>
    <cellStyle name="T_10b_PhanThanNhaSo10_bieu ke hoach dau thau_BIEU KE HOACH  2015 (KTN 6.11 sua) 2" xfId="32318"/>
    <cellStyle name="T_10b_PhanThanNhaSo10_bieu tong hop lai kh von 2011 gui phong TH-KTDN" xfId="11452"/>
    <cellStyle name="T_10b_PhanThanNhaSo10_bieu tong hop lai kh von 2011 gui phong TH-KTDN 2" xfId="11453"/>
    <cellStyle name="T_10b_PhanThanNhaSo10_bieu tong hop lai kh von 2011 gui phong TH-KTDN 2 2" xfId="17580"/>
    <cellStyle name="T_10b_PhanThanNhaSo10_bieu tong hop lai kh von 2011 gui phong TH-KTDN 2 3" xfId="30206"/>
    <cellStyle name="T_10b_PhanThanNhaSo10_bieu tong hop lai kh von 2011 gui phong TH-KTDN 3" xfId="17579"/>
    <cellStyle name="T_10b_PhanThanNhaSo10_bieu tong hop lai kh von 2011 gui phong TH-KTDN 4" xfId="30205"/>
    <cellStyle name="T_10b_PhanThanNhaSo10_bieu tong hop lai kh von 2011 gui phong TH-KTDN_BIEU KE HOACH  2015 (KTN 6.11 sua)" xfId="17581"/>
    <cellStyle name="T_10b_PhanThanNhaSo10_Book1" xfId="11454"/>
    <cellStyle name="T_10b_PhanThanNhaSo10_Book1 2" xfId="11455"/>
    <cellStyle name="T_10b_PhanThanNhaSo10_Book1 2 2" xfId="17583"/>
    <cellStyle name="T_10b_PhanThanNhaSo10_Book1 2 2 2" xfId="32320"/>
    <cellStyle name="T_10b_PhanThanNhaSo10_Book1 2 3" xfId="30208"/>
    <cellStyle name="T_10b_PhanThanNhaSo10_Book1 3" xfId="17582"/>
    <cellStyle name="T_10b_PhanThanNhaSo10_Book1 3 2" xfId="32319"/>
    <cellStyle name="T_10b_PhanThanNhaSo10_Book1 4" xfId="30207"/>
    <cellStyle name="T_10b_PhanThanNhaSo10_Book1_BIEU KE HOACH  2015 (KTN 6.11 sua)" xfId="17584"/>
    <cellStyle name="T_10b_PhanThanNhaSo10_Book1_BIEU KE HOACH  2015 (KTN 6.11 sua) 2" xfId="32321"/>
    <cellStyle name="T_10b_PhanThanNhaSo10_Book1_Ke hoach 2010 (theo doi 11-8-2010)" xfId="11456"/>
    <cellStyle name="T_10b_PhanThanNhaSo10_Book1_Ke hoach 2010 (theo doi 11-8-2010) 2" xfId="11457"/>
    <cellStyle name="T_10b_PhanThanNhaSo10_Book1_Ke hoach 2010 (theo doi 11-8-2010) 2 2" xfId="17586"/>
    <cellStyle name="T_10b_PhanThanNhaSo10_Book1_Ke hoach 2010 (theo doi 11-8-2010) 2 3" xfId="30210"/>
    <cellStyle name="T_10b_PhanThanNhaSo10_Book1_Ke hoach 2010 (theo doi 11-8-2010) 3" xfId="17585"/>
    <cellStyle name="T_10b_PhanThanNhaSo10_Book1_Ke hoach 2010 (theo doi 11-8-2010) 4" xfId="30209"/>
    <cellStyle name="T_10b_PhanThanNhaSo10_Book1_Ke hoach 2010 (theo doi 11-8-2010)_BIEU KE HOACH  2015 (KTN 6.11 sua)" xfId="17587"/>
    <cellStyle name="T_10b_PhanThanNhaSo10_Book1_ke hoach dau thau 30-6-2010" xfId="11458"/>
    <cellStyle name="T_10b_PhanThanNhaSo10_Book1_ke hoach dau thau 30-6-2010 2" xfId="11459"/>
    <cellStyle name="T_10b_PhanThanNhaSo10_Book1_ke hoach dau thau 30-6-2010 2 2" xfId="17589"/>
    <cellStyle name="T_10b_PhanThanNhaSo10_Book1_ke hoach dau thau 30-6-2010 2 3" xfId="30212"/>
    <cellStyle name="T_10b_PhanThanNhaSo10_Book1_ke hoach dau thau 30-6-2010 3" xfId="17588"/>
    <cellStyle name="T_10b_PhanThanNhaSo10_Book1_ke hoach dau thau 30-6-2010 4" xfId="30211"/>
    <cellStyle name="T_10b_PhanThanNhaSo10_Book1_ke hoach dau thau 30-6-2010_BIEU KE HOACH  2015 (KTN 6.11 sua)" xfId="17590"/>
    <cellStyle name="T_10b_PhanThanNhaSo10_Copy of KH PHAN BO VON ĐỐI ỨNG NAM 2011 (30 TY phuong án gop WB)" xfId="11460"/>
    <cellStyle name="T_10b_PhanThanNhaSo10_Copy of KH PHAN BO VON ĐỐI ỨNG NAM 2011 (30 TY phuong án gop WB) 2" xfId="11461"/>
    <cellStyle name="T_10b_PhanThanNhaSo10_Copy of KH PHAN BO VON ĐỐI ỨNG NAM 2011 (30 TY phuong án gop WB) 2 2" xfId="17592"/>
    <cellStyle name="T_10b_PhanThanNhaSo10_Copy of KH PHAN BO VON ĐỐI ỨNG NAM 2011 (30 TY phuong án gop WB) 2 3" xfId="30214"/>
    <cellStyle name="T_10b_PhanThanNhaSo10_Copy of KH PHAN BO VON ĐỐI ỨNG NAM 2011 (30 TY phuong án gop WB) 3" xfId="17591"/>
    <cellStyle name="T_10b_PhanThanNhaSo10_Copy of KH PHAN BO VON ĐỐI ỨNG NAM 2011 (30 TY phuong án gop WB) 4" xfId="30213"/>
    <cellStyle name="T_10b_PhanThanNhaSo10_Copy of KH PHAN BO VON ĐỐI ỨNG NAM 2011 (30 TY phuong án gop WB)_BIEU KE HOACH  2015 (KTN 6.11 sua)" xfId="17593"/>
    <cellStyle name="T_10b_PhanThanNhaSo10_DTTD chieng chan Tham lai 29-9-2009" xfId="11462"/>
    <cellStyle name="T_10b_PhanThanNhaSo10_DTTD chieng chan Tham lai 29-9-2009 2" xfId="11463"/>
    <cellStyle name="T_10b_PhanThanNhaSo10_DTTD chieng chan Tham lai 29-9-2009 2 2" xfId="17595"/>
    <cellStyle name="T_10b_PhanThanNhaSo10_DTTD chieng chan Tham lai 29-9-2009 2 3" xfId="30216"/>
    <cellStyle name="T_10b_PhanThanNhaSo10_DTTD chieng chan Tham lai 29-9-2009 3" xfId="17594"/>
    <cellStyle name="T_10b_PhanThanNhaSo10_DTTD chieng chan Tham lai 29-9-2009 4" xfId="30215"/>
    <cellStyle name="T_10b_PhanThanNhaSo10_DTTD chieng chan Tham lai 29-9-2009_BIEU KE HOACH  2015 (KTN 6.11 sua)" xfId="17596"/>
    <cellStyle name="T_10b_PhanThanNhaSo10_dự toán 30a 2013" xfId="17600"/>
    <cellStyle name="T_10b_PhanThanNhaSo10_dự toán 30a 2013 2" xfId="32325"/>
    <cellStyle name="T_10b_PhanThanNhaSo10_Du toan nuoc San Thang (GD2)" xfId="11464"/>
    <cellStyle name="T_10b_PhanThanNhaSo10_Du toan nuoc San Thang (GD2) 2" xfId="11465"/>
    <cellStyle name="T_10b_PhanThanNhaSo10_Du toan nuoc San Thang (GD2) 2 2" xfId="17598"/>
    <cellStyle name="T_10b_PhanThanNhaSo10_Du toan nuoc San Thang (GD2) 2 2 2" xfId="32323"/>
    <cellStyle name="T_10b_PhanThanNhaSo10_Du toan nuoc San Thang (GD2) 2 3" xfId="30218"/>
    <cellStyle name="T_10b_PhanThanNhaSo10_Du toan nuoc San Thang (GD2) 3" xfId="17597"/>
    <cellStyle name="T_10b_PhanThanNhaSo10_Du toan nuoc San Thang (GD2) 3 2" xfId="32322"/>
    <cellStyle name="T_10b_PhanThanNhaSo10_Du toan nuoc San Thang (GD2) 4" xfId="30217"/>
    <cellStyle name="T_10b_PhanThanNhaSo10_Du toan nuoc San Thang (GD2)_BIEU KE HOACH  2015 (KTN 6.11 sua)" xfId="17599"/>
    <cellStyle name="T_10b_PhanThanNhaSo10_Du toan nuoc San Thang (GD2)_BIEU KE HOACH  2015 (KTN 6.11 sua) 2" xfId="32324"/>
    <cellStyle name="T_10b_PhanThanNhaSo10_Ke hoach 2010 (theo doi 11-8-2010)" xfId="11466"/>
    <cellStyle name="T_10b_PhanThanNhaSo10_Ke hoach 2010 (theo doi 11-8-2010) 2" xfId="11467"/>
    <cellStyle name="T_10b_PhanThanNhaSo10_Ke hoach 2010 (theo doi 11-8-2010) 2 2" xfId="17602"/>
    <cellStyle name="T_10b_PhanThanNhaSo10_Ke hoach 2010 (theo doi 11-8-2010) 2 2 2" xfId="32327"/>
    <cellStyle name="T_10b_PhanThanNhaSo10_Ke hoach 2010 (theo doi 11-8-2010) 2 3" xfId="30220"/>
    <cellStyle name="T_10b_PhanThanNhaSo10_Ke hoach 2010 (theo doi 11-8-2010) 3" xfId="17601"/>
    <cellStyle name="T_10b_PhanThanNhaSo10_Ke hoach 2010 (theo doi 11-8-2010) 3 2" xfId="32326"/>
    <cellStyle name="T_10b_PhanThanNhaSo10_Ke hoach 2010 (theo doi 11-8-2010) 4" xfId="30219"/>
    <cellStyle name="T_10b_PhanThanNhaSo10_Ke hoach 2010 (theo doi 11-8-2010)_BIEU KE HOACH  2015 (KTN 6.11 sua)" xfId="17603"/>
    <cellStyle name="T_10b_PhanThanNhaSo10_Ke hoach 2010 (theo doi 11-8-2010)_BIEU KE HOACH  2015 (KTN 6.11 sua) 2" xfId="32328"/>
    <cellStyle name="T_10b_PhanThanNhaSo10_ke hoach dau thau 30-6-2010" xfId="11468"/>
    <cellStyle name="T_10b_PhanThanNhaSo10_ke hoach dau thau 30-6-2010 2" xfId="11469"/>
    <cellStyle name="T_10b_PhanThanNhaSo10_ke hoach dau thau 30-6-2010 2 2" xfId="17605"/>
    <cellStyle name="T_10b_PhanThanNhaSo10_ke hoach dau thau 30-6-2010 2 2 2" xfId="32330"/>
    <cellStyle name="T_10b_PhanThanNhaSo10_ke hoach dau thau 30-6-2010 2 3" xfId="30222"/>
    <cellStyle name="T_10b_PhanThanNhaSo10_ke hoach dau thau 30-6-2010 3" xfId="17604"/>
    <cellStyle name="T_10b_PhanThanNhaSo10_ke hoach dau thau 30-6-2010 3 2" xfId="32329"/>
    <cellStyle name="T_10b_PhanThanNhaSo10_ke hoach dau thau 30-6-2010 4" xfId="30221"/>
    <cellStyle name="T_10b_PhanThanNhaSo10_ke hoach dau thau 30-6-2010_BIEU KE HOACH  2015 (KTN 6.11 sua)" xfId="17606"/>
    <cellStyle name="T_10b_PhanThanNhaSo10_ke hoach dau thau 30-6-2010_BIEU KE HOACH  2015 (KTN 6.11 sua) 2" xfId="32331"/>
    <cellStyle name="T_10b_PhanThanNhaSo10_KH Von 2012 gui BKH 1" xfId="11470"/>
    <cellStyle name="T_10b_PhanThanNhaSo10_KH Von 2012 gui BKH 1 2" xfId="11471"/>
    <cellStyle name="T_10b_PhanThanNhaSo10_KH Von 2012 gui BKH 1 2 2" xfId="17608"/>
    <cellStyle name="T_10b_PhanThanNhaSo10_KH Von 2012 gui BKH 1 2 3" xfId="30224"/>
    <cellStyle name="T_10b_PhanThanNhaSo10_KH Von 2012 gui BKH 1 3" xfId="17607"/>
    <cellStyle name="T_10b_PhanThanNhaSo10_KH Von 2012 gui BKH 1 4" xfId="30223"/>
    <cellStyle name="T_10b_PhanThanNhaSo10_KH Von 2012 gui BKH 1_BIEU KE HOACH  2015 (KTN 6.11 sua)" xfId="17609"/>
    <cellStyle name="T_10b_PhanThanNhaSo10_QD ke hoach dau thau" xfId="11472"/>
    <cellStyle name="T_10b_PhanThanNhaSo10_QD ke hoach dau thau 2" xfId="11473"/>
    <cellStyle name="T_10b_PhanThanNhaSo10_QD ke hoach dau thau 2 2" xfId="17611"/>
    <cellStyle name="T_10b_PhanThanNhaSo10_QD ke hoach dau thau 2 2 2" xfId="32333"/>
    <cellStyle name="T_10b_PhanThanNhaSo10_QD ke hoach dau thau 2 3" xfId="30226"/>
    <cellStyle name="T_10b_PhanThanNhaSo10_QD ke hoach dau thau 3" xfId="17610"/>
    <cellStyle name="T_10b_PhanThanNhaSo10_QD ke hoach dau thau 3 2" xfId="32332"/>
    <cellStyle name="T_10b_PhanThanNhaSo10_QD ke hoach dau thau 4" xfId="30225"/>
    <cellStyle name="T_10b_PhanThanNhaSo10_QD ke hoach dau thau_BIEU KE HOACH  2015 (KTN 6.11 sua)" xfId="17612"/>
    <cellStyle name="T_10b_PhanThanNhaSo10_QD ke hoach dau thau_BIEU KE HOACH  2015 (KTN 6.11 sua) 2" xfId="32334"/>
    <cellStyle name="T_10b_PhanThanNhaSo10_Ra soat KH von 2011 (Huy-11-11-11)" xfId="11474"/>
    <cellStyle name="T_10b_PhanThanNhaSo10_Ra soat KH von 2011 (Huy-11-11-11) 2" xfId="11475"/>
    <cellStyle name="T_10b_PhanThanNhaSo10_Ra soat KH von 2011 (Huy-11-11-11) 2 2" xfId="17614"/>
    <cellStyle name="T_10b_PhanThanNhaSo10_Ra soat KH von 2011 (Huy-11-11-11) 2 2 2" xfId="32336"/>
    <cellStyle name="T_10b_PhanThanNhaSo10_Ra soat KH von 2011 (Huy-11-11-11) 2 3" xfId="30228"/>
    <cellStyle name="T_10b_PhanThanNhaSo10_Ra soat KH von 2011 (Huy-11-11-11) 3" xfId="17613"/>
    <cellStyle name="T_10b_PhanThanNhaSo10_Ra soat KH von 2011 (Huy-11-11-11) 3 2" xfId="32335"/>
    <cellStyle name="T_10b_PhanThanNhaSo10_Ra soat KH von 2011 (Huy-11-11-11) 4" xfId="30227"/>
    <cellStyle name="T_10b_PhanThanNhaSo10_Ra soat KH von 2011 (Huy-11-11-11)_BIEU KE HOACH  2015 (KTN 6.11 sua)" xfId="17615"/>
    <cellStyle name="T_10b_PhanThanNhaSo10_Ra soat KH von 2011 (Huy-11-11-11)_BIEU KE HOACH  2015 (KTN 6.11 sua) 2" xfId="32337"/>
    <cellStyle name="T_10b_PhanThanNhaSo10_tinh toan hoang ha" xfId="11476"/>
    <cellStyle name="T_10b_PhanThanNhaSo10_tinh toan hoang ha 2" xfId="11477"/>
    <cellStyle name="T_10b_PhanThanNhaSo10_tinh toan hoang ha 2 2" xfId="17617"/>
    <cellStyle name="T_10b_PhanThanNhaSo10_tinh toan hoang ha 2 2 2" xfId="32339"/>
    <cellStyle name="T_10b_PhanThanNhaSo10_tinh toan hoang ha 2 3" xfId="30230"/>
    <cellStyle name="T_10b_PhanThanNhaSo10_tinh toan hoang ha 3" xfId="17616"/>
    <cellStyle name="T_10b_PhanThanNhaSo10_tinh toan hoang ha 3 2" xfId="32338"/>
    <cellStyle name="T_10b_PhanThanNhaSo10_tinh toan hoang ha 4" xfId="30229"/>
    <cellStyle name="T_10b_PhanThanNhaSo10_tinh toan hoang ha_BIEU KE HOACH  2015 (KTN 6.11 sua)" xfId="17618"/>
    <cellStyle name="T_10b_PhanThanNhaSo10_tinh toan hoang ha_BIEU KE HOACH  2015 (KTN 6.11 sua) 2" xfId="32340"/>
    <cellStyle name="T_10b_PhanThanNhaSo10_Tong von ĐTPT" xfId="11478"/>
    <cellStyle name="T_10b_PhanThanNhaSo10_Tong von ĐTPT 2" xfId="11479"/>
    <cellStyle name="T_10b_PhanThanNhaSo10_Tong von ĐTPT 2 2" xfId="17620"/>
    <cellStyle name="T_10b_PhanThanNhaSo10_Tong von ĐTPT 2 2 2" xfId="32342"/>
    <cellStyle name="T_10b_PhanThanNhaSo10_Tong von ĐTPT 2 3" xfId="30232"/>
    <cellStyle name="T_10b_PhanThanNhaSo10_Tong von ĐTPT 3" xfId="17619"/>
    <cellStyle name="T_10b_PhanThanNhaSo10_Tong von ĐTPT 3 2" xfId="32341"/>
    <cellStyle name="T_10b_PhanThanNhaSo10_Tong von ĐTPT 4" xfId="30231"/>
    <cellStyle name="T_10b_PhanThanNhaSo10_Tong von ĐTPT_BIEU KE HOACH  2015 (KTN 6.11 sua)" xfId="17621"/>
    <cellStyle name="T_10b_PhanThanNhaSo10_Tong von ĐTPT_BIEU KE HOACH  2015 (KTN 6.11 sua) 2" xfId="32343"/>
    <cellStyle name="T_10b_PhanThanNhaSo10_Viec Huy dang lam" xfId="17622"/>
    <cellStyle name="T_10b_PhanThanNhaSo10_Viec Huy dang lam 2" xfId="32344"/>
    <cellStyle name="T_10b_PhanThanNhaSo10_Viec Huy dang lam_CT 134" xfId="17623"/>
    <cellStyle name="T_10b_PhanThanNhaSo10_Viec Huy dang lam_CT 134 2" xfId="32345"/>
    <cellStyle name="T_6 GIAN 3 TANG" xfId="11480"/>
    <cellStyle name="T_6 GIAN 3 TANG 2" xfId="11481"/>
    <cellStyle name="T_6 GIAN 3 TANG 2 2" xfId="17625"/>
    <cellStyle name="T_6 GIAN 3 TANG 2 2 2" xfId="32347"/>
    <cellStyle name="T_6 GIAN 3 TANG 2 3" xfId="30234"/>
    <cellStyle name="T_6 GIAN 3 TANG 3" xfId="17624"/>
    <cellStyle name="T_6 GIAN 3 TANG 3 2" xfId="32346"/>
    <cellStyle name="T_6 GIAN 3 TANG 4" xfId="30233"/>
    <cellStyle name="T_6 GIAN 3 TANG_BIEU KE HOACH  2015 (KTN 6.11 sua)" xfId="17626"/>
    <cellStyle name="T_6 GIAN 3 TANG_BIEU KE HOACH  2015 (KTN 6.11 sua) 2" xfId="32348"/>
    <cellStyle name="T_bao cao" xfId="11482"/>
    <cellStyle name="T_bao cao 2" xfId="11483"/>
    <cellStyle name="T_bao cao 2 2" xfId="17628"/>
    <cellStyle name="T_bao cao 2 2 2" xfId="32350"/>
    <cellStyle name="T_bao cao 2 3" xfId="30236"/>
    <cellStyle name="T_bao cao 3" xfId="17627"/>
    <cellStyle name="T_bao cao 3 2" xfId="32349"/>
    <cellStyle name="T_bao cao 4" xfId="30235"/>
    <cellStyle name="T_Bao cao kttb milk yomilkYAO-mien bac" xfId="11484"/>
    <cellStyle name="T_Bao cao kttb milk yomilkYAO-mien bac 2" xfId="17630"/>
    <cellStyle name="T_Bao cao kttb milk yomilkYAO-mien bac 2 2" xfId="32352"/>
    <cellStyle name="T_Bao cao kttb milk yomilkYAO-mien bac 3" xfId="17629"/>
    <cellStyle name="T_Bao cao kttb milk yomilkYAO-mien bac 3 2" xfId="32351"/>
    <cellStyle name="T_Bao cao kttb milk yomilkYAO-mien bac 4" xfId="30237"/>
    <cellStyle name="T_Bao cao kttb milk yomilkYAO-mien bac_CT 134" xfId="17631"/>
    <cellStyle name="T_Bao cao kttb milk yomilkYAO-mien bac_CT 134 2" xfId="32353"/>
    <cellStyle name="T_Bao cao so lieu kiem toan nam 2007 sua" xfId="11485"/>
    <cellStyle name="T_Bao cao so lieu kiem toan nam 2007 sua 2" xfId="17633"/>
    <cellStyle name="T_Bao cao so lieu kiem toan nam 2007 sua 2 2" xfId="32355"/>
    <cellStyle name="T_Bao cao so lieu kiem toan nam 2007 sua 3" xfId="17632"/>
    <cellStyle name="T_Bao cao so lieu kiem toan nam 2007 sua 3 2" xfId="32354"/>
    <cellStyle name="T_Bao cao so lieu kiem toan nam 2007 sua 4" xfId="30238"/>
    <cellStyle name="T_Bao cao so lieu kiem toan nam 2007 sua_CT 134" xfId="17634"/>
    <cellStyle name="T_Bao cao so lieu kiem toan nam 2007 sua_CT 134 2" xfId="32356"/>
    <cellStyle name="T_Bao cao tinh hinh xay dung" xfId="17635"/>
    <cellStyle name="T_Bao cao tinh hinh xay dung 2" xfId="32357"/>
    <cellStyle name="T_Bao cao TPCP" xfId="11486"/>
    <cellStyle name="T_Bao cao TPCP 2" xfId="11487"/>
    <cellStyle name="T_Bao cao TPCP 2 2" xfId="17637"/>
    <cellStyle name="T_Bao cao TPCP 2 2 2" xfId="32359"/>
    <cellStyle name="T_Bao cao TPCP 2 3" xfId="30240"/>
    <cellStyle name="T_Bao cao TPCP 3" xfId="17636"/>
    <cellStyle name="T_Bao cao TPCP 3 2" xfId="32358"/>
    <cellStyle name="T_Bao cao TPCP 4" xfId="30239"/>
    <cellStyle name="T_Bao cao TPCP_BIEU KE HOACH  2015 (KTN 6.11 sua)" xfId="17638"/>
    <cellStyle name="T_Bao cao TPCP_BIEU KE HOACH  2015 (KTN 6.11 sua) 2" xfId="32360"/>
    <cellStyle name="T_bao cao_BIEU KE HOACH  2015 (KTN 6.11 sua)" xfId="17639"/>
    <cellStyle name="T_bao cao_BIEU KE HOACH  2015 (KTN 6.11 sua) 2" xfId="32361"/>
    <cellStyle name="T_BBTNG-06" xfId="11488"/>
    <cellStyle name="T_BBTNG-06 2" xfId="11489"/>
    <cellStyle name="T_BBTNG-06 2 2" xfId="17641"/>
    <cellStyle name="T_BBTNG-06 2 2 2" xfId="32363"/>
    <cellStyle name="T_BBTNG-06 2 3" xfId="30242"/>
    <cellStyle name="T_BBTNG-06 3" xfId="17640"/>
    <cellStyle name="T_BBTNG-06 3 2" xfId="32362"/>
    <cellStyle name="T_BBTNG-06 4" xfId="30241"/>
    <cellStyle name="T_BBTNG-06_BIEU KE HOACH  2015 (KTN 6.11 sua)" xfId="17642"/>
    <cellStyle name="T_BBTNG-06_BIEU KE HOACH  2015 (KTN 6.11 sua) 2" xfId="32364"/>
    <cellStyle name="T_BC CTMT-2008 Ttinh" xfId="11490"/>
    <cellStyle name="T_BC CTMT-2008 Ttinh 2" xfId="17644"/>
    <cellStyle name="T_BC CTMT-2008 Ttinh 2 2" xfId="32366"/>
    <cellStyle name="T_BC CTMT-2008 Ttinh 3" xfId="17643"/>
    <cellStyle name="T_BC CTMT-2008 Ttinh 3 2" xfId="32365"/>
    <cellStyle name="T_BC CTMT-2008 Ttinh 4" xfId="30243"/>
    <cellStyle name="T_BC CTMT-2008 Ttinh_CT 134" xfId="17645"/>
    <cellStyle name="T_BC CTMT-2008 Ttinh_CT 134 2" xfId="32367"/>
    <cellStyle name="T_bc_km_ngay" xfId="11491"/>
    <cellStyle name="T_bc_km_ngay 2" xfId="17647"/>
    <cellStyle name="T_bc_km_ngay 2 2" xfId="32369"/>
    <cellStyle name="T_bc_km_ngay 3" xfId="17646"/>
    <cellStyle name="T_bc_km_ngay 3 2" xfId="32368"/>
    <cellStyle name="T_bc_km_ngay 4" xfId="30244"/>
    <cellStyle name="T_bc_km_ngay_CT 134" xfId="17648"/>
    <cellStyle name="T_bc_km_ngay_CT 134 2" xfId="32370"/>
    <cellStyle name="T_Bieu  KH CTMT QG trinh HDND" xfId="11492"/>
    <cellStyle name="T_Bieu  KH CTMT QG trinh HDND 2" xfId="11493"/>
    <cellStyle name="T_Bieu  KH CTMT QG trinh HDND 2 2" xfId="17650"/>
    <cellStyle name="T_Bieu  KH CTMT QG trinh HDND 2 2 2" xfId="32372"/>
    <cellStyle name="T_Bieu  KH CTMT QG trinh HDND 2 3" xfId="30246"/>
    <cellStyle name="T_Bieu  KH CTMT QG trinh HDND 3" xfId="17649"/>
    <cellStyle name="T_Bieu  KH CTMT QG trinh HDND 3 2" xfId="32371"/>
    <cellStyle name="T_Bieu  KH CTMT QG trinh HDND 4" xfId="30245"/>
    <cellStyle name="T_Bieu  KH CTMT QG trinh HDND_BIEU KE HOACH  2015 (KTN 6.11 sua)" xfId="17651"/>
    <cellStyle name="T_Bieu  KH CTMT QG trinh HDND_BIEU KE HOACH  2015 (KTN 6.11 sua) 2" xfId="32373"/>
    <cellStyle name="T_Bieu chi tieu KH 2008 10_12 IN" xfId="11494"/>
    <cellStyle name="T_Bieu chi tieu KH 2008 10_12 IN 2" xfId="11495"/>
    <cellStyle name="T_Bieu chi tieu KH 2008 10_12 IN 2 2" xfId="17653"/>
    <cellStyle name="T_Bieu chi tieu KH 2008 10_12 IN 2 2 2" xfId="32375"/>
    <cellStyle name="T_Bieu chi tieu KH 2008 10_12 IN 2 3" xfId="30248"/>
    <cellStyle name="T_Bieu chi tieu KH 2008 10_12 IN 3" xfId="17652"/>
    <cellStyle name="T_Bieu chi tieu KH 2008 10_12 IN 3 2" xfId="32374"/>
    <cellStyle name="T_Bieu chi tieu KH 2008 10_12 IN 4" xfId="30247"/>
    <cellStyle name="T_Bieu chi tieu KH 2008 10_12 IN_BIEU KE HOACH  2015 (KTN 6.11 sua)" xfId="17654"/>
    <cellStyle name="T_Bieu chi tieu KH 2008 10_12 IN_BIEU KE HOACH  2015 (KTN 6.11 sua) 2" xfId="32376"/>
    <cellStyle name="T_Bieu chi tieu KH 2014 (Huy-04-11)" xfId="17655"/>
    <cellStyle name="T_Bieu chi tieu KH 2014 (Huy-04-11) 2" xfId="17656"/>
    <cellStyle name="T_Bieu chi tieu KH 2014 (Huy-04-11) 2 2" xfId="32378"/>
    <cellStyle name="T_Bieu chi tieu KH 2014 (Huy-04-11) 3" xfId="32377"/>
    <cellStyle name="T_BIEU KE HOACH  2015 (KTN 6.11 sua)" xfId="17657"/>
    <cellStyle name="T_BIEU KE HOACH  2015 (KTN 6.11 sua) 2" xfId="32379"/>
    <cellStyle name="T_bieu ke hoach dau thau" xfId="11496"/>
    <cellStyle name="T_bieu ke hoach dau thau 2" xfId="11497"/>
    <cellStyle name="T_bieu ke hoach dau thau 2 2" xfId="17659"/>
    <cellStyle name="T_bieu ke hoach dau thau 2 2 2" xfId="32381"/>
    <cellStyle name="T_bieu ke hoach dau thau 2 3" xfId="30250"/>
    <cellStyle name="T_bieu ke hoach dau thau 3" xfId="17658"/>
    <cellStyle name="T_bieu ke hoach dau thau 3 2" xfId="32380"/>
    <cellStyle name="T_bieu ke hoach dau thau 4" xfId="30249"/>
    <cellStyle name="T_bieu ke hoach dau thau truong mam non SKH" xfId="11498"/>
    <cellStyle name="T_bieu ke hoach dau thau truong mam non SKH 2" xfId="11499"/>
    <cellStyle name="T_bieu ke hoach dau thau truong mam non SKH 2 2" xfId="17661"/>
    <cellStyle name="T_bieu ke hoach dau thau truong mam non SKH 2 2 2" xfId="32383"/>
    <cellStyle name="T_bieu ke hoach dau thau truong mam non SKH 2 3" xfId="30252"/>
    <cellStyle name="T_bieu ke hoach dau thau truong mam non SKH 3" xfId="17660"/>
    <cellStyle name="T_bieu ke hoach dau thau truong mam non SKH 3 2" xfId="32382"/>
    <cellStyle name="T_bieu ke hoach dau thau truong mam non SKH 4" xfId="30251"/>
    <cellStyle name="T_bieu ke hoach dau thau truong mam non SKH_BIEU KE HOACH  2015 (KTN 6.11 sua)" xfId="17662"/>
    <cellStyle name="T_bieu ke hoach dau thau truong mam non SKH_BIEU KE HOACH  2015 (KTN 6.11 sua) 2" xfId="32384"/>
    <cellStyle name="T_bieu ke hoach dau thau_BIEU KE HOACH  2015 (KTN 6.11 sua)" xfId="17663"/>
    <cellStyle name="T_bieu ke hoach dau thau_BIEU KE HOACH  2015 (KTN 6.11 sua) 2" xfId="32385"/>
    <cellStyle name="T_Bieu kem theo bao cao ket thuc chuong trinh" xfId="11500"/>
    <cellStyle name="T_Bieu kem theo bao cao ket thuc chuong trinh 2" xfId="30253"/>
    <cellStyle name="T_Bieu mau danh muc du an thuoc CTMTQG nam 2008" xfId="11501"/>
    <cellStyle name="T_Bieu mau danh muc du an thuoc CTMTQG nam 2008 2" xfId="17665"/>
    <cellStyle name="T_Bieu mau danh muc du an thuoc CTMTQG nam 2008 2 2" xfId="32387"/>
    <cellStyle name="T_Bieu mau danh muc du an thuoc CTMTQG nam 2008 3" xfId="17664"/>
    <cellStyle name="T_Bieu mau danh muc du an thuoc CTMTQG nam 2008 3 2" xfId="32386"/>
    <cellStyle name="T_Bieu mau danh muc du an thuoc CTMTQG nam 2008 4" xfId="30254"/>
    <cellStyle name="T_Bieu mau danh muc du an thuoc CTMTQG nam 2008_CT 134" xfId="17666"/>
    <cellStyle name="T_Bieu mau danh muc du an thuoc CTMTQG nam 2008_CT 134 2" xfId="32388"/>
    <cellStyle name="T_bieu tong hop lai kh von 2011 gui phong TH-KTDN" xfId="11502"/>
    <cellStyle name="T_bieu tong hop lai kh von 2011 gui phong TH-KTDN 2" xfId="11503"/>
    <cellStyle name="T_bieu tong hop lai kh von 2011 gui phong TH-KTDN 2 2" xfId="17668"/>
    <cellStyle name="T_bieu tong hop lai kh von 2011 gui phong TH-KTDN 2 2 2" xfId="32390"/>
    <cellStyle name="T_bieu tong hop lai kh von 2011 gui phong TH-KTDN 2 3" xfId="30256"/>
    <cellStyle name="T_bieu tong hop lai kh von 2011 gui phong TH-KTDN 3" xfId="17667"/>
    <cellStyle name="T_bieu tong hop lai kh von 2011 gui phong TH-KTDN 3 2" xfId="32389"/>
    <cellStyle name="T_bieu tong hop lai kh von 2011 gui phong TH-KTDN 4" xfId="30255"/>
    <cellStyle name="T_bieu tong hop lai kh von 2011 gui phong TH-KTDN_BIEU KE HOACH  2015 (KTN 6.11 sua)" xfId="17669"/>
    <cellStyle name="T_bieu tong hop lai kh von 2011 gui phong TH-KTDN_BIEU KE HOACH  2015 (KTN 6.11 sua) 2" xfId="32391"/>
    <cellStyle name="T_BIỂU TỔNG HỢP LẦN CUỐI SỬA THEO NGHI QUYẾT SỐ 81" xfId="17676"/>
    <cellStyle name="T_BIỂU TỔNG HỢP LẦN CUỐI SỬA THEO NGHI QUYẾT SỐ 81 2" xfId="32398"/>
    <cellStyle name="T_Bieu tong hop nhu cau ung 2011 da chon loc -Mien nui" xfId="11504"/>
    <cellStyle name="T_Bieu tong hop nhu cau ung 2011 da chon loc -Mien nui 2" xfId="17671"/>
    <cellStyle name="T_Bieu tong hop nhu cau ung 2011 da chon loc -Mien nui 2 2" xfId="32393"/>
    <cellStyle name="T_Bieu tong hop nhu cau ung 2011 da chon loc -Mien nui 3" xfId="17670"/>
    <cellStyle name="T_Bieu tong hop nhu cau ung 2011 da chon loc -Mien nui 3 2" xfId="32392"/>
    <cellStyle name="T_Bieu tong hop nhu cau ung 2011 da chon loc -Mien nui 4" xfId="30257"/>
    <cellStyle name="T_Bieu tong hop nhu cau ung 2011 da chon loc -Mien nui_CT 134" xfId="17672"/>
    <cellStyle name="T_Bieu tong hop nhu cau ung 2011 da chon loc -Mien nui_CT 134 2" xfId="32394"/>
    <cellStyle name="T_bieu tong hop Sinh0" xfId="17673"/>
    <cellStyle name="T_bieu tong hop Sinh0 2" xfId="32395"/>
    <cellStyle name="T_Bieu TPCP Quynh sua ngay 14_7 IN" xfId="17674"/>
    <cellStyle name="T_Bieu TPCP Quynh sua ngay 14_7 IN 2" xfId="32396"/>
    <cellStyle name="T_bieu1" xfId="17675"/>
    <cellStyle name="T_bieu1 2" xfId="32397"/>
    <cellStyle name="T_Book1" xfId="11505"/>
    <cellStyle name="T_Book1 2" xfId="11506"/>
    <cellStyle name="T_Book1 2 2" xfId="17678"/>
    <cellStyle name="T_Book1 2 2 2" xfId="32400"/>
    <cellStyle name="T_Book1 2 3" xfId="30259"/>
    <cellStyle name="T_Book1 3" xfId="17679"/>
    <cellStyle name="T_Book1 3 2" xfId="32401"/>
    <cellStyle name="T_Book1 4" xfId="17680"/>
    <cellStyle name="T_Book1 4 2" xfId="32402"/>
    <cellStyle name="T_Book1 5" xfId="17677"/>
    <cellStyle name="T_Book1 5 2" xfId="32399"/>
    <cellStyle name="T_Book1 6" xfId="30258"/>
    <cellStyle name="T_Book1_09_BangTongHopKinhPhiNhaso9" xfId="11507"/>
    <cellStyle name="T_Book1_09_BangTongHopKinhPhiNhaso9 2" xfId="17682"/>
    <cellStyle name="T_Book1_09_BangTongHopKinhPhiNhaso9 2 2" xfId="32404"/>
    <cellStyle name="T_Book1_09_BangTongHopKinhPhiNhaso9 3" xfId="17681"/>
    <cellStyle name="T_Book1_09_BangTongHopKinhPhiNhaso9 3 2" xfId="32403"/>
    <cellStyle name="T_Book1_09_BangTongHopKinhPhiNhaso9 4" xfId="30260"/>
    <cellStyle name="T_Book1_09_BangTongHopKinhPhiNhaso9_Bieu chi tieu KH 2014 (Huy-04-11)" xfId="17683"/>
    <cellStyle name="T_Book1_09_BangTongHopKinhPhiNhaso9_Bieu chi tieu KH 2014 (Huy-04-11) 2" xfId="32405"/>
    <cellStyle name="T_Book1_09_BangTongHopKinhPhiNhaso9_bieu ke hoach dau thau" xfId="11508"/>
    <cellStyle name="T_Book1_09_BangTongHopKinhPhiNhaso9_bieu ke hoach dau thau 2" xfId="17684"/>
    <cellStyle name="T_Book1_09_BangTongHopKinhPhiNhaso9_bieu ke hoach dau thau 2 2" xfId="32406"/>
    <cellStyle name="T_Book1_09_BangTongHopKinhPhiNhaso9_bieu ke hoach dau thau 3" xfId="30261"/>
    <cellStyle name="T_Book1_09_BangTongHopKinhPhiNhaso9_bieu ke hoach dau thau truong mam non SKH" xfId="11509"/>
    <cellStyle name="T_Book1_09_BangTongHopKinhPhiNhaso9_bieu ke hoach dau thau truong mam non SKH 2" xfId="17685"/>
    <cellStyle name="T_Book1_09_BangTongHopKinhPhiNhaso9_bieu ke hoach dau thau truong mam non SKH 2 2" xfId="32407"/>
    <cellStyle name="T_Book1_09_BangTongHopKinhPhiNhaso9_bieu ke hoach dau thau truong mam non SKH 3" xfId="30262"/>
    <cellStyle name="T_Book1_09_BangTongHopKinhPhiNhaso9_bieu tong hop lai kh von 2011 gui phong TH-KTDN" xfId="11510"/>
    <cellStyle name="T_Book1_09_BangTongHopKinhPhiNhaso9_bieu tong hop lai kh von 2011 gui phong TH-KTDN 2" xfId="17686"/>
    <cellStyle name="T_Book1_09_BangTongHopKinhPhiNhaso9_bieu tong hop lai kh von 2011 gui phong TH-KTDN 3" xfId="30263"/>
    <cellStyle name="T_Book1_09_BangTongHopKinhPhiNhaso9_Book1" xfId="11511"/>
    <cellStyle name="T_Book1_09_BangTongHopKinhPhiNhaso9_Book1 2" xfId="17687"/>
    <cellStyle name="T_Book1_09_BangTongHopKinhPhiNhaso9_Book1 2 2" xfId="32408"/>
    <cellStyle name="T_Book1_09_BangTongHopKinhPhiNhaso9_Book1 3" xfId="30264"/>
    <cellStyle name="T_Book1_09_BangTongHopKinhPhiNhaso9_Book1_Ke hoach 2010 (theo doi 11-8-2010)" xfId="11512"/>
    <cellStyle name="T_Book1_09_BangTongHopKinhPhiNhaso9_Book1_Ke hoach 2010 (theo doi 11-8-2010) 2" xfId="17688"/>
    <cellStyle name="T_Book1_09_BangTongHopKinhPhiNhaso9_Book1_Ke hoach 2010 (theo doi 11-8-2010) 3" xfId="30265"/>
    <cellStyle name="T_Book1_09_BangTongHopKinhPhiNhaso9_Book1_ke hoach dau thau 30-6-2010" xfId="11513"/>
    <cellStyle name="T_Book1_09_BangTongHopKinhPhiNhaso9_Book1_ke hoach dau thau 30-6-2010 2" xfId="17689"/>
    <cellStyle name="T_Book1_09_BangTongHopKinhPhiNhaso9_Book1_ke hoach dau thau 30-6-2010 3" xfId="30266"/>
    <cellStyle name="T_Book1_09_BangTongHopKinhPhiNhaso9_Copy of KH PHAN BO VON ĐỐI ỨNG NAM 2011 (30 TY phuong án gop WB)" xfId="11514"/>
    <cellStyle name="T_Book1_09_BangTongHopKinhPhiNhaso9_Copy of KH PHAN BO VON ĐỐI ỨNG NAM 2011 (30 TY phuong án gop WB) 2" xfId="17690"/>
    <cellStyle name="T_Book1_09_BangTongHopKinhPhiNhaso9_Copy of KH PHAN BO VON ĐỐI ỨNG NAM 2011 (30 TY phuong án gop WB) 3" xfId="30267"/>
    <cellStyle name="T_Book1_09_BangTongHopKinhPhiNhaso9_DTTD chieng chan Tham lai 29-9-2009" xfId="11515"/>
    <cellStyle name="T_Book1_09_BangTongHopKinhPhiNhaso9_DTTD chieng chan Tham lai 29-9-2009 2" xfId="17691"/>
    <cellStyle name="T_Book1_09_BangTongHopKinhPhiNhaso9_DTTD chieng chan Tham lai 29-9-2009 3" xfId="30268"/>
    <cellStyle name="T_Book1_09_BangTongHopKinhPhiNhaso9_dự toán 30a 2013" xfId="17693"/>
    <cellStyle name="T_Book1_09_BangTongHopKinhPhiNhaso9_dự toán 30a 2013 2" xfId="32410"/>
    <cellStyle name="T_Book1_09_BangTongHopKinhPhiNhaso9_Du toan nuoc San Thang (GD2)" xfId="11516"/>
    <cellStyle name="T_Book1_09_BangTongHopKinhPhiNhaso9_Du toan nuoc San Thang (GD2) 2" xfId="17692"/>
    <cellStyle name="T_Book1_09_BangTongHopKinhPhiNhaso9_Du toan nuoc San Thang (GD2) 2 2" xfId="32409"/>
    <cellStyle name="T_Book1_09_BangTongHopKinhPhiNhaso9_Du toan nuoc San Thang (GD2) 3" xfId="30269"/>
    <cellStyle name="T_Book1_09_BangTongHopKinhPhiNhaso9_Ke hoach 2010 (theo doi 11-8-2010)" xfId="11517"/>
    <cellStyle name="T_Book1_09_BangTongHopKinhPhiNhaso9_Ke hoach 2010 (theo doi 11-8-2010) 2" xfId="17694"/>
    <cellStyle name="T_Book1_09_BangTongHopKinhPhiNhaso9_Ke hoach 2010 (theo doi 11-8-2010) 2 2" xfId="32411"/>
    <cellStyle name="T_Book1_09_BangTongHopKinhPhiNhaso9_Ke hoach 2010 (theo doi 11-8-2010) 3" xfId="30270"/>
    <cellStyle name="T_Book1_09_BangTongHopKinhPhiNhaso9_ke hoach dau thau 30-6-2010" xfId="11518"/>
    <cellStyle name="T_Book1_09_BangTongHopKinhPhiNhaso9_ke hoach dau thau 30-6-2010 2" xfId="17695"/>
    <cellStyle name="T_Book1_09_BangTongHopKinhPhiNhaso9_ke hoach dau thau 30-6-2010 2 2" xfId="32412"/>
    <cellStyle name="T_Book1_09_BangTongHopKinhPhiNhaso9_ke hoach dau thau 30-6-2010 3" xfId="30271"/>
    <cellStyle name="T_Book1_09_BangTongHopKinhPhiNhaso9_KH Von 2012 gui BKH 1" xfId="11519"/>
    <cellStyle name="T_Book1_09_BangTongHopKinhPhiNhaso9_KH Von 2012 gui BKH 1 2" xfId="17696"/>
    <cellStyle name="T_Book1_09_BangTongHopKinhPhiNhaso9_KH Von 2012 gui BKH 1 3" xfId="30272"/>
    <cellStyle name="T_Book1_09_BangTongHopKinhPhiNhaso9_QD ke hoach dau thau" xfId="11520"/>
    <cellStyle name="T_Book1_09_BangTongHopKinhPhiNhaso9_QD ke hoach dau thau 2" xfId="17697"/>
    <cellStyle name="T_Book1_09_BangTongHopKinhPhiNhaso9_QD ke hoach dau thau 2 2" xfId="32413"/>
    <cellStyle name="T_Book1_09_BangTongHopKinhPhiNhaso9_QD ke hoach dau thau 3" xfId="30273"/>
    <cellStyle name="T_Book1_09_BangTongHopKinhPhiNhaso9_Ra soat KH von 2011 (Huy-11-11-11)" xfId="11521"/>
    <cellStyle name="T_Book1_09_BangTongHopKinhPhiNhaso9_Ra soat KH von 2011 (Huy-11-11-11) 2" xfId="17698"/>
    <cellStyle name="T_Book1_09_BangTongHopKinhPhiNhaso9_Ra soat KH von 2011 (Huy-11-11-11) 2 2" xfId="32414"/>
    <cellStyle name="T_Book1_09_BangTongHopKinhPhiNhaso9_Ra soat KH von 2011 (Huy-11-11-11) 3" xfId="30274"/>
    <cellStyle name="T_Book1_09_BangTongHopKinhPhiNhaso9_tinh toan hoang ha" xfId="11522"/>
    <cellStyle name="T_Book1_09_BangTongHopKinhPhiNhaso9_tinh toan hoang ha 2" xfId="17699"/>
    <cellStyle name="T_Book1_09_BangTongHopKinhPhiNhaso9_tinh toan hoang ha 2 2" xfId="32415"/>
    <cellStyle name="T_Book1_09_BangTongHopKinhPhiNhaso9_tinh toan hoang ha 3" xfId="30275"/>
    <cellStyle name="T_Book1_09_BangTongHopKinhPhiNhaso9_Tong von ĐTPT" xfId="11523"/>
    <cellStyle name="T_Book1_09_BangTongHopKinhPhiNhaso9_Tong von ĐTPT 2" xfId="17700"/>
    <cellStyle name="T_Book1_09_BangTongHopKinhPhiNhaso9_Tong von ĐTPT 2 2" xfId="32416"/>
    <cellStyle name="T_Book1_09_BangTongHopKinhPhiNhaso9_Tong von ĐTPT 3" xfId="30276"/>
    <cellStyle name="T_Book1_09_BangTongHopKinhPhiNhaso9_Viec Huy dang lam" xfId="17701"/>
    <cellStyle name="T_Book1_09_BangTongHopKinhPhiNhaso9_Viec Huy dang lam 2" xfId="32417"/>
    <cellStyle name="T_Book1_09a_PhanMongNhaSo9" xfId="11524"/>
    <cellStyle name="T_Book1_09a_PhanMongNhaSo9 2" xfId="17702"/>
    <cellStyle name="T_Book1_09a_PhanMongNhaSo9 2 2" xfId="32418"/>
    <cellStyle name="T_Book1_09a_PhanMongNhaSo9 3" xfId="30277"/>
    <cellStyle name="T_Book1_09a_PhanMongNhaSo9_Bieu chi tieu KH 2014 (Huy-04-11)" xfId="17703"/>
    <cellStyle name="T_Book1_09a_PhanMongNhaSo9_Bieu chi tieu KH 2014 (Huy-04-11) 2" xfId="17704"/>
    <cellStyle name="T_Book1_09a_PhanMongNhaSo9_Bieu chi tieu KH 2014 (Huy-04-11) 2 2" xfId="32420"/>
    <cellStyle name="T_Book1_09a_PhanMongNhaSo9_Bieu chi tieu KH 2014 (Huy-04-11) 3" xfId="32419"/>
    <cellStyle name="T_Book1_09a_PhanMongNhaSo9_bieu ke hoach dau thau" xfId="11525"/>
    <cellStyle name="T_Book1_09a_PhanMongNhaSo9_bieu ke hoach dau thau 2" xfId="11526"/>
    <cellStyle name="T_Book1_09a_PhanMongNhaSo9_bieu ke hoach dau thau 2 2" xfId="17707"/>
    <cellStyle name="T_Book1_09a_PhanMongNhaSo9_bieu ke hoach dau thau 2 2 2" xfId="32423"/>
    <cellStyle name="T_Book1_09a_PhanMongNhaSo9_bieu ke hoach dau thau 2 3" xfId="17706"/>
    <cellStyle name="T_Book1_09a_PhanMongNhaSo9_bieu ke hoach dau thau 2 3 2" xfId="32422"/>
    <cellStyle name="T_Book1_09a_PhanMongNhaSo9_bieu ke hoach dau thau 2 4" xfId="30279"/>
    <cellStyle name="T_Book1_09a_PhanMongNhaSo9_bieu ke hoach dau thau 3" xfId="17705"/>
    <cellStyle name="T_Book1_09a_PhanMongNhaSo9_bieu ke hoach dau thau 3 2" xfId="32421"/>
    <cellStyle name="T_Book1_09a_PhanMongNhaSo9_bieu ke hoach dau thau 4" xfId="30278"/>
    <cellStyle name="T_Book1_09a_PhanMongNhaSo9_bieu ke hoach dau thau truong mam non SKH" xfId="11527"/>
    <cellStyle name="T_Book1_09a_PhanMongNhaSo9_bieu ke hoach dau thau truong mam non SKH 2" xfId="11528"/>
    <cellStyle name="T_Book1_09a_PhanMongNhaSo9_bieu ke hoach dau thau truong mam non SKH 2 2" xfId="17710"/>
    <cellStyle name="T_Book1_09a_PhanMongNhaSo9_bieu ke hoach dau thau truong mam non SKH 2 2 2" xfId="32426"/>
    <cellStyle name="T_Book1_09a_PhanMongNhaSo9_bieu ke hoach dau thau truong mam non SKH 2 3" xfId="17709"/>
    <cellStyle name="T_Book1_09a_PhanMongNhaSo9_bieu ke hoach dau thau truong mam non SKH 2 3 2" xfId="32425"/>
    <cellStyle name="T_Book1_09a_PhanMongNhaSo9_bieu ke hoach dau thau truong mam non SKH 2 4" xfId="30281"/>
    <cellStyle name="T_Book1_09a_PhanMongNhaSo9_bieu ke hoach dau thau truong mam non SKH 3" xfId="17708"/>
    <cellStyle name="T_Book1_09a_PhanMongNhaSo9_bieu ke hoach dau thau truong mam non SKH 3 2" xfId="32424"/>
    <cellStyle name="T_Book1_09a_PhanMongNhaSo9_bieu ke hoach dau thau truong mam non SKH 4" xfId="30280"/>
    <cellStyle name="T_Book1_09a_PhanMongNhaSo9_bieu ke hoach dau thau truong mam non SKH_BIEU KE HOACH  2015 (KTN 6.11 sua)" xfId="17711"/>
    <cellStyle name="T_Book1_09a_PhanMongNhaSo9_bieu ke hoach dau thau truong mam non SKH_BIEU KE HOACH  2015 (KTN 6.11 sua) 2" xfId="32427"/>
    <cellStyle name="T_Book1_09a_PhanMongNhaSo9_bieu ke hoach dau thau_BIEU KE HOACH  2015 (KTN 6.11 sua)" xfId="17712"/>
    <cellStyle name="T_Book1_09a_PhanMongNhaSo9_bieu ke hoach dau thau_BIEU KE HOACH  2015 (KTN 6.11 sua) 2" xfId="32428"/>
    <cellStyle name="T_Book1_09a_PhanMongNhaSo9_bieu tong hop lai kh von 2011 gui phong TH-KTDN" xfId="11529"/>
    <cellStyle name="T_Book1_09a_PhanMongNhaSo9_bieu tong hop lai kh von 2011 gui phong TH-KTDN 2" xfId="11530"/>
    <cellStyle name="T_Book1_09a_PhanMongNhaSo9_bieu tong hop lai kh von 2011 gui phong TH-KTDN 2 2" xfId="17715"/>
    <cellStyle name="T_Book1_09a_PhanMongNhaSo9_bieu tong hop lai kh von 2011 gui phong TH-KTDN 2 3" xfId="17714"/>
    <cellStyle name="T_Book1_09a_PhanMongNhaSo9_bieu tong hop lai kh von 2011 gui phong TH-KTDN 2 4" xfId="30283"/>
    <cellStyle name="T_Book1_09a_PhanMongNhaSo9_bieu tong hop lai kh von 2011 gui phong TH-KTDN 3" xfId="17713"/>
    <cellStyle name="T_Book1_09a_PhanMongNhaSo9_bieu tong hop lai kh von 2011 gui phong TH-KTDN 4" xfId="30282"/>
    <cellStyle name="T_Book1_09a_PhanMongNhaSo9_bieu tong hop lai kh von 2011 gui phong TH-KTDN_BIEU KE HOACH  2015 (KTN 6.11 sua)" xfId="17716"/>
    <cellStyle name="T_Book1_09a_PhanMongNhaSo9_Book1" xfId="11531"/>
    <cellStyle name="T_Book1_09a_PhanMongNhaSo9_Book1 2" xfId="11532"/>
    <cellStyle name="T_Book1_09a_PhanMongNhaSo9_Book1 2 2" xfId="17719"/>
    <cellStyle name="T_Book1_09a_PhanMongNhaSo9_Book1 2 2 2" xfId="32431"/>
    <cellStyle name="T_Book1_09a_PhanMongNhaSo9_Book1 2 3" xfId="17718"/>
    <cellStyle name="T_Book1_09a_PhanMongNhaSo9_Book1 2 3 2" xfId="32430"/>
    <cellStyle name="T_Book1_09a_PhanMongNhaSo9_Book1 2 4" xfId="30285"/>
    <cellStyle name="T_Book1_09a_PhanMongNhaSo9_Book1 3" xfId="17717"/>
    <cellStyle name="T_Book1_09a_PhanMongNhaSo9_Book1 3 2" xfId="32429"/>
    <cellStyle name="T_Book1_09a_PhanMongNhaSo9_Book1 4" xfId="30284"/>
    <cellStyle name="T_Book1_09a_PhanMongNhaSo9_Book1_BIEU KE HOACH  2015 (KTN 6.11 sua)" xfId="17720"/>
    <cellStyle name="T_Book1_09a_PhanMongNhaSo9_Book1_BIEU KE HOACH  2015 (KTN 6.11 sua) 2" xfId="32432"/>
    <cellStyle name="T_Book1_09a_PhanMongNhaSo9_Book1_Ke hoach 2010 (theo doi 11-8-2010)" xfId="11533"/>
    <cellStyle name="T_Book1_09a_PhanMongNhaSo9_Book1_Ke hoach 2010 (theo doi 11-8-2010) 2" xfId="11534"/>
    <cellStyle name="T_Book1_09a_PhanMongNhaSo9_Book1_Ke hoach 2010 (theo doi 11-8-2010) 2 2" xfId="17723"/>
    <cellStyle name="T_Book1_09a_PhanMongNhaSo9_Book1_Ke hoach 2010 (theo doi 11-8-2010) 2 3" xfId="17722"/>
    <cellStyle name="T_Book1_09a_PhanMongNhaSo9_Book1_Ke hoach 2010 (theo doi 11-8-2010) 2 4" xfId="30287"/>
    <cellStyle name="T_Book1_09a_PhanMongNhaSo9_Book1_Ke hoach 2010 (theo doi 11-8-2010) 3" xfId="17721"/>
    <cellStyle name="T_Book1_09a_PhanMongNhaSo9_Book1_Ke hoach 2010 (theo doi 11-8-2010) 4" xfId="30286"/>
    <cellStyle name="T_Book1_09a_PhanMongNhaSo9_Book1_Ke hoach 2010 (theo doi 11-8-2010)_BIEU KE HOACH  2015 (KTN 6.11 sua)" xfId="17724"/>
    <cellStyle name="T_Book1_09a_PhanMongNhaSo9_Book1_ke hoach dau thau 30-6-2010" xfId="11535"/>
    <cellStyle name="T_Book1_09a_PhanMongNhaSo9_Book1_ke hoach dau thau 30-6-2010 2" xfId="11536"/>
    <cellStyle name="T_Book1_09a_PhanMongNhaSo9_Book1_ke hoach dau thau 30-6-2010 2 2" xfId="17727"/>
    <cellStyle name="T_Book1_09a_PhanMongNhaSo9_Book1_ke hoach dau thau 30-6-2010 2 3" xfId="17726"/>
    <cellStyle name="T_Book1_09a_PhanMongNhaSo9_Book1_ke hoach dau thau 30-6-2010 2 4" xfId="30289"/>
    <cellStyle name="T_Book1_09a_PhanMongNhaSo9_Book1_ke hoach dau thau 30-6-2010 3" xfId="17725"/>
    <cellStyle name="T_Book1_09a_PhanMongNhaSo9_Book1_ke hoach dau thau 30-6-2010 4" xfId="30288"/>
    <cellStyle name="T_Book1_09a_PhanMongNhaSo9_Book1_ke hoach dau thau 30-6-2010_BIEU KE HOACH  2015 (KTN 6.11 sua)" xfId="17728"/>
    <cellStyle name="T_Book1_09a_PhanMongNhaSo9_Copy of KH PHAN BO VON ĐỐI ỨNG NAM 2011 (30 TY phuong án gop WB)" xfId="11537"/>
    <cellStyle name="T_Book1_09a_PhanMongNhaSo9_Copy of KH PHAN BO VON ĐỐI ỨNG NAM 2011 (30 TY phuong án gop WB) 2" xfId="11538"/>
    <cellStyle name="T_Book1_09a_PhanMongNhaSo9_Copy of KH PHAN BO VON ĐỐI ỨNG NAM 2011 (30 TY phuong án gop WB) 2 2" xfId="17731"/>
    <cellStyle name="T_Book1_09a_PhanMongNhaSo9_Copy of KH PHAN BO VON ĐỐI ỨNG NAM 2011 (30 TY phuong án gop WB) 2 3" xfId="17730"/>
    <cellStyle name="T_Book1_09a_PhanMongNhaSo9_Copy of KH PHAN BO VON ĐỐI ỨNG NAM 2011 (30 TY phuong án gop WB) 2 4" xfId="30291"/>
    <cellStyle name="T_Book1_09a_PhanMongNhaSo9_Copy of KH PHAN BO VON ĐỐI ỨNG NAM 2011 (30 TY phuong án gop WB) 3" xfId="17729"/>
    <cellStyle name="T_Book1_09a_PhanMongNhaSo9_Copy of KH PHAN BO VON ĐỐI ỨNG NAM 2011 (30 TY phuong án gop WB) 4" xfId="30290"/>
    <cellStyle name="T_Book1_09a_PhanMongNhaSo9_Copy of KH PHAN BO VON ĐỐI ỨNG NAM 2011 (30 TY phuong án gop WB)_BIEU KE HOACH  2015 (KTN 6.11 sua)" xfId="17732"/>
    <cellStyle name="T_Book1_09a_PhanMongNhaSo9_DTTD chieng chan Tham lai 29-9-2009" xfId="11539"/>
    <cellStyle name="T_Book1_09a_PhanMongNhaSo9_DTTD chieng chan Tham lai 29-9-2009 2" xfId="11540"/>
    <cellStyle name="T_Book1_09a_PhanMongNhaSo9_DTTD chieng chan Tham lai 29-9-2009 2 2" xfId="17735"/>
    <cellStyle name="T_Book1_09a_PhanMongNhaSo9_DTTD chieng chan Tham lai 29-9-2009 2 3" xfId="17734"/>
    <cellStyle name="T_Book1_09a_PhanMongNhaSo9_DTTD chieng chan Tham lai 29-9-2009 2 4" xfId="30293"/>
    <cellStyle name="T_Book1_09a_PhanMongNhaSo9_DTTD chieng chan Tham lai 29-9-2009 3" xfId="17733"/>
    <cellStyle name="T_Book1_09a_PhanMongNhaSo9_DTTD chieng chan Tham lai 29-9-2009 4" xfId="30292"/>
    <cellStyle name="T_Book1_09a_PhanMongNhaSo9_DTTD chieng chan Tham lai 29-9-2009_BIEU KE HOACH  2015 (KTN 6.11 sua)" xfId="17736"/>
    <cellStyle name="T_Book1_09a_PhanMongNhaSo9_dự toán 30a 2013" xfId="17741"/>
    <cellStyle name="T_Book1_09a_PhanMongNhaSo9_dự toán 30a 2013 2" xfId="32437"/>
    <cellStyle name="T_Book1_09a_PhanMongNhaSo9_Du toan nuoc San Thang (GD2)" xfId="11541"/>
    <cellStyle name="T_Book1_09a_PhanMongNhaSo9_Du toan nuoc San Thang (GD2) 2" xfId="11542"/>
    <cellStyle name="T_Book1_09a_PhanMongNhaSo9_Du toan nuoc San Thang (GD2) 2 2" xfId="17739"/>
    <cellStyle name="T_Book1_09a_PhanMongNhaSo9_Du toan nuoc San Thang (GD2) 2 2 2" xfId="32435"/>
    <cellStyle name="T_Book1_09a_PhanMongNhaSo9_Du toan nuoc San Thang (GD2) 2 3" xfId="17738"/>
    <cellStyle name="T_Book1_09a_PhanMongNhaSo9_Du toan nuoc San Thang (GD2) 2 3 2" xfId="32434"/>
    <cellStyle name="T_Book1_09a_PhanMongNhaSo9_Du toan nuoc San Thang (GD2) 2 4" xfId="30295"/>
    <cellStyle name="T_Book1_09a_PhanMongNhaSo9_Du toan nuoc San Thang (GD2) 3" xfId="17737"/>
    <cellStyle name="T_Book1_09a_PhanMongNhaSo9_Du toan nuoc San Thang (GD2) 3 2" xfId="32433"/>
    <cellStyle name="T_Book1_09a_PhanMongNhaSo9_Du toan nuoc San Thang (GD2) 4" xfId="30294"/>
    <cellStyle name="T_Book1_09a_PhanMongNhaSo9_Du toan nuoc San Thang (GD2)_BIEU KE HOACH  2015 (KTN 6.11 sua)" xfId="17740"/>
    <cellStyle name="T_Book1_09a_PhanMongNhaSo9_Du toan nuoc San Thang (GD2)_BIEU KE HOACH  2015 (KTN 6.11 sua) 2" xfId="32436"/>
    <cellStyle name="T_Book1_09a_PhanMongNhaSo9_Ke hoach 2010 (theo doi 11-8-2010)" xfId="11543"/>
    <cellStyle name="T_Book1_09a_PhanMongNhaSo9_Ke hoach 2010 (theo doi 11-8-2010) 2" xfId="11544"/>
    <cellStyle name="T_Book1_09a_PhanMongNhaSo9_Ke hoach 2010 (theo doi 11-8-2010) 2 2" xfId="17744"/>
    <cellStyle name="T_Book1_09a_PhanMongNhaSo9_Ke hoach 2010 (theo doi 11-8-2010) 2 2 2" xfId="32440"/>
    <cellStyle name="T_Book1_09a_PhanMongNhaSo9_Ke hoach 2010 (theo doi 11-8-2010) 2 3" xfId="17743"/>
    <cellStyle name="T_Book1_09a_PhanMongNhaSo9_Ke hoach 2010 (theo doi 11-8-2010) 2 3 2" xfId="32439"/>
    <cellStyle name="T_Book1_09a_PhanMongNhaSo9_Ke hoach 2010 (theo doi 11-8-2010) 2 4" xfId="30297"/>
    <cellStyle name="T_Book1_09a_PhanMongNhaSo9_Ke hoach 2010 (theo doi 11-8-2010) 3" xfId="17742"/>
    <cellStyle name="T_Book1_09a_PhanMongNhaSo9_Ke hoach 2010 (theo doi 11-8-2010) 3 2" xfId="32438"/>
    <cellStyle name="T_Book1_09a_PhanMongNhaSo9_Ke hoach 2010 (theo doi 11-8-2010) 4" xfId="30296"/>
    <cellStyle name="T_Book1_09a_PhanMongNhaSo9_Ke hoach 2010 (theo doi 11-8-2010)_BIEU KE HOACH  2015 (KTN 6.11 sua)" xfId="17745"/>
    <cellStyle name="T_Book1_09a_PhanMongNhaSo9_Ke hoach 2010 (theo doi 11-8-2010)_BIEU KE HOACH  2015 (KTN 6.11 sua) 2" xfId="32441"/>
    <cellStyle name="T_Book1_09a_PhanMongNhaSo9_ke hoach dau thau 30-6-2010" xfId="11545"/>
    <cellStyle name="T_Book1_09a_PhanMongNhaSo9_ke hoach dau thau 30-6-2010 2" xfId="11546"/>
    <cellStyle name="T_Book1_09a_PhanMongNhaSo9_ke hoach dau thau 30-6-2010 2 2" xfId="17748"/>
    <cellStyle name="T_Book1_09a_PhanMongNhaSo9_ke hoach dau thau 30-6-2010 2 2 2" xfId="32444"/>
    <cellStyle name="T_Book1_09a_PhanMongNhaSo9_ke hoach dau thau 30-6-2010 2 3" xfId="17747"/>
    <cellStyle name="T_Book1_09a_PhanMongNhaSo9_ke hoach dau thau 30-6-2010 2 3 2" xfId="32443"/>
    <cellStyle name="T_Book1_09a_PhanMongNhaSo9_ke hoach dau thau 30-6-2010 2 4" xfId="30299"/>
    <cellStyle name="T_Book1_09a_PhanMongNhaSo9_ke hoach dau thau 30-6-2010 3" xfId="17746"/>
    <cellStyle name="T_Book1_09a_PhanMongNhaSo9_ke hoach dau thau 30-6-2010 3 2" xfId="32442"/>
    <cellStyle name="T_Book1_09a_PhanMongNhaSo9_ke hoach dau thau 30-6-2010 4" xfId="30298"/>
    <cellStyle name="T_Book1_09a_PhanMongNhaSo9_ke hoach dau thau 30-6-2010_BIEU KE HOACH  2015 (KTN 6.11 sua)" xfId="17749"/>
    <cellStyle name="T_Book1_09a_PhanMongNhaSo9_ke hoach dau thau 30-6-2010_BIEU KE HOACH  2015 (KTN 6.11 sua) 2" xfId="32445"/>
    <cellStyle name="T_Book1_09a_PhanMongNhaSo9_KH Von 2012 gui BKH 1" xfId="11547"/>
    <cellStyle name="T_Book1_09a_PhanMongNhaSo9_KH Von 2012 gui BKH 1 2" xfId="11548"/>
    <cellStyle name="T_Book1_09a_PhanMongNhaSo9_KH Von 2012 gui BKH 1 2 2" xfId="17752"/>
    <cellStyle name="T_Book1_09a_PhanMongNhaSo9_KH Von 2012 gui BKH 1 2 3" xfId="17751"/>
    <cellStyle name="T_Book1_09a_PhanMongNhaSo9_KH Von 2012 gui BKH 1 2 4" xfId="30301"/>
    <cellStyle name="T_Book1_09a_PhanMongNhaSo9_KH Von 2012 gui BKH 1 3" xfId="17750"/>
    <cellStyle name="T_Book1_09a_PhanMongNhaSo9_KH Von 2012 gui BKH 1 4" xfId="30300"/>
    <cellStyle name="T_Book1_09a_PhanMongNhaSo9_KH Von 2012 gui BKH 1_BIEU KE HOACH  2015 (KTN 6.11 sua)" xfId="17753"/>
    <cellStyle name="T_Book1_09a_PhanMongNhaSo9_QD ke hoach dau thau" xfId="11549"/>
    <cellStyle name="T_Book1_09a_PhanMongNhaSo9_QD ke hoach dau thau 2" xfId="11550"/>
    <cellStyle name="T_Book1_09a_PhanMongNhaSo9_QD ke hoach dau thau 2 2" xfId="17756"/>
    <cellStyle name="T_Book1_09a_PhanMongNhaSo9_QD ke hoach dau thau 2 2 2" xfId="32448"/>
    <cellStyle name="T_Book1_09a_PhanMongNhaSo9_QD ke hoach dau thau 2 3" xfId="17755"/>
    <cellStyle name="T_Book1_09a_PhanMongNhaSo9_QD ke hoach dau thau 2 3 2" xfId="32447"/>
    <cellStyle name="T_Book1_09a_PhanMongNhaSo9_QD ke hoach dau thau 2 4" xfId="30303"/>
    <cellStyle name="T_Book1_09a_PhanMongNhaSo9_QD ke hoach dau thau 3" xfId="17754"/>
    <cellStyle name="T_Book1_09a_PhanMongNhaSo9_QD ke hoach dau thau 3 2" xfId="32446"/>
    <cellStyle name="T_Book1_09a_PhanMongNhaSo9_QD ke hoach dau thau 4" xfId="30302"/>
    <cellStyle name="T_Book1_09a_PhanMongNhaSo9_QD ke hoach dau thau_BIEU KE HOACH  2015 (KTN 6.11 sua)" xfId="17757"/>
    <cellStyle name="T_Book1_09a_PhanMongNhaSo9_QD ke hoach dau thau_BIEU KE HOACH  2015 (KTN 6.11 sua) 2" xfId="32449"/>
    <cellStyle name="T_Book1_09a_PhanMongNhaSo9_Ra soat KH von 2011 (Huy-11-11-11)" xfId="11551"/>
    <cellStyle name="T_Book1_09a_PhanMongNhaSo9_Ra soat KH von 2011 (Huy-11-11-11) 2" xfId="11552"/>
    <cellStyle name="T_Book1_09a_PhanMongNhaSo9_Ra soat KH von 2011 (Huy-11-11-11) 2 2" xfId="17760"/>
    <cellStyle name="T_Book1_09a_PhanMongNhaSo9_Ra soat KH von 2011 (Huy-11-11-11) 2 2 2" xfId="32452"/>
    <cellStyle name="T_Book1_09a_PhanMongNhaSo9_Ra soat KH von 2011 (Huy-11-11-11) 2 3" xfId="17759"/>
    <cellStyle name="T_Book1_09a_PhanMongNhaSo9_Ra soat KH von 2011 (Huy-11-11-11) 2 3 2" xfId="32451"/>
    <cellStyle name="T_Book1_09a_PhanMongNhaSo9_Ra soat KH von 2011 (Huy-11-11-11) 2 4" xfId="30305"/>
    <cellStyle name="T_Book1_09a_PhanMongNhaSo9_Ra soat KH von 2011 (Huy-11-11-11) 3" xfId="17758"/>
    <cellStyle name="T_Book1_09a_PhanMongNhaSo9_Ra soat KH von 2011 (Huy-11-11-11) 3 2" xfId="32450"/>
    <cellStyle name="T_Book1_09a_PhanMongNhaSo9_Ra soat KH von 2011 (Huy-11-11-11) 4" xfId="30304"/>
    <cellStyle name="T_Book1_09a_PhanMongNhaSo9_Ra soat KH von 2011 (Huy-11-11-11)_BIEU KE HOACH  2015 (KTN 6.11 sua)" xfId="17761"/>
    <cellStyle name="T_Book1_09a_PhanMongNhaSo9_Ra soat KH von 2011 (Huy-11-11-11)_BIEU KE HOACH  2015 (KTN 6.11 sua) 2" xfId="32453"/>
    <cellStyle name="T_Book1_09a_PhanMongNhaSo9_tinh toan hoang ha" xfId="11553"/>
    <cellStyle name="T_Book1_09a_PhanMongNhaSo9_tinh toan hoang ha 2" xfId="11554"/>
    <cellStyle name="T_Book1_09a_PhanMongNhaSo9_tinh toan hoang ha 2 2" xfId="17764"/>
    <cellStyle name="T_Book1_09a_PhanMongNhaSo9_tinh toan hoang ha 2 2 2" xfId="32456"/>
    <cellStyle name="T_Book1_09a_PhanMongNhaSo9_tinh toan hoang ha 2 3" xfId="17763"/>
    <cellStyle name="T_Book1_09a_PhanMongNhaSo9_tinh toan hoang ha 2 3 2" xfId="32455"/>
    <cellStyle name="T_Book1_09a_PhanMongNhaSo9_tinh toan hoang ha 2 4" xfId="30307"/>
    <cellStyle name="T_Book1_09a_PhanMongNhaSo9_tinh toan hoang ha 3" xfId="17762"/>
    <cellStyle name="T_Book1_09a_PhanMongNhaSo9_tinh toan hoang ha 3 2" xfId="32454"/>
    <cellStyle name="T_Book1_09a_PhanMongNhaSo9_tinh toan hoang ha 4" xfId="30306"/>
    <cellStyle name="T_Book1_09a_PhanMongNhaSo9_tinh toan hoang ha_BIEU KE HOACH  2015 (KTN 6.11 sua)" xfId="17765"/>
    <cellStyle name="T_Book1_09a_PhanMongNhaSo9_tinh toan hoang ha_BIEU KE HOACH  2015 (KTN 6.11 sua) 2" xfId="32457"/>
    <cellStyle name="T_Book1_09a_PhanMongNhaSo9_Tong von ĐTPT" xfId="11555"/>
    <cellStyle name="T_Book1_09a_PhanMongNhaSo9_Tong von ĐTPT 2" xfId="11556"/>
    <cellStyle name="T_Book1_09a_PhanMongNhaSo9_Tong von ĐTPT 2 2" xfId="17768"/>
    <cellStyle name="T_Book1_09a_PhanMongNhaSo9_Tong von ĐTPT 2 2 2" xfId="32460"/>
    <cellStyle name="T_Book1_09a_PhanMongNhaSo9_Tong von ĐTPT 2 3" xfId="17767"/>
    <cellStyle name="T_Book1_09a_PhanMongNhaSo9_Tong von ĐTPT 2 3 2" xfId="32459"/>
    <cellStyle name="T_Book1_09a_PhanMongNhaSo9_Tong von ĐTPT 2 4" xfId="30309"/>
    <cellStyle name="T_Book1_09a_PhanMongNhaSo9_Tong von ĐTPT 3" xfId="17766"/>
    <cellStyle name="T_Book1_09a_PhanMongNhaSo9_Tong von ĐTPT 3 2" xfId="32458"/>
    <cellStyle name="T_Book1_09a_PhanMongNhaSo9_Tong von ĐTPT 4" xfId="30308"/>
    <cellStyle name="T_Book1_09a_PhanMongNhaSo9_Tong von ĐTPT_BIEU KE HOACH  2015 (KTN 6.11 sua)" xfId="17769"/>
    <cellStyle name="T_Book1_09a_PhanMongNhaSo9_Tong von ĐTPT_BIEU KE HOACH  2015 (KTN 6.11 sua) 2" xfId="32461"/>
    <cellStyle name="T_Book1_09a_PhanMongNhaSo9_Viec Huy dang lam" xfId="17770"/>
    <cellStyle name="T_Book1_09a_PhanMongNhaSo9_Viec Huy dang lam 2" xfId="32462"/>
    <cellStyle name="T_Book1_09a_PhanMongNhaSo9_Viec Huy dang lam_CT 134" xfId="17771"/>
    <cellStyle name="T_Book1_09a_PhanMongNhaSo9_Viec Huy dang lam_CT 134 2" xfId="32463"/>
    <cellStyle name="T_Book1_09b_PhanThannhaso9" xfId="11557"/>
    <cellStyle name="T_Book1_09b_PhanThannhaso9 2" xfId="17772"/>
    <cellStyle name="T_Book1_09b_PhanThannhaso9 2 2" xfId="32464"/>
    <cellStyle name="T_Book1_09b_PhanThannhaso9 3" xfId="30310"/>
    <cellStyle name="T_Book1_09b_PhanThannhaso9_Bieu chi tieu KH 2014 (Huy-04-11)" xfId="17773"/>
    <cellStyle name="T_Book1_09b_PhanThannhaso9_Bieu chi tieu KH 2014 (Huy-04-11) 2" xfId="17774"/>
    <cellStyle name="T_Book1_09b_PhanThannhaso9_Bieu chi tieu KH 2014 (Huy-04-11) 2 2" xfId="32466"/>
    <cellStyle name="T_Book1_09b_PhanThannhaso9_Bieu chi tieu KH 2014 (Huy-04-11) 3" xfId="32465"/>
    <cellStyle name="T_Book1_09b_PhanThannhaso9_bieu ke hoach dau thau" xfId="11558"/>
    <cellStyle name="T_Book1_09b_PhanThannhaso9_bieu ke hoach dau thau 2" xfId="11559"/>
    <cellStyle name="T_Book1_09b_PhanThannhaso9_bieu ke hoach dau thau 2 2" xfId="17777"/>
    <cellStyle name="T_Book1_09b_PhanThannhaso9_bieu ke hoach dau thau 2 2 2" xfId="32469"/>
    <cellStyle name="T_Book1_09b_PhanThannhaso9_bieu ke hoach dau thau 2 3" xfId="17776"/>
    <cellStyle name="T_Book1_09b_PhanThannhaso9_bieu ke hoach dau thau 2 3 2" xfId="32468"/>
    <cellStyle name="T_Book1_09b_PhanThannhaso9_bieu ke hoach dau thau 2 4" xfId="30312"/>
    <cellStyle name="T_Book1_09b_PhanThannhaso9_bieu ke hoach dau thau 3" xfId="17775"/>
    <cellStyle name="T_Book1_09b_PhanThannhaso9_bieu ke hoach dau thau 3 2" xfId="32467"/>
    <cellStyle name="T_Book1_09b_PhanThannhaso9_bieu ke hoach dau thau 4" xfId="30311"/>
    <cellStyle name="T_Book1_09b_PhanThannhaso9_bieu ke hoach dau thau truong mam non SKH" xfId="11560"/>
    <cellStyle name="T_Book1_09b_PhanThannhaso9_bieu ke hoach dau thau truong mam non SKH 2" xfId="11561"/>
    <cellStyle name="T_Book1_09b_PhanThannhaso9_bieu ke hoach dau thau truong mam non SKH 2 2" xfId="17780"/>
    <cellStyle name="T_Book1_09b_PhanThannhaso9_bieu ke hoach dau thau truong mam non SKH 2 2 2" xfId="32472"/>
    <cellStyle name="T_Book1_09b_PhanThannhaso9_bieu ke hoach dau thau truong mam non SKH 2 3" xfId="17779"/>
    <cellStyle name="T_Book1_09b_PhanThannhaso9_bieu ke hoach dau thau truong mam non SKH 2 3 2" xfId="32471"/>
    <cellStyle name="T_Book1_09b_PhanThannhaso9_bieu ke hoach dau thau truong mam non SKH 2 4" xfId="30314"/>
    <cellStyle name="T_Book1_09b_PhanThannhaso9_bieu ke hoach dau thau truong mam non SKH 3" xfId="17778"/>
    <cellStyle name="T_Book1_09b_PhanThannhaso9_bieu ke hoach dau thau truong mam non SKH 3 2" xfId="32470"/>
    <cellStyle name="T_Book1_09b_PhanThannhaso9_bieu ke hoach dau thau truong mam non SKH 4" xfId="30313"/>
    <cellStyle name="T_Book1_09b_PhanThannhaso9_bieu ke hoach dau thau truong mam non SKH_BIEU KE HOACH  2015 (KTN 6.11 sua)" xfId="17781"/>
    <cellStyle name="T_Book1_09b_PhanThannhaso9_bieu ke hoach dau thau truong mam non SKH_BIEU KE HOACH  2015 (KTN 6.11 sua) 2" xfId="32473"/>
    <cellStyle name="T_Book1_09b_PhanThannhaso9_bieu ke hoach dau thau_BIEU KE HOACH  2015 (KTN 6.11 sua)" xfId="17782"/>
    <cellStyle name="T_Book1_09b_PhanThannhaso9_bieu ke hoach dau thau_BIEU KE HOACH  2015 (KTN 6.11 sua) 2" xfId="32474"/>
    <cellStyle name="T_Book1_09b_PhanThannhaso9_bieu tong hop lai kh von 2011 gui phong TH-KTDN" xfId="11562"/>
    <cellStyle name="T_Book1_09b_PhanThannhaso9_bieu tong hop lai kh von 2011 gui phong TH-KTDN 2" xfId="11563"/>
    <cellStyle name="T_Book1_09b_PhanThannhaso9_bieu tong hop lai kh von 2011 gui phong TH-KTDN 2 2" xfId="17785"/>
    <cellStyle name="T_Book1_09b_PhanThannhaso9_bieu tong hop lai kh von 2011 gui phong TH-KTDN 2 3" xfId="17784"/>
    <cellStyle name="T_Book1_09b_PhanThannhaso9_bieu tong hop lai kh von 2011 gui phong TH-KTDN 2 4" xfId="30316"/>
    <cellStyle name="T_Book1_09b_PhanThannhaso9_bieu tong hop lai kh von 2011 gui phong TH-KTDN 3" xfId="17783"/>
    <cellStyle name="T_Book1_09b_PhanThannhaso9_bieu tong hop lai kh von 2011 gui phong TH-KTDN 4" xfId="30315"/>
    <cellStyle name="T_Book1_09b_PhanThannhaso9_bieu tong hop lai kh von 2011 gui phong TH-KTDN_BIEU KE HOACH  2015 (KTN 6.11 sua)" xfId="17786"/>
    <cellStyle name="T_Book1_09b_PhanThannhaso9_Book1" xfId="11564"/>
    <cellStyle name="T_Book1_09b_PhanThannhaso9_Book1 2" xfId="11565"/>
    <cellStyle name="T_Book1_09b_PhanThannhaso9_Book1 2 2" xfId="17789"/>
    <cellStyle name="T_Book1_09b_PhanThannhaso9_Book1 2 2 2" xfId="32477"/>
    <cellStyle name="T_Book1_09b_PhanThannhaso9_Book1 2 3" xfId="17788"/>
    <cellStyle name="T_Book1_09b_PhanThannhaso9_Book1 2 3 2" xfId="32476"/>
    <cellStyle name="T_Book1_09b_PhanThannhaso9_Book1 2 4" xfId="30318"/>
    <cellStyle name="T_Book1_09b_PhanThannhaso9_Book1 3" xfId="17787"/>
    <cellStyle name="T_Book1_09b_PhanThannhaso9_Book1 3 2" xfId="32475"/>
    <cellStyle name="T_Book1_09b_PhanThannhaso9_Book1 4" xfId="30317"/>
    <cellStyle name="T_Book1_09b_PhanThannhaso9_Book1_BIEU KE HOACH  2015 (KTN 6.11 sua)" xfId="17790"/>
    <cellStyle name="T_Book1_09b_PhanThannhaso9_Book1_BIEU KE HOACH  2015 (KTN 6.11 sua) 2" xfId="32478"/>
    <cellStyle name="T_Book1_09b_PhanThannhaso9_Book1_Ke hoach 2010 (theo doi 11-8-2010)" xfId="11566"/>
    <cellStyle name="T_Book1_09b_PhanThannhaso9_Book1_Ke hoach 2010 (theo doi 11-8-2010) 2" xfId="11567"/>
    <cellStyle name="T_Book1_09b_PhanThannhaso9_Book1_Ke hoach 2010 (theo doi 11-8-2010) 2 2" xfId="17793"/>
    <cellStyle name="T_Book1_09b_PhanThannhaso9_Book1_Ke hoach 2010 (theo doi 11-8-2010) 2 3" xfId="17792"/>
    <cellStyle name="T_Book1_09b_PhanThannhaso9_Book1_Ke hoach 2010 (theo doi 11-8-2010) 2 4" xfId="30320"/>
    <cellStyle name="T_Book1_09b_PhanThannhaso9_Book1_Ke hoach 2010 (theo doi 11-8-2010) 3" xfId="17791"/>
    <cellStyle name="T_Book1_09b_PhanThannhaso9_Book1_Ke hoach 2010 (theo doi 11-8-2010) 4" xfId="30319"/>
    <cellStyle name="T_Book1_09b_PhanThannhaso9_Book1_Ke hoach 2010 (theo doi 11-8-2010)_BIEU KE HOACH  2015 (KTN 6.11 sua)" xfId="17794"/>
    <cellStyle name="T_Book1_09b_PhanThannhaso9_Book1_ke hoach dau thau 30-6-2010" xfId="11568"/>
    <cellStyle name="T_Book1_09b_PhanThannhaso9_Book1_ke hoach dau thau 30-6-2010 2" xfId="11569"/>
    <cellStyle name="T_Book1_09b_PhanThannhaso9_Book1_ke hoach dau thau 30-6-2010 2 2" xfId="17797"/>
    <cellStyle name="T_Book1_09b_PhanThannhaso9_Book1_ke hoach dau thau 30-6-2010 2 3" xfId="17796"/>
    <cellStyle name="T_Book1_09b_PhanThannhaso9_Book1_ke hoach dau thau 30-6-2010 2 4" xfId="30322"/>
    <cellStyle name="T_Book1_09b_PhanThannhaso9_Book1_ke hoach dau thau 30-6-2010 3" xfId="17795"/>
    <cellStyle name="T_Book1_09b_PhanThannhaso9_Book1_ke hoach dau thau 30-6-2010 4" xfId="30321"/>
    <cellStyle name="T_Book1_09b_PhanThannhaso9_Book1_ke hoach dau thau 30-6-2010_BIEU KE HOACH  2015 (KTN 6.11 sua)" xfId="17798"/>
    <cellStyle name="T_Book1_09b_PhanThannhaso9_Copy of KH PHAN BO VON ĐỐI ỨNG NAM 2011 (30 TY phuong án gop WB)" xfId="11570"/>
    <cellStyle name="T_Book1_09b_PhanThannhaso9_Copy of KH PHAN BO VON ĐỐI ỨNG NAM 2011 (30 TY phuong án gop WB) 2" xfId="11571"/>
    <cellStyle name="T_Book1_09b_PhanThannhaso9_Copy of KH PHAN BO VON ĐỐI ỨNG NAM 2011 (30 TY phuong án gop WB) 2 2" xfId="17801"/>
    <cellStyle name="T_Book1_09b_PhanThannhaso9_Copy of KH PHAN BO VON ĐỐI ỨNG NAM 2011 (30 TY phuong án gop WB) 2 3" xfId="17800"/>
    <cellStyle name="T_Book1_09b_PhanThannhaso9_Copy of KH PHAN BO VON ĐỐI ỨNG NAM 2011 (30 TY phuong án gop WB) 2 4" xfId="30324"/>
    <cellStyle name="T_Book1_09b_PhanThannhaso9_Copy of KH PHAN BO VON ĐỐI ỨNG NAM 2011 (30 TY phuong án gop WB) 3" xfId="17799"/>
    <cellStyle name="T_Book1_09b_PhanThannhaso9_Copy of KH PHAN BO VON ĐỐI ỨNG NAM 2011 (30 TY phuong án gop WB) 4" xfId="30323"/>
    <cellStyle name="T_Book1_09b_PhanThannhaso9_Copy of KH PHAN BO VON ĐỐI ỨNG NAM 2011 (30 TY phuong án gop WB)_BIEU KE HOACH  2015 (KTN 6.11 sua)" xfId="17802"/>
    <cellStyle name="T_Book1_09b_PhanThannhaso9_DTTD chieng chan Tham lai 29-9-2009" xfId="11572"/>
    <cellStyle name="T_Book1_09b_PhanThannhaso9_DTTD chieng chan Tham lai 29-9-2009 2" xfId="11573"/>
    <cellStyle name="T_Book1_09b_PhanThannhaso9_DTTD chieng chan Tham lai 29-9-2009 2 2" xfId="17805"/>
    <cellStyle name="T_Book1_09b_PhanThannhaso9_DTTD chieng chan Tham lai 29-9-2009 2 3" xfId="17804"/>
    <cellStyle name="T_Book1_09b_PhanThannhaso9_DTTD chieng chan Tham lai 29-9-2009 2 4" xfId="30326"/>
    <cellStyle name="T_Book1_09b_PhanThannhaso9_DTTD chieng chan Tham lai 29-9-2009 3" xfId="17803"/>
    <cellStyle name="T_Book1_09b_PhanThannhaso9_DTTD chieng chan Tham lai 29-9-2009 4" xfId="30325"/>
    <cellStyle name="T_Book1_09b_PhanThannhaso9_DTTD chieng chan Tham lai 29-9-2009_BIEU KE HOACH  2015 (KTN 6.11 sua)" xfId="17806"/>
    <cellStyle name="T_Book1_09b_PhanThannhaso9_dự toán 30a 2013" xfId="17811"/>
    <cellStyle name="T_Book1_09b_PhanThannhaso9_dự toán 30a 2013 2" xfId="32483"/>
    <cellStyle name="T_Book1_09b_PhanThannhaso9_Du toan nuoc San Thang (GD2)" xfId="11574"/>
    <cellStyle name="T_Book1_09b_PhanThannhaso9_Du toan nuoc San Thang (GD2) 2" xfId="11575"/>
    <cellStyle name="T_Book1_09b_PhanThannhaso9_Du toan nuoc San Thang (GD2) 2 2" xfId="17809"/>
    <cellStyle name="T_Book1_09b_PhanThannhaso9_Du toan nuoc San Thang (GD2) 2 2 2" xfId="32481"/>
    <cellStyle name="T_Book1_09b_PhanThannhaso9_Du toan nuoc San Thang (GD2) 2 3" xfId="17808"/>
    <cellStyle name="T_Book1_09b_PhanThannhaso9_Du toan nuoc San Thang (GD2) 2 3 2" xfId="32480"/>
    <cellStyle name="T_Book1_09b_PhanThannhaso9_Du toan nuoc San Thang (GD2) 2 4" xfId="30328"/>
    <cellStyle name="T_Book1_09b_PhanThannhaso9_Du toan nuoc San Thang (GD2) 3" xfId="17807"/>
    <cellStyle name="T_Book1_09b_PhanThannhaso9_Du toan nuoc San Thang (GD2) 3 2" xfId="32479"/>
    <cellStyle name="T_Book1_09b_PhanThannhaso9_Du toan nuoc San Thang (GD2) 4" xfId="30327"/>
    <cellStyle name="T_Book1_09b_PhanThannhaso9_Du toan nuoc San Thang (GD2)_BIEU KE HOACH  2015 (KTN 6.11 sua)" xfId="17810"/>
    <cellStyle name="T_Book1_09b_PhanThannhaso9_Du toan nuoc San Thang (GD2)_BIEU KE HOACH  2015 (KTN 6.11 sua) 2" xfId="32482"/>
    <cellStyle name="T_Book1_09b_PhanThannhaso9_Ke hoach 2010 (theo doi 11-8-2010)" xfId="11576"/>
    <cellStyle name="T_Book1_09b_PhanThannhaso9_Ke hoach 2010 (theo doi 11-8-2010) 2" xfId="11577"/>
    <cellStyle name="T_Book1_09b_PhanThannhaso9_Ke hoach 2010 (theo doi 11-8-2010) 2 2" xfId="17814"/>
    <cellStyle name="T_Book1_09b_PhanThannhaso9_Ke hoach 2010 (theo doi 11-8-2010) 2 2 2" xfId="32486"/>
    <cellStyle name="T_Book1_09b_PhanThannhaso9_Ke hoach 2010 (theo doi 11-8-2010) 2 3" xfId="17813"/>
    <cellStyle name="T_Book1_09b_PhanThannhaso9_Ke hoach 2010 (theo doi 11-8-2010) 2 3 2" xfId="32485"/>
    <cellStyle name="T_Book1_09b_PhanThannhaso9_Ke hoach 2010 (theo doi 11-8-2010) 2 4" xfId="30330"/>
    <cellStyle name="T_Book1_09b_PhanThannhaso9_Ke hoach 2010 (theo doi 11-8-2010) 3" xfId="17812"/>
    <cellStyle name="T_Book1_09b_PhanThannhaso9_Ke hoach 2010 (theo doi 11-8-2010) 3 2" xfId="32484"/>
    <cellStyle name="T_Book1_09b_PhanThannhaso9_Ke hoach 2010 (theo doi 11-8-2010) 4" xfId="30329"/>
    <cellStyle name="T_Book1_09b_PhanThannhaso9_Ke hoach 2010 (theo doi 11-8-2010)_BIEU KE HOACH  2015 (KTN 6.11 sua)" xfId="17815"/>
    <cellStyle name="T_Book1_09b_PhanThannhaso9_Ke hoach 2010 (theo doi 11-8-2010)_BIEU KE HOACH  2015 (KTN 6.11 sua) 2" xfId="32487"/>
    <cellStyle name="T_Book1_09b_PhanThannhaso9_ke hoach dau thau 30-6-2010" xfId="11578"/>
    <cellStyle name="T_Book1_09b_PhanThannhaso9_ke hoach dau thau 30-6-2010 2" xfId="11579"/>
    <cellStyle name="T_Book1_09b_PhanThannhaso9_ke hoach dau thau 30-6-2010 2 2" xfId="17818"/>
    <cellStyle name="T_Book1_09b_PhanThannhaso9_ke hoach dau thau 30-6-2010 2 2 2" xfId="32490"/>
    <cellStyle name="T_Book1_09b_PhanThannhaso9_ke hoach dau thau 30-6-2010 2 3" xfId="17817"/>
    <cellStyle name="T_Book1_09b_PhanThannhaso9_ke hoach dau thau 30-6-2010 2 3 2" xfId="32489"/>
    <cellStyle name="T_Book1_09b_PhanThannhaso9_ke hoach dau thau 30-6-2010 2 4" xfId="30332"/>
    <cellStyle name="T_Book1_09b_PhanThannhaso9_ke hoach dau thau 30-6-2010 3" xfId="17816"/>
    <cellStyle name="T_Book1_09b_PhanThannhaso9_ke hoach dau thau 30-6-2010 3 2" xfId="32488"/>
    <cellStyle name="T_Book1_09b_PhanThannhaso9_ke hoach dau thau 30-6-2010 4" xfId="30331"/>
    <cellStyle name="T_Book1_09b_PhanThannhaso9_ke hoach dau thau 30-6-2010_BIEU KE HOACH  2015 (KTN 6.11 sua)" xfId="17819"/>
    <cellStyle name="T_Book1_09b_PhanThannhaso9_ke hoach dau thau 30-6-2010_BIEU KE HOACH  2015 (KTN 6.11 sua) 2" xfId="32491"/>
    <cellStyle name="T_Book1_09b_PhanThannhaso9_KH Von 2012 gui BKH 1" xfId="11580"/>
    <cellStyle name="T_Book1_09b_PhanThannhaso9_KH Von 2012 gui BKH 1 2" xfId="11581"/>
    <cellStyle name="T_Book1_09b_PhanThannhaso9_KH Von 2012 gui BKH 1 2 2" xfId="17822"/>
    <cellStyle name="T_Book1_09b_PhanThannhaso9_KH Von 2012 gui BKH 1 2 3" xfId="17821"/>
    <cellStyle name="T_Book1_09b_PhanThannhaso9_KH Von 2012 gui BKH 1 2 4" xfId="30334"/>
    <cellStyle name="T_Book1_09b_PhanThannhaso9_KH Von 2012 gui BKH 1 3" xfId="17820"/>
    <cellStyle name="T_Book1_09b_PhanThannhaso9_KH Von 2012 gui BKH 1 4" xfId="30333"/>
    <cellStyle name="T_Book1_09b_PhanThannhaso9_KH Von 2012 gui BKH 1_BIEU KE HOACH  2015 (KTN 6.11 sua)" xfId="17823"/>
    <cellStyle name="T_Book1_09b_PhanThannhaso9_QD ke hoach dau thau" xfId="11582"/>
    <cellStyle name="T_Book1_09b_PhanThannhaso9_QD ke hoach dau thau 2" xfId="11583"/>
    <cellStyle name="T_Book1_09b_PhanThannhaso9_QD ke hoach dau thau 2 2" xfId="17826"/>
    <cellStyle name="T_Book1_09b_PhanThannhaso9_QD ke hoach dau thau 2 2 2" xfId="32494"/>
    <cellStyle name="T_Book1_09b_PhanThannhaso9_QD ke hoach dau thau 2 3" xfId="17825"/>
    <cellStyle name="T_Book1_09b_PhanThannhaso9_QD ke hoach dau thau 2 3 2" xfId="32493"/>
    <cellStyle name="T_Book1_09b_PhanThannhaso9_QD ke hoach dau thau 2 4" xfId="30336"/>
    <cellStyle name="T_Book1_09b_PhanThannhaso9_QD ke hoach dau thau 3" xfId="17824"/>
    <cellStyle name="T_Book1_09b_PhanThannhaso9_QD ke hoach dau thau 3 2" xfId="32492"/>
    <cellStyle name="T_Book1_09b_PhanThannhaso9_QD ke hoach dau thau 4" xfId="30335"/>
    <cellStyle name="T_Book1_09b_PhanThannhaso9_QD ke hoach dau thau_BIEU KE HOACH  2015 (KTN 6.11 sua)" xfId="17827"/>
    <cellStyle name="T_Book1_09b_PhanThannhaso9_QD ke hoach dau thau_BIEU KE HOACH  2015 (KTN 6.11 sua) 2" xfId="32495"/>
    <cellStyle name="T_Book1_09b_PhanThannhaso9_Ra soat KH von 2011 (Huy-11-11-11)" xfId="11584"/>
    <cellStyle name="T_Book1_09b_PhanThannhaso9_Ra soat KH von 2011 (Huy-11-11-11) 2" xfId="11585"/>
    <cellStyle name="T_Book1_09b_PhanThannhaso9_Ra soat KH von 2011 (Huy-11-11-11) 2 2" xfId="17830"/>
    <cellStyle name="T_Book1_09b_PhanThannhaso9_Ra soat KH von 2011 (Huy-11-11-11) 2 2 2" xfId="32498"/>
    <cellStyle name="T_Book1_09b_PhanThannhaso9_Ra soat KH von 2011 (Huy-11-11-11) 2 3" xfId="17829"/>
    <cellStyle name="T_Book1_09b_PhanThannhaso9_Ra soat KH von 2011 (Huy-11-11-11) 2 3 2" xfId="32497"/>
    <cellStyle name="T_Book1_09b_PhanThannhaso9_Ra soat KH von 2011 (Huy-11-11-11) 2 4" xfId="30338"/>
    <cellStyle name="T_Book1_09b_PhanThannhaso9_Ra soat KH von 2011 (Huy-11-11-11) 3" xfId="17828"/>
    <cellStyle name="T_Book1_09b_PhanThannhaso9_Ra soat KH von 2011 (Huy-11-11-11) 3 2" xfId="32496"/>
    <cellStyle name="T_Book1_09b_PhanThannhaso9_Ra soat KH von 2011 (Huy-11-11-11) 4" xfId="30337"/>
    <cellStyle name="T_Book1_09b_PhanThannhaso9_Ra soat KH von 2011 (Huy-11-11-11)_BIEU KE HOACH  2015 (KTN 6.11 sua)" xfId="17831"/>
    <cellStyle name="T_Book1_09b_PhanThannhaso9_Ra soat KH von 2011 (Huy-11-11-11)_BIEU KE HOACH  2015 (KTN 6.11 sua) 2" xfId="32499"/>
    <cellStyle name="T_Book1_09b_PhanThannhaso9_tinh toan hoang ha" xfId="11586"/>
    <cellStyle name="T_Book1_09b_PhanThannhaso9_tinh toan hoang ha 2" xfId="11587"/>
    <cellStyle name="T_Book1_09b_PhanThannhaso9_tinh toan hoang ha 2 2" xfId="17834"/>
    <cellStyle name="T_Book1_09b_PhanThannhaso9_tinh toan hoang ha 2 2 2" xfId="32502"/>
    <cellStyle name="T_Book1_09b_PhanThannhaso9_tinh toan hoang ha 2 3" xfId="17833"/>
    <cellStyle name="T_Book1_09b_PhanThannhaso9_tinh toan hoang ha 2 3 2" xfId="32501"/>
    <cellStyle name="T_Book1_09b_PhanThannhaso9_tinh toan hoang ha 2 4" xfId="30340"/>
    <cellStyle name="T_Book1_09b_PhanThannhaso9_tinh toan hoang ha 3" xfId="17832"/>
    <cellStyle name="T_Book1_09b_PhanThannhaso9_tinh toan hoang ha 3 2" xfId="32500"/>
    <cellStyle name="T_Book1_09b_PhanThannhaso9_tinh toan hoang ha 4" xfId="30339"/>
    <cellStyle name="T_Book1_09b_PhanThannhaso9_tinh toan hoang ha_BIEU KE HOACH  2015 (KTN 6.11 sua)" xfId="17835"/>
    <cellStyle name="T_Book1_09b_PhanThannhaso9_tinh toan hoang ha_BIEU KE HOACH  2015 (KTN 6.11 sua) 2" xfId="32503"/>
    <cellStyle name="T_Book1_09b_PhanThannhaso9_Tong von ĐTPT" xfId="11588"/>
    <cellStyle name="T_Book1_09b_PhanThannhaso9_Tong von ĐTPT 2" xfId="11589"/>
    <cellStyle name="T_Book1_09b_PhanThannhaso9_Tong von ĐTPT 2 2" xfId="17838"/>
    <cellStyle name="T_Book1_09b_PhanThannhaso9_Tong von ĐTPT 2 2 2" xfId="32506"/>
    <cellStyle name="T_Book1_09b_PhanThannhaso9_Tong von ĐTPT 2 3" xfId="17837"/>
    <cellStyle name="T_Book1_09b_PhanThannhaso9_Tong von ĐTPT 2 3 2" xfId="32505"/>
    <cellStyle name="T_Book1_09b_PhanThannhaso9_Tong von ĐTPT 2 4" xfId="30342"/>
    <cellStyle name="T_Book1_09b_PhanThannhaso9_Tong von ĐTPT 3" xfId="17836"/>
    <cellStyle name="T_Book1_09b_PhanThannhaso9_Tong von ĐTPT 3 2" xfId="32504"/>
    <cellStyle name="T_Book1_09b_PhanThannhaso9_Tong von ĐTPT 4" xfId="30341"/>
    <cellStyle name="T_Book1_09b_PhanThannhaso9_Tong von ĐTPT_BIEU KE HOACH  2015 (KTN 6.11 sua)" xfId="17839"/>
    <cellStyle name="T_Book1_09b_PhanThannhaso9_Tong von ĐTPT_BIEU KE HOACH  2015 (KTN 6.11 sua) 2" xfId="32507"/>
    <cellStyle name="T_Book1_09b_PhanThannhaso9_Viec Huy dang lam" xfId="17840"/>
    <cellStyle name="T_Book1_09b_PhanThannhaso9_Viec Huy dang lam 2" xfId="32508"/>
    <cellStyle name="T_Book1_09b_PhanThannhaso9_Viec Huy dang lam_CT 134" xfId="17841"/>
    <cellStyle name="T_Book1_09b_PhanThannhaso9_Viec Huy dang lam_CT 134 2" xfId="32509"/>
    <cellStyle name="T_Book1_09c_Pha⁮dienNhaso9_Bieu chi tieu KH 2014 (Huy-04-11) 2" xfId="17844"/>
    <cellStyle name="T_Book1_09c_PhandienNhaso9" xfId="11590"/>
    <cellStyle name="T_Book1_09c_PhandienNhaso9 2" xfId="17842"/>
    <cellStyle name="T_Book1_09c_PhandienNhaso9 2 2" xfId="32510"/>
    <cellStyle name="T_Book1_09c_PhandienNhaso9 3" xfId="30343"/>
    <cellStyle name="T_Book1_09c_PhandienNhaso9_Bieu chi tieu KH 2014 (Huy-04-11)" xfId="17843"/>
    <cellStyle name="T_Book1_09c_PhandienNhaso9_Bieu chi tieu KH 2014 (Huy-04-11) 2" xfId="34285"/>
    <cellStyle name="T_Book1_09c_PhandienNhaso9_Bieu chi tieu KH 2014 (Huy-04-11) 2 2" xfId="32512"/>
    <cellStyle name="T_Book1_09c_PhandienNhaso9_Bieu chi tieu KH 2014 (Huy-04-11) 3" xfId="32511"/>
    <cellStyle name="T_Book1_09c_PhandienNhaso9_bieu ke hoach dau thau" xfId="11591"/>
    <cellStyle name="T_Book1_09c_PhandienNhaso9_bieu ke hoach dau thau 2" xfId="11592"/>
    <cellStyle name="T_Book1_09c_PhandienNhaso9_bieu ke hoach dau thau 2 2" xfId="17847"/>
    <cellStyle name="T_Book1_09c_PhandienNhaso9_bieu ke hoach dau thau 2 2 2" xfId="32515"/>
    <cellStyle name="T_Book1_09c_PhandienNhaso9_bieu ke hoach dau thau 2 3" xfId="17846"/>
    <cellStyle name="T_Book1_09c_PhandienNhaso9_bieu ke hoach dau thau 2 3 2" xfId="32514"/>
    <cellStyle name="T_Book1_09c_PhandienNhaso9_bieu ke hoach dau thau 2 4" xfId="30345"/>
    <cellStyle name="T_Book1_09c_PhandienNhaso9_bieu ke hoach dau thau 3" xfId="17845"/>
    <cellStyle name="T_Book1_09c_PhandienNhaso9_bieu ke hoach dau thau 3 2" xfId="32513"/>
    <cellStyle name="T_Book1_09c_PhandienNhaso9_bieu ke hoach dau thau 4" xfId="30344"/>
    <cellStyle name="T_Book1_09c_PhandienNhaso9_bieu ke hoach dau thau truong mam non SKH" xfId="11593"/>
    <cellStyle name="T_Book1_09c_PhandienNhaso9_bieu ke hoach dau thau truong mam non SKH 2" xfId="11594"/>
    <cellStyle name="T_Book1_09c_PhandienNhaso9_bieu ke hoach dau thau truong mam non SKH 2 2" xfId="17850"/>
    <cellStyle name="T_Book1_09c_PhandienNhaso9_bieu ke hoach dau thau truong mam non SKH 2 2 2" xfId="32518"/>
    <cellStyle name="T_Book1_09c_PhandienNhaso9_bieu ke hoach dau thau truong mam non SKH 2 3" xfId="17849"/>
    <cellStyle name="T_Book1_09c_PhandienNhaso9_bieu ke hoach dau thau truong mam non SKH 2 3 2" xfId="32517"/>
    <cellStyle name="T_Book1_09c_PhandienNhaso9_bieu ke hoach dau thau truong mam non SKH 2 4" xfId="30347"/>
    <cellStyle name="T_Book1_09c_PhandienNhaso9_bieu ke hoach dau thau truong mam non SKH 3" xfId="17848"/>
    <cellStyle name="T_Book1_09c_PhandienNhaso9_bieu ke hoach dau thau truong mam non SKH 3 2" xfId="32516"/>
    <cellStyle name="T_Book1_09c_PhandienNhaso9_bieu ke hoach dau thau truong mam non SKH 4" xfId="30346"/>
    <cellStyle name="T_Book1_09c_PhandienNhaso9_bieu ke hoach dau thau truong mam non SKH_BIEU KE HOACH  2015 (KTN 6.11 sua)" xfId="17851"/>
    <cellStyle name="T_Book1_09c_PhandienNhaso9_bieu ke hoach dau thau truong mam non SKH_BIEU KE HOACH  2015 (KTN 6.11 sua) 2" xfId="32519"/>
    <cellStyle name="T_Book1_09c_PhandienNhaso9_bieu ke hoach dau thau_BIEU KE HOACH  2015 (KTN 6.11 sua)" xfId="17852"/>
    <cellStyle name="T_Book1_09c_PhandienNhaso9_bieu ke hoach dau thau_BIEU KE HOACH  2015 (KTN 6.11 sua) 2" xfId="32520"/>
    <cellStyle name="T_Book1_09c_PhandienNhaso9_bieu tong hop lai kh von 2011 gui phong TH-KTDN" xfId="11595"/>
    <cellStyle name="T_Book1_09c_PhandienNhaso9_bieu tong hop lai kh von 2011 gui phong TH-KTDN 2" xfId="11596"/>
    <cellStyle name="T_Book1_09c_PhandienNhaso9_bieu tong hop lai kh von 2011 gui phong TH-KTDN 2 2" xfId="17855"/>
    <cellStyle name="T_Book1_09c_PhandienNhaso9_bieu tong hop lai kh von 2011 gui phong TH-KTDN 2 3" xfId="17854"/>
    <cellStyle name="T_Book1_09c_PhandienNhaso9_bieu tong hop lai kh von 2011 gui phong TH-KTDN 2 4" xfId="30349"/>
    <cellStyle name="T_Book1_09c_PhandienNhaso9_bieu tong hop lai kh von 2011 gui phong TH-KTDN 3" xfId="17853"/>
    <cellStyle name="T_Book1_09c_PhandienNhaso9_bieu tong hop lai kh von 2011 gui phong TH-KTDN 4" xfId="30348"/>
    <cellStyle name="T_Book1_09c_PhandienNhaso9_bieu tong hop lai kh von 2011 gui phong TH-KTDN_BIEU KE HOACH  2015 (KTN 6.11 sua)" xfId="17856"/>
    <cellStyle name="T_Book1_09c_PhandienNhaso9_Book1" xfId="11597"/>
    <cellStyle name="T_Book1_09c_PhandienNhaso9_Book1 2" xfId="11598"/>
    <cellStyle name="T_Book1_09c_PhandienNhaso9_Book1 2 2" xfId="17859"/>
    <cellStyle name="T_Book1_09c_PhandienNhaso9_Book1 2 2 2" xfId="32523"/>
    <cellStyle name="T_Book1_09c_PhandienNhaso9_Book1 2 3" xfId="17858"/>
    <cellStyle name="T_Book1_09c_PhandienNhaso9_Book1 2 3 2" xfId="32522"/>
    <cellStyle name="T_Book1_09c_PhandienNhaso9_Book1 2 4" xfId="30351"/>
    <cellStyle name="T_Book1_09c_PhandienNhaso9_Book1 3" xfId="17857"/>
    <cellStyle name="T_Book1_09c_PhandienNhaso9_Book1 3 2" xfId="32521"/>
    <cellStyle name="T_Book1_09c_PhandienNhaso9_Book1 4" xfId="30350"/>
    <cellStyle name="T_Book1_09c_PhandienNhaso9_Book1_BIEU KE HOACH  2015 (KTN 6.11 sua)" xfId="17860"/>
    <cellStyle name="T_Book1_09c_PhandienNhaso9_Book1_BIEU KE HOACH  2015 (KTN 6.11 sua) 2" xfId="32524"/>
    <cellStyle name="T_Book1_09c_PhandienNhaso9_Book1_Ke hoach 2‰10 (theo doi 11-8-2010) 2 2" xfId="17863"/>
    <cellStyle name="T_Book1_09c_PhandienNhaso9_Book1_Ke hoach 2010 (theo doi 11-8-2010)" xfId="11599"/>
    <cellStyle name="T_Book1_09c_PhandienNhaso9_Book1_Ke hoach 2010 (theo doi 11-8-2010) 2" xfId="11600"/>
    <cellStyle name="T_Book1_09c_PhandienNhaso9_Book1_Ke hoach 2010 (theo doi 11-8-2010) 2 2" xfId="34286"/>
    <cellStyle name="T_Book1_09c_PhandienNhaso9_Book1_Ke hoach 2010 (theo doi 11-8-2010) 2 3" xfId="17862"/>
    <cellStyle name="T_Book1_09c_PhandienNhaso9_Book1_Ke hoach 2010 (theo doi 11-8-2010) 2 4" xfId="30353"/>
    <cellStyle name="T_Book1_09c_PhandienNhaso9_Book1_Ke hoach 2010 (theo doi 11-8-2010) 3" xfId="17861"/>
    <cellStyle name="T_Book1_09c_PhandienNhaso9_Book1_Ke hoach 2010 (theo doi 11-8-2010) 4" xfId="30352"/>
    <cellStyle name="T_Book1_09c_PhandienNhaso9_Book1_Ke hoach 2010 (theo doi 11-8-2010)_BIEU KE HOACH  2015 (KTN 6.11 sua)" xfId="17864"/>
    <cellStyle name="T_Book1_09c_PhandienNhaso9_Book1_ke hoach dau thau 30-6-2010" xfId="11601"/>
    <cellStyle name="T_Book1_09c_PhandienNhaso9_Book1_ke hoach dau thau 30-6-2010 2" xfId="11602"/>
    <cellStyle name="T_Book1_09c_PhandienNhaso9_Book1_ke hoach dau thau 30-6-2010 2 2" xfId="17867"/>
    <cellStyle name="T_Book1_09c_PhandienNhaso9_Book1_ke hoach dau thau 30-6-2010 2 3" xfId="17866"/>
    <cellStyle name="T_Book1_09c_PhandienNhaso9_Book1_ke hoach dau thau 30-6-2010 2 4" xfId="30355"/>
    <cellStyle name="T_Book1_09c_PhandienNhaso9_Book1_ke hoach dau thau 30-6-2010 3" xfId="17865"/>
    <cellStyle name="T_Book1_09c_PhandienNhaso9_Book1_ke hoach dau thau 30-6-2010 4" xfId="30354"/>
    <cellStyle name="T_Book1_09c_PhandienNhaso9_Book1_ke hoach dau thau 30-6-2010_BIEU KE HOACH  2015 (KTN 6.11 sua)" xfId="17868"/>
    <cellStyle name="T_Book1_09c_PhandienNhaso9_Copy of KH PHAN BO VON ĐỐI ỨNG NAM 2011 (30 TY phuong án gop WB)" xfId="11603"/>
    <cellStyle name="T_Book1_09c_PhandienNhaso9_Copy of KH PHAN BO VON ĐỐI ỨNG NAM 2011 (30 TY phuong án gop WB) 2" xfId="11604"/>
    <cellStyle name="T_Book1_09c_PhandienNhaso9_Copy of KH PHAN BO VON ĐỐI ỨNG NAM 2011 (30 TY phuong án gop WB) 2 2" xfId="17871"/>
    <cellStyle name="T_Book1_09c_PhandienNhaso9_Copy of KH PHAN BO VON ĐỐI ỨNG NAM 2011 (30 TY phuong án gop WB) 2 3" xfId="17870"/>
    <cellStyle name="T_Book1_09c_PhandienNhaso9_Copy of KH PHAN BO VON ĐỐI ỨNG NAM 2011 (30 TY phuong án gop WB) 2 4" xfId="30357"/>
    <cellStyle name="T_Book1_09c_PhandienNhaso9_Copy of KH PHAN BO VON ĐỐI ỨNG NAM 2011 (30 TY phuong án gop WB) 3" xfId="17869"/>
    <cellStyle name="T_Book1_09c_PhandienNhaso9_Copy of KH PHAN BO VON ĐỐI ỨNG NAM 2011 (30 TY phuong án gop WB) 4" xfId="30356"/>
    <cellStyle name="T_Book1_09c_PhandienNhaso9_Copy of KH PHAN BO VON ĐỐI ỨNG NAM 2011 (30 TY phuong án gop WB)_BIEU KE HOACH  2015 (KTN 6.11 sua)" xfId="17872"/>
    <cellStyle name="T_Book1_09c_PhandienNhaso9_DTTD chieng chan Tham lai 29-9-2009" xfId="11605"/>
    <cellStyle name="T_Book1_09c_PhandienNhaso9_DTTD chieng chan Tham lai 29-9-2009 2" xfId="11606"/>
    <cellStyle name="T_Book1_09c_PhandienNhaso9_DTTD chieng chan Tham lai 29-9-2009 2 2" xfId="17875"/>
    <cellStyle name="T_Book1_09c_PhandienNhaso9_DTTD chieng chan Tham lai 29-9-2009 2 3" xfId="17874"/>
    <cellStyle name="T_Book1_09c_PhandienNhaso9_DTTD chieng chan Tham lai 29-9-2009 2 4" xfId="30359"/>
    <cellStyle name="T_Book1_09c_PhandienNhaso9_DTTD chieng chan Tham lai 29-9-2009 3" xfId="17873"/>
    <cellStyle name="T_Book1_09c_PhandienNhaso9_DTTD chieng chan Tham lai 29-9-2009 4" xfId="30358"/>
    <cellStyle name="T_Book1_09c_PhandienNhaso9_DTTD chieng chan Tham lai 29-9-2009_BIEU KE HOACH  2015 (KTN 6.11 sua)" xfId="17876"/>
    <cellStyle name="T_Book1_09c_PhandienNhaso9_dự toán 30a 2013" xfId="17881"/>
    <cellStyle name="T_Book1_09c_PhandienNhaso9_dự toán 30a 2013 2" xfId="32529"/>
    <cellStyle name="T_Book1_09c_PhandienNhaso9_Du toan nuoc San Thang (GD2)" xfId="11607"/>
    <cellStyle name="T_Book1_09c_PhandienNhaso9_Du toan nuoc San Thang (GD2) 2" xfId="11608"/>
    <cellStyle name="T_Book1_09c_PhandienNhaso9_Du toan nuoc San Thang (GD2) 2 2" xfId="17879"/>
    <cellStyle name="T_Book1_09c_PhandienNhaso9_Du toan nuoc San Thang (GD2) 2 2 2" xfId="32527"/>
    <cellStyle name="T_Book1_09c_PhandienNhaso9_Du toan nuoc San Thang (GD2) 2 3" xfId="17878"/>
    <cellStyle name="T_Book1_09c_PhandienNhaso9_Du toan nuoc San Thang (GD2) 2 3 2" xfId="32526"/>
    <cellStyle name="T_Book1_09c_PhandienNhaso9_Du toan nuoc San Thang (GD2) 2 4" xfId="30361"/>
    <cellStyle name="T_Book1_09c_PhandienNhaso9_Du toan nuoc San Thang (GD2) 3" xfId="17877"/>
    <cellStyle name="T_Book1_09c_PhandienNhaso9_Du toan nuoc San Thang (GD2) 3 2" xfId="32525"/>
    <cellStyle name="T_Book1_09c_PhandienNhaso9_Du toan nuoc San Thang (GD2) 4" xfId="30360"/>
    <cellStyle name="T_Book1_09c_PhandienNhaso9_Du toan nuoc San Thang (GD2)_BIEU KE HOACH  2015 (KTN 6.11 sua)" xfId="17880"/>
    <cellStyle name="T_Book1_09c_PhandienNhaso9_Du toan nuoc San Thang (GD2)_BIEU KE HOACH  2015 (KTN 6.11 sua) 2" xfId="32528"/>
    <cellStyle name="T_Book1_09c_PhandienNhaso9_Ke hoach 2010 (theo doi 11-8-2010)" xfId="11609"/>
    <cellStyle name="T_Book1_09c_PhandienNhaso9_Ke hoach 2010 (theo doi 11-8-2010) 2" xfId="11610"/>
    <cellStyle name="T_Book1_09c_PhandienNhaso9_Ke hoach 2010 (theo doi 11-8-2010) 2 2" xfId="17884"/>
    <cellStyle name="T_Book1_09c_PhandienNhaso9_Ke hoach 2010 (theo doi 11-8-2010) 2 2 2" xfId="32532"/>
    <cellStyle name="T_Book1_09c_PhandienNhaso9_Ke hoach 2010 (theo doi 11-8-2010) 2 3" xfId="17883"/>
    <cellStyle name="T_Book1_09c_PhandienNhaso9_Ke hoach 2010 (theo doi 11-8-2010) 2 3 2" xfId="32531"/>
    <cellStyle name="T_Book1_09c_PhandienNhaso9_Ke hoach 2010 (theo doi 11-8-2010) 2 4" xfId="30363"/>
    <cellStyle name="T_Book1_09c_PhandienNhaso9_Ke hoach 2010 (theo doi 11-8-2010) 3" xfId="17882"/>
    <cellStyle name="T_Book1_09c_PhandienNhaso9_Ke hoach 2010 (theo doi 11-8-2010) 3 2" xfId="32530"/>
    <cellStyle name="T_Book1_09c_PhandienNhaso9_Ke hoach 2010 (theo doi 11-8-2010) 4" xfId="30362"/>
    <cellStyle name="T_Book1_09c_PhandienNhaso9_Ke hoach 2010 (theo doi 11-8-2010)_BIEU KE HOACH  2015 (KTN 6.11 sua)" xfId="17885"/>
    <cellStyle name="T_Book1_09c_PhandienNhaso9_Ke hoach 2010 (theo doi 11-8-2010)_BIEU KE HOACH  2015 (KTN 6.11 sua) 2" xfId="32533"/>
    <cellStyle name="T_Book1_09c_PhandienNhaso9_ke hoach dau thau 30-6-2010" xfId="11611"/>
    <cellStyle name="T_Book1_09c_PhandienNhaso9_ke hoach dau thau 30-6-2010 2" xfId="11612"/>
    <cellStyle name="T_Book1_09c_PhandienNhaso9_ke hoach dau thau 30-6-2010 2 2" xfId="17888"/>
    <cellStyle name="T_Book1_09c_PhandienNhaso9_ke hoach dau thau 30-6-2010 2 2 2" xfId="32536"/>
    <cellStyle name="T_Book1_09c_PhandienNhaso9_ke hoach dau thau 30-6-2010 2 3" xfId="17887"/>
    <cellStyle name="T_Book1_09c_PhandienNhaso9_ke hoach dau thau 30-6-2010 2 3 2" xfId="32535"/>
    <cellStyle name="T_Book1_09c_PhandienNhaso9_ke hoach dau thau 30-6-2010 2 4" xfId="30365"/>
    <cellStyle name="T_Book1_09c_PhandienNhaso9_ke hoach dau thau 30-6-2010 3" xfId="17886"/>
    <cellStyle name="T_Book1_09c_PhandienNhaso9_ke hoach dau thau 30-6-2010 3 2" xfId="32534"/>
    <cellStyle name="T_Book1_09c_PhandienNhaso9_ke hoach dau thau 30-6-2010 4" xfId="30364"/>
    <cellStyle name="T_Book1_09c_PhandienNhaso9_ke hoach dau thau 30-6-2010_BIEU KE HOACH  2015 (KTN 6.11 sua)" xfId="17889"/>
    <cellStyle name="T_Book1_09c_PhandienNhaso9_ke hoach dau thau 30-6-2010_BIEU KE HOACH  2015 (KTN 6.11 sua) 2" xfId="32537"/>
    <cellStyle name="T_Book1_09c_PhandienNhaso9_KH Von 2012 gui BKH 1" xfId="11613"/>
    <cellStyle name="T_Book1_09c_PhandienNhaso9_KH Von 2012 gui BKH 1 2" xfId="11614"/>
    <cellStyle name="T_Book1_09c_PhandienNhaso9_KH Von 2012 gui BKH 1 2 2" xfId="17892"/>
    <cellStyle name="T_Book1_09c_PhandienNhaso9_KH Von 2012 gui BKH 1 2 3" xfId="17891"/>
    <cellStyle name="T_Book1_09c_PhandienNhaso9_KH Von 2012 gui BKH 1 2 4" xfId="30367"/>
    <cellStyle name="T_Book1_09c_PhandienNhaso9_KH Von 2012 gui BKH 1 3" xfId="17890"/>
    <cellStyle name="T_Book1_09c_PhandienNhaso9_KH Von 2012 gui BKH 1 4" xfId="30366"/>
    <cellStyle name="T_Book1_09c_PhandienNhaso9_KH Von 2012 gui BKH 1_BIEU KE HOACH  2015 (KTN 6.11 sua)" xfId="17893"/>
    <cellStyle name="T_Book1_09c_PhandienNhaso9_QD ke hoach dau thau" xfId="11615"/>
    <cellStyle name="T_Book1_09c_PhandienNhaso9_QD ke hoach dau thau 2" xfId="11616"/>
    <cellStyle name="T_Book1_09c_PhandienNhaso9_QD ke hoach dau thau 2 2" xfId="17896"/>
    <cellStyle name="T_Book1_09c_PhandienNhaso9_QD ke hoach dau thau 2 2 2" xfId="32540"/>
    <cellStyle name="T_Book1_09c_PhandienNhaso9_QD ke hoach dau thau 2 3" xfId="17895"/>
    <cellStyle name="T_Book1_09c_PhandienNhaso9_QD ke hoach dau thau 2 3 2" xfId="32539"/>
    <cellStyle name="T_Book1_09c_PhandienNhaso9_QD ke hoach dau thau 2 4" xfId="30369"/>
    <cellStyle name="T_Book1_09c_PhandienNhaso9_QD ke hoach dau thau 3" xfId="17894"/>
    <cellStyle name="T_Book1_09c_PhandienNhaso9_QD ke hoach dau thau 3 2" xfId="32538"/>
    <cellStyle name="T_Book1_09c_PhandienNhaso9_QD ke hoach dau thau 4" xfId="30368"/>
    <cellStyle name="T_Book1_09c_PhandienNhaso9_QD ke hoach dau thau_BIEU KE HOACH  2015 (KTN 6.11 sua)" xfId="17897"/>
    <cellStyle name="T_Book1_09c_PhandienNhaso9_QD ke hoach dau thau_BIEU KE HOACH  2015 (KTN 6.11 sua) 2" xfId="32541"/>
    <cellStyle name="T_Book1_09c_PhandienNhaso9_Ra soat KH von 2011 (Huy-11-11-11)" xfId="11617"/>
    <cellStyle name="T_Book1_09c_PhandienNhaso9_Ra soat KH von 2011 (Huy-11-11-11) 2" xfId="11618"/>
    <cellStyle name="T_Book1_09c_PhandienNhaso9_Ra soat KH von 2011 (Huy-11-11-11) 2 2" xfId="17900"/>
    <cellStyle name="T_Book1_09c_PhandienNhaso9_Ra soat KH von 2011 (Huy-11-11-11) 2 2 2" xfId="32544"/>
    <cellStyle name="T_Book1_09c_PhandienNhaso9_Ra soat KH von 2011 (Huy-11-11-11) 2 3" xfId="17899"/>
    <cellStyle name="T_Book1_09c_PhandienNhaso9_Ra soat KH von 2011 (Huy-11-11-11) 2 3 2" xfId="32543"/>
    <cellStyle name="T_Book1_09c_PhandienNhaso9_Ra soat KH von 2011 (Huy-11-11-11) 2 4" xfId="30371"/>
    <cellStyle name="T_Book1_09c_PhandienNhaso9_Ra soat KH von 2011 (Huy-11-11-11) 3" xfId="17898"/>
    <cellStyle name="T_Book1_09c_PhandienNhaso9_Ra soat KH von 2011 (Huy-11-11-11) 3 2" xfId="32542"/>
    <cellStyle name="T_Book1_09c_PhandienNhaso9_Ra soat KH von 2011 (Huy-11-11-11) 4" xfId="30370"/>
    <cellStyle name="T_Book1_09c_PhandienNhaso9_Ra soat KH von 2011 (Huy-11-11-11)_BIEU KE HOACH  2015 (KTN 6.11 sua)" xfId="17901"/>
    <cellStyle name="T_Book1_09c_PhandienNhaso9_Ra soat KH von 2011 (Huy-11-11-11)_BIEU KE HOACH  2015 (KTN 6.11 sua) 2" xfId="32545"/>
    <cellStyle name="T_Book1_09c_PhandienNhaso9_tinh toan hoang ha" xfId="11619"/>
    <cellStyle name="T_Book1_09c_PhandienNhaso9_tinh toan hoang ha 2" xfId="11620"/>
    <cellStyle name="T_Book1_09c_PhandienNhaso9_tinh toan hoang ha 2 2" xfId="17904"/>
    <cellStyle name="T_Book1_09c_PhandienNhaso9_tinh toan hoang ha 2 2 2" xfId="32548"/>
    <cellStyle name="T_Book1_09c_PhandienNhaso9_tinh toan hoang ha 2 3" xfId="17903"/>
    <cellStyle name="T_Book1_09c_PhandienNhaso9_tinh toan hoang ha 2 3 2" xfId="32547"/>
    <cellStyle name="T_Book1_09c_PhandienNhaso9_tinh toan hoang ha 2 4" xfId="30373"/>
    <cellStyle name="T_Book1_09c_PhandienNhaso9_tinh toan hoang ha 3" xfId="17902"/>
    <cellStyle name="T_Book1_09c_PhandienNhaso9_tinh toan hoang ha 3 2" xfId="32546"/>
    <cellStyle name="T_Book1_09c_PhandienNhaso9_tinh toan hoang ha 4" xfId="30372"/>
    <cellStyle name="T_Book1_09c_PhandienNhaso9_tinh toan hoang ha_BIEU KE HOACH  2015 (KTN 6.11 sua)" xfId="17905"/>
    <cellStyle name="T_Book1_09c_PhandienNhaso9_tinh toan hoang ha_BIEU KE HOACH  2015 (KTN 6.11 sua) 2" xfId="32549"/>
    <cellStyle name="T_Book1_09c_PhandienNhaso9_Tong von ĐTPT" xfId="11621"/>
    <cellStyle name="T_Book1_09c_PhandienNhaso9_Tong von ĐTPT 2" xfId="11622"/>
    <cellStyle name="T_Book1_09c_PhandienNhaso9_Tong von ĐTPT 2 2" xfId="17908"/>
    <cellStyle name="T_Book1_09c_PhandienNhaso9_Tong von ĐTPT 2 2 2" xfId="32552"/>
    <cellStyle name="T_Book1_09c_PhandienNhaso9_Tong von ĐTPT 2 3" xfId="17907"/>
    <cellStyle name="T_Book1_09c_PhandienNhaso9_Tong von ĐTPT 2 3 2" xfId="32551"/>
    <cellStyle name="T_Book1_09c_PhandienNhaso9_Tong von ĐTPT 2 4" xfId="30375"/>
    <cellStyle name="T_Book1_09c_PhandienNhaso9_Tong von ĐTPT 3" xfId="17906"/>
    <cellStyle name="T_Book1_09c_PhandienNhaso9_Tong von ĐTPT 3 2" xfId="32550"/>
    <cellStyle name="T_Book1_09c_PhandienNhaso9_Tong von ĐTPT 4" xfId="30374"/>
    <cellStyle name="T_Book1_09c_PhandienNhaso9_Tong von ĐTPT_BIEU KE HOACH  2015 (KTN 6.11 sua)" xfId="17909"/>
    <cellStyle name="T_Book1_09c_PhandienNhaso9_Tong von ĐTPT_BIEU KE HOACH  2015 (KTN 6.11 sua) 2" xfId="32553"/>
    <cellStyle name="T_Book1_09c_PhandienNhaso9_Viec Huy dang lam" xfId="17910"/>
    <cellStyle name="T_Book1_09c_PhandienNhaso9_Viec Huy dang lam 2" xfId="32554"/>
    <cellStyle name="T_Book1_09c_PhandienNhaso9_Viec Huy dang lam_CT 134" xfId="17911"/>
    <cellStyle name="T_Book1_09c_PhandienNhaso9_Viec Huy dang lam_CT 134 2" xfId="32555"/>
    <cellStyle name="T_Book1_09d_Phannuocnhaso9" xfId="11623"/>
    <cellStyle name="T_Book1_09d_Phannuocnhaso9 2" xfId="17912"/>
    <cellStyle name="T_Book1_09d_Phannuocnhaso9 2 2" xfId="32556"/>
    <cellStyle name="T_Book1_09d_Phannuocnhaso9 3" xfId="30376"/>
    <cellStyle name="T_Book1_09d_Phannuocnhaso9_Bieu chi tieu KH 2014 (Huy-04-11)" xfId="17913"/>
    <cellStyle name="T_Book1_09d_Phannuocnhaso9_Bieu chi tieu KH 2014 (Huy-04-11) 2" xfId="17914"/>
    <cellStyle name="T_Book1_09d_Phannuocnhaso9_Bieu chi tieu KH 2014 (Huy-04-11) 2 2" xfId="32558"/>
    <cellStyle name="T_Book1_09d_Phannuocnhaso9_Bieu chi tieu KH 2014 (Huy-04-11) 3" xfId="32557"/>
    <cellStyle name="T_Book1_09d_Phannuocnhaso9_bieu ke hoach dau thau" xfId="11624"/>
    <cellStyle name="T_Book1_09d_Phannuocnhaso9_bieu ke hoach dau thau 2" xfId="11625"/>
    <cellStyle name="T_Book1_09d_Phannuocnhaso9_bieu ke hoach dau thau 2 2" xfId="17917"/>
    <cellStyle name="T_Book1_09d_Phannuocnhaso9_bieu ke hoach dau thau 2 2 2" xfId="32561"/>
    <cellStyle name="T_Book1_09d_Phannuocnhaso9_bieu ke hoach dau thau 2 3" xfId="17916"/>
    <cellStyle name="T_Book1_09d_Phannuocnhaso9_bieu ke hoach dau thau 2 3 2" xfId="32560"/>
    <cellStyle name="T_Book1_09d_Phannuocnhaso9_bieu ke hoach dau thau 2 4" xfId="30378"/>
    <cellStyle name="T_Book1_09d_Phannuocnhaso9_bieu ke hoach dau thau 3" xfId="17915"/>
    <cellStyle name="T_Book1_09d_Phannuocnhaso9_bieu ke hoach dau thau 3 2" xfId="32559"/>
    <cellStyle name="T_Book1_09d_Phannuocnhaso9_bieu ke hoach dau thau 4" xfId="30377"/>
    <cellStyle name="T_Book1_09d_Phannuocnhaso9_bieu ke hoach dau thau truong mam non SKH" xfId="11626"/>
    <cellStyle name="T_Book1_09d_Phannuocnhaso9_bieu ke hoach dau thau truong mam non SKH 2" xfId="11627"/>
    <cellStyle name="T_Book1_09d_Phannuocnhaso9_bieu ke hoach dau thau truong mam non SKH 2 2" xfId="17920"/>
    <cellStyle name="T_Book1_09d_Phannuocnhaso9_bieu ke hoach dau thau truong mam non SKH 2 2 2" xfId="32564"/>
    <cellStyle name="T_Book1_09d_Phannuocnhaso9_bieu ke hoach dau thau truong mam non SKH 2 3" xfId="17919"/>
    <cellStyle name="T_Book1_09d_Phannuocnhaso9_bieu ke hoach dau thau truong mam non SKH 2 3 2" xfId="32563"/>
    <cellStyle name="T_Book1_09d_Phannuocnhaso9_bieu ke hoach dau thau truong mam non SKH 2 4" xfId="30380"/>
    <cellStyle name="T_Book1_09d_Phannuocnhaso9_bieu ke hoach dau thau truong mam non SKH 3" xfId="17918"/>
    <cellStyle name="T_Book1_09d_Phannuocnhaso9_bieu ke hoach dau thau truong mam non SKH 3 2" xfId="32562"/>
    <cellStyle name="T_Book1_09d_Phannuocnhaso9_bieu ke hoach dau thau truong mam non SKH 4" xfId="30379"/>
    <cellStyle name="T_Book1_09d_Phannuocnhaso9_bieu ke hoach dau thau truong mam non SKH_BIEU KE HOACH  2015 (KTN 6.11 sua)" xfId="17921"/>
    <cellStyle name="T_Book1_09d_Phannuocnhaso9_bieu ke hoach dau thau truong mam non SKH_BIEU KE HOACH  2015 (KTN 6.11 sua) 2" xfId="32565"/>
    <cellStyle name="T_Book1_09d_Phannuocnhaso9_bieu ke hoach dau thau_BIEU KE HOACH  2015 (KTN 6.11 sua)" xfId="17922"/>
    <cellStyle name="T_Book1_09d_Phannuocnhaso9_bieu ke hoach dau thau_BIEU KE HOACH  2015 (KTN 6.11 sua) 2" xfId="32566"/>
    <cellStyle name="T_Book1_09d_Phannuocnhaso9_bieu tong hop lai kh von 2011 gui phong TH-KTDN" xfId="11628"/>
    <cellStyle name="T_Book1_09d_Phannuocnhaso9_bieu tong hop lai kh von 2011 gui phong TH-KTDN 2" xfId="11629"/>
    <cellStyle name="T_Book1_09d_Phannuocnhaso9_bieu tong hop lai kh von 2011 gui phong TH-KTDN 2 2" xfId="17925"/>
    <cellStyle name="T_Book1_09d_Phannuocnhaso9_bieu tong hop lai kh von 2011 gui phong TH-KTDN 2 3" xfId="17924"/>
    <cellStyle name="T_Book1_09d_Phannuocnhaso9_bieu tong hop lai kh von 2011 gui phong TH-KTDN 2 4" xfId="30382"/>
    <cellStyle name="T_Book1_09d_Phannuocnhaso9_bieu tong hop lai kh von 2011 gui phong TH-KTDN 3" xfId="17923"/>
    <cellStyle name="T_Book1_09d_Phannuocnhaso9_bieu tong hop lai kh von 2011 gui phong TH-KTDN 4" xfId="30381"/>
    <cellStyle name="T_Book1_09d_Phannuocnhaso9_bieu tong hop lai kh von 2011 gui phong TH-KTDN_BIEU KE HOACH  2015 (KTN 6.11 sua)" xfId="17926"/>
    <cellStyle name="T_Book1_09d_Phannuocnhaso9_Book1" xfId="11630"/>
    <cellStyle name="T_Book1_09d_Phannuocnhaso9_Book1 2" xfId="11631"/>
    <cellStyle name="T_Book1_09d_Phannuocnhaso9_Book1 2 2" xfId="17929"/>
    <cellStyle name="T_Book1_09d_Phannuocnhaso9_Book1 2 2 2" xfId="32569"/>
    <cellStyle name="T_Book1_09d_Phannuocnhaso9_Book1 2 3" xfId="17928"/>
    <cellStyle name="T_Book1_09d_Phannuocnhaso9_Book1 2 3 2" xfId="32568"/>
    <cellStyle name="T_Book1_09d_Phannuocnhaso9_Book1 2 4" xfId="30384"/>
    <cellStyle name="T_Book1_09d_Phannuocnhaso9_Book1 3" xfId="17927"/>
    <cellStyle name="T_Book1_09d_Phannuocnhaso9_Book1 3 2" xfId="32567"/>
    <cellStyle name="T_Book1_09d_Phannuocnhaso9_Book1 4" xfId="30383"/>
    <cellStyle name="T_Book1_09d_Phannuocnhaso9_Book1_BIEU KE HOACH  2015 (KTN 6.11 sua)" xfId="17930"/>
    <cellStyle name="T_Book1_09d_Phannuocnhaso9_Book1_BIEU KE HOACH  2015 (KTN 6.11 sua) 2" xfId="32570"/>
    <cellStyle name="T_Book1_09d_Phannuocnhaso9_Book1_Ke hoach 2010 (theo doi 11-8-2010)" xfId="11632"/>
    <cellStyle name="T_Book1_09d_Phannuocnhaso9_Book1_Ke hoach 2010 (theo doi 11-8-2010) 2" xfId="11633"/>
    <cellStyle name="T_Book1_09d_Phannuocnhaso9_Book1_Ke hoach 2010 (theo doi 11-8-2010) 2 2" xfId="17933"/>
    <cellStyle name="T_Book1_09d_Phannuocnhaso9_Book1_Ke hoach 2010 (theo doi 11-8-2010) 2 3" xfId="17932"/>
    <cellStyle name="T_Book1_09d_Phannuocnhaso9_Book1_Ke hoach 2010 (theo doi 11-8-2010) 2 4" xfId="30386"/>
    <cellStyle name="T_Book1_09d_Phannuocnhaso9_Book1_Ke hoach 2010 (theo doi 11-8-2010) 3" xfId="17931"/>
    <cellStyle name="T_Book1_09d_Phannuocnhaso9_Book1_Ke hoach 2010 (theo doi 11-8-2010) 4" xfId="30385"/>
    <cellStyle name="T_Book1_09d_Phannuocnhaso9_Book1_Ke hoach 2010 (theo doi 11-8-2010)_BIEU KE HOACH  2015 (KTN 6.11 sua)" xfId="17934"/>
    <cellStyle name="T_Book1_09d_Phannuocnhaso9_Book1_ke hoach dau thau 30-6-2010" xfId="11634"/>
    <cellStyle name="T_Book1_09d_Phannuocnhaso9_Book1_ke hoach dau thau 30-6-2010 2" xfId="11635"/>
    <cellStyle name="T_Book1_09d_Phannuocnhaso9_Book1_ke hoach dau thau 30-6-2010 2 2" xfId="17937"/>
    <cellStyle name="T_Book1_09d_Phannuocnhaso9_Book1_ke hoach dau thau 30-6-2010 2 3" xfId="17936"/>
    <cellStyle name="T_Book1_09d_Phannuocnhaso9_Book1_ke hoach dau thau 30-6-2010 2 4" xfId="30388"/>
    <cellStyle name="T_Book1_09d_Phannuocnhaso9_Book1_ke hoach dau thau 30-6-2010 3" xfId="17935"/>
    <cellStyle name="T_Book1_09d_Phannuocnhaso9_Book1_ke hoach dau thau 30-6-2010 4" xfId="30387"/>
    <cellStyle name="T_Book1_09d_Phannuocnhaso9_Book1_ke hoach dau thau 30-6-2010_BIEU KE HOACH  2015 (KTN 6.11 sua)" xfId="17938"/>
    <cellStyle name="T_Book1_09d_Phannuocnhaso9_Copy of KH PHAN BO VON ĐỐI ỨNG NAM 2011 (30 TY phuong án gop WB)" xfId="11636"/>
    <cellStyle name="T_Book1_09d_Phannuocnhaso9_Copy of KH PHAN BO VON ĐỐI ỨNG NAM 2011 (30 TY phuong án gop WB) 2" xfId="11637"/>
    <cellStyle name="T_Book1_09d_Phannuocnhaso9_Copy of KH PHAN BO VON ĐỐI ỨNG NAM 2011 (30 TY phuong án gop WB) 2 2" xfId="17941"/>
    <cellStyle name="T_Book1_09d_Phannuocnhaso9_Copy of KH PHAN BO VON ĐỐI ỨNG NAM 2011 (30 TY phuong án gop WB) 2 3" xfId="17940"/>
    <cellStyle name="T_Book1_09d_Phannuocnhaso9_Copy of KH PHAN BO VON ĐỐI ỨNG NAM 2011 (30 TY phuong án gop WB) 2 4" xfId="30390"/>
    <cellStyle name="T_Book1_09d_Phannuocnhaso9_Copy of KH PHAN BO VON ĐỐI ỨNG NAM 2011 (30 TY phuong án gop WB) 3" xfId="17939"/>
    <cellStyle name="T_Book1_09d_Phannuocnhaso9_Copy of KH PHAN BO VON ĐỐI ỨNG NAM 2011 (30 TY phuong án gop WB) 4" xfId="30389"/>
    <cellStyle name="T_Book1_09d_Phannuocnhaso9_Copy of KH PHAN BO VON ĐỐI ỨNG NAM 2011 (30 TY phuong án gop WB)_BIEU KE HOACH  2015 (KTN 6.11 sua)" xfId="17942"/>
    <cellStyle name="T_Book1_09d_Phannuocnhaso9_DTTD chieng chan Tham lai 29-9-2009" xfId="11638"/>
    <cellStyle name="T_Book1_09d_Phannuocnhaso9_DTTD chieng chan Tham lai 29-9-2009 2" xfId="11639"/>
    <cellStyle name="T_Book1_09d_Phannuocnhaso9_DTTD chieng chan Tham lai 29-9-2009 2 2" xfId="17945"/>
    <cellStyle name="T_Book1_09d_Phannuocnhaso9_DTTD chieng chan Tham lai 29-9-2009 2 3" xfId="17944"/>
    <cellStyle name="T_Book1_09d_Phannuocnhaso9_DTTD chieng chan Tham lai 29-9-2009 2 4" xfId="30392"/>
    <cellStyle name="T_Book1_09d_Phannuocnhaso9_DTTD chieng chan Tham lai 29-9-2009 3" xfId="17943"/>
    <cellStyle name="T_Book1_09d_Phannuocnhaso9_DTTD chieng chan Tham lai 29-9-2009 4" xfId="30391"/>
    <cellStyle name="T_Book1_09d_Phannuocnhaso9_DTTD chieng chan Tham lai 29-9-2009_BIEU KE HOACH  2015 (KTN 6.11 sua)" xfId="17946"/>
    <cellStyle name="T_Book1_09d_Phannuocnhaso9_dự toán 30a 2013" xfId="17951"/>
    <cellStyle name="T_Book1_09d_Phannuocnhaso9_dự toán 30a 2013 2" xfId="32575"/>
    <cellStyle name="T_Book1_09d_Phannuocnhaso9_Du toan nuoc San Thang (GD2)" xfId="11640"/>
    <cellStyle name="T_Book1_09d_Phannuocnhaso9_Du toan nuoc San Thang (GD2) 2" xfId="11641"/>
    <cellStyle name="T_Book1_09d_Phannuocnhaso9_Du toan nuoc San Thang (GD2) 2 2" xfId="17949"/>
    <cellStyle name="T_Book1_09d_Phannuocnhaso9_Du toan nuoc San Thang (GD2) 2 2 2" xfId="32573"/>
    <cellStyle name="T_Book1_09d_Phannuocnhaso9_Du toan nuoc San Thang (GD2) 2 3" xfId="17948"/>
    <cellStyle name="T_Book1_09d_Phannuocnhaso9_Du toan nuoc San Thang (GD2) 2 3 2" xfId="32572"/>
    <cellStyle name="T_Book1_09d_Phannuocnhaso9_Du toan nuoc San Thang (GD2) 2 4" xfId="30394"/>
    <cellStyle name="T_Book1_09d_Phannuocnhaso9_Du toan nuoc San Thang (GD2) 3" xfId="17947"/>
    <cellStyle name="T_Book1_09d_Phannuocnhaso9_Du toan nuoc San Thang (GD2) 3 2" xfId="32571"/>
    <cellStyle name="T_Book1_09d_Phannuocnhaso9_Du toan nuoc San Thang (GD2) 4" xfId="30393"/>
    <cellStyle name="T_Book1_09d_Phannuocnhaso9_Du toan nuoc San Thang (GD2)_BIEU KE HOACH  2015 (KTN 6.11 sua)" xfId="17950"/>
    <cellStyle name="T_Book1_09d_Phannuocnhaso9_Du toan nuoc San Thang (GD2)_BIEU KE HOACH  2015 (KTN 6.11 sua) 2" xfId="32574"/>
    <cellStyle name="T_Book1_09d_Phannuocnhaso9_Ke hoach 2010 (theo doi 11-8-2010)" xfId="11642"/>
    <cellStyle name="T_Book1_09d_Phannuocnhaso9_Ke hoach 2010 (theo doi 11-8-2010) 2" xfId="11643"/>
    <cellStyle name="T_Book1_09d_Phannuocnhaso9_Ke hoach 2010 (theo doi 11-8-2010) 2 2" xfId="17954"/>
    <cellStyle name="T_Book1_09d_Phannuocnhaso9_Ke hoach 2010 (theo doi 11-8-2010) 2 2 2" xfId="32578"/>
    <cellStyle name="T_Book1_09d_Phannuocnhaso9_Ke hoach 2010 (theo doi 11-8-2010) 2 3" xfId="17953"/>
    <cellStyle name="T_Book1_09d_Phannuocnhaso9_Ke hoach 2010 (theo doi 11-8-2010) 2 3 2" xfId="32577"/>
    <cellStyle name="T_Book1_09d_Phannuocnhaso9_Ke hoach 2010 (theo doi 11-8-2010) 2 4" xfId="30396"/>
    <cellStyle name="T_Book1_09d_Phannuocnhaso9_Ke hoach 2010 (theo doi 11-8-2010) 3" xfId="17952"/>
    <cellStyle name="T_Book1_09d_Phannuocnhaso9_Ke hoach 2010 (theo doi 11-8-2010) 3 2" xfId="32576"/>
    <cellStyle name="T_Book1_09d_Phannuocnhaso9_Ke hoach 2010 (theo doi 11-8-2010) 4" xfId="30395"/>
    <cellStyle name="T_Book1_09d_Phannuocnhaso9_Ke hoach 2010 (theo doi 11-8-2010)_BIEU KE HOACH  2015 (KTN 6.11 sua)" xfId="17955"/>
    <cellStyle name="T_Book1_09d_Phannuocnhaso9_Ke hoach 2010 (theo doi 11-8-2010)_BIEU KE HOACH  2015 (KTN 6.11 sua) 2" xfId="32579"/>
    <cellStyle name="T_Book1_09d_Phannuocnhaso9_ke hoach dau thau 30-6-2010" xfId="11644"/>
    <cellStyle name="T_Book1_09d_Phannuocnhaso9_ke hoach dau thau 30-6-2010 2" xfId="11645"/>
    <cellStyle name="T_Book1_09d_Phannuocnhaso9_ke hoach dau thau 30-6-2010 2 2" xfId="17958"/>
    <cellStyle name="T_Book1_09d_Phannuocnhaso9_ke hoach dau thau 30-6-2010 2 2 2" xfId="32582"/>
    <cellStyle name="T_Book1_09d_Phannuocnhaso9_ke hoach dau thau 30-6-2010 2 3" xfId="17957"/>
    <cellStyle name="T_Book1_09d_Phannuocnhaso9_ke hoach dau thau 30-6-2010 2 3 2" xfId="32581"/>
    <cellStyle name="T_Book1_09d_Phannuocnhaso9_ke hoach dau thau 30-6-2010 2 4" xfId="30398"/>
    <cellStyle name="T_Book1_09d_Phannuocnhaso9_ke hoach dau thau 30-6-2010 3" xfId="17956"/>
    <cellStyle name="T_Book1_09d_Phannuocnhaso9_ke hoach dau thau 30-6-2010 3 2" xfId="32580"/>
    <cellStyle name="T_Book1_09d_Phannuocnhaso9_ke hoach dau thau 30-6-2010 4" xfId="30397"/>
    <cellStyle name="T_Book1_09d_Phannuocnhaso9_ke hoach dau thau 30-6-2010_BIEU KE HOACH  2015 (KTN 6.11 sua)" xfId="17959"/>
    <cellStyle name="T_Book1_09d_Phannuocnhaso9_ke hoach dau thau 30-6-2010_BIEU KE HOACH  2015 (KTN 6.11 sua) 2" xfId="32583"/>
    <cellStyle name="T_Book1_09d_Phannuocnhaso9_KH Von 2012 gui BKH 1" xfId="11646"/>
    <cellStyle name="T_Book1_09d_Phannuocnhaso9_KH Von 2012 gui BKH 1 2" xfId="11647"/>
    <cellStyle name="T_Book1_09d_Phannuocnhaso9_KH Von 2012 gui BKH 1 2 2" xfId="17962"/>
    <cellStyle name="T_Book1_09d_Phannuocnhaso9_KH Von 2012 gui BKH 1 2 3" xfId="17961"/>
    <cellStyle name="T_Book1_09d_Phannuocnhaso9_KH Von 2012 gui BKH 1 2 4" xfId="30400"/>
    <cellStyle name="T_Book1_09d_Phannuocnhaso9_KH Von 2012 gui BKH 1 3" xfId="17960"/>
    <cellStyle name="T_Book1_09d_Phannuocnhaso9_KH Von 2012 gui BKH 1 4" xfId="30399"/>
    <cellStyle name="T_Book1_09d_Phannuocnhaso9_KH Von 2012 gui BKH 1_BIEU KE HOACH  2015 (KTN 6.11 sua)" xfId="17963"/>
    <cellStyle name="T_Book1_09d_Phannuocnhaso9_QD ke hoach dau thau" xfId="11648"/>
    <cellStyle name="T_Book1_09d_Phannuocnhaso9_QD ke hoach dau thau 2" xfId="11649"/>
    <cellStyle name="T_Book1_09d_Phannuocnhaso9_QD ke hoach dau thau 2 2" xfId="17966"/>
    <cellStyle name="T_Book1_09d_Phannuocnhaso9_QD ke hoach dau thau 2 2 2" xfId="32586"/>
    <cellStyle name="T_Book1_09d_Phannuocnhaso9_QD ke hoach dau thau 2 3" xfId="17965"/>
    <cellStyle name="T_Book1_09d_Phannuocnhaso9_QD ke hoach dau thau 2 3 2" xfId="32585"/>
    <cellStyle name="T_Book1_09d_Phannuocnhaso9_QD ke hoach dau thau 2 4" xfId="30402"/>
    <cellStyle name="T_Book1_09d_Phannuocnhaso9_QD ke hoach dau thau 3" xfId="17964"/>
    <cellStyle name="T_Book1_09d_Phannuocnhaso9_QD ke hoach dau thau 3 2" xfId="32584"/>
    <cellStyle name="T_Book1_09d_Phannuocnhaso9_QD ke hoach dau thau 4" xfId="30401"/>
    <cellStyle name="T_Book1_09d_Phannuocnhaso9_QD ke hoach dau thau_BIEU KE HOACH  2015 (KTN 6.11 sua)" xfId="17967"/>
    <cellStyle name="T_Book1_09d_Phannuocnhaso9_QD ke hoach dau thau_BIEU KE HOACH  2015 (KTN 6.11 sua) 2" xfId="32587"/>
    <cellStyle name="T_Book1_09d_Phannuocnhaso9_Ra soat KH von 2011 (Huy-11-11-11)" xfId="11650"/>
    <cellStyle name="T_Book1_09d_Phannuocnhaso9_Ra soat KH von 2011 (Huy-11-11-11) 2" xfId="11651"/>
    <cellStyle name="T_Book1_09d_Phannuocnhaso9_Ra soat KH von 2011 (Huy-11-11-11) 2 2" xfId="17970"/>
    <cellStyle name="T_Book1_09d_Phannuocnhaso9_Ra soat KH von 2011 (Huy-11-11-11) 2 2 2" xfId="32590"/>
    <cellStyle name="T_Book1_09d_Phannuocnhaso9_Ra soat KH von 2011 (Huy-11-11-11) 2 3" xfId="17969"/>
    <cellStyle name="T_Book1_09d_Phannuocnhaso9_Ra soat KH von 2011 (Huy-11-11-11) 2 3 2" xfId="32589"/>
    <cellStyle name="T_Book1_09d_Phannuocnhaso9_Ra soat KH von 2011 (Huy-11-11-11) 2 4" xfId="30404"/>
    <cellStyle name="T_Book1_09d_Phannuocnhaso9_Ra soat KH von 2011 (Huy-11-11-11) 3" xfId="17968"/>
    <cellStyle name="T_Book1_09d_Phannuocnhaso9_Ra soat KH von 2011 (Huy-11-11-11) 3 2" xfId="32588"/>
    <cellStyle name="T_Book1_09d_Phannuocnhaso9_Ra soat KH von 2011 (Huy-11-11-11) 4" xfId="30403"/>
    <cellStyle name="T_Book1_09d_Phannuocnhaso9_Ra soat KH von 2011 (Huy-11-11-11)_BIEU KE HOACH  2015 (KTN 6.11 sua)" xfId="17971"/>
    <cellStyle name="T_Book1_09d_Phannuocnhaso9_Ra soat KH von 2011 (Huy-11-11-11)_BIEU KE HOACH  2015 (KTN 6.11 sua) 2" xfId="32591"/>
    <cellStyle name="T_Book1_09d_Phannuocnhaso9_tinh toan hoang ha" xfId="11652"/>
    <cellStyle name="T_Book1_09d_Phannuocnhaso9_tinh toan hoang ha 2" xfId="11653"/>
    <cellStyle name="T_Book1_09d_Phannuocnhaso9_tinh toan hoang ha 2 2" xfId="17974"/>
    <cellStyle name="T_Book1_09d_Phannuocnhaso9_tinh toan hoang ha 2 2 2" xfId="32594"/>
    <cellStyle name="T_Book1_09d_Phannuocnhaso9_tinh toan hoang ha 2 3" xfId="17973"/>
    <cellStyle name="T_Book1_09d_Phannuocnhaso9_tinh toan hoang ha 2 3 2" xfId="32593"/>
    <cellStyle name="T_Book1_09d_Phannuocnhaso9_tinh toan hoang ha 2 4" xfId="30406"/>
    <cellStyle name="T_Book1_09d_Phannuocnhaso9_tinh toan hoang ha 3" xfId="17972"/>
    <cellStyle name="T_Book1_09d_Phannuocnhaso9_tinh toan hoang ha 3 2" xfId="32592"/>
    <cellStyle name="T_Book1_09d_Phannuocnhaso9_tinh toan hoang ha 4" xfId="30405"/>
    <cellStyle name="T_Book1_09d_Phannuocnhaso9_tinh toan hoang ha_BIEU KE HOACH  2015 (KTN 6.11 sua)" xfId="17975"/>
    <cellStyle name="T_Book1_09d_Phannuocnhaso9_tinh toan hoang ha_BIEU KE HOACH  2015 (KTN 6.11 sua) 2" xfId="32595"/>
    <cellStyle name="T_Book1_09d_Phannuocnhaso9_Tong von ĐTPT" xfId="11654"/>
    <cellStyle name="T_Book1_09d_Phannuocnhaso9_Tong von ĐTPT 2" xfId="11655"/>
    <cellStyle name="T_Book1_09d_Phannuocnhaso9_Tong von ĐTPT 2 2" xfId="17978"/>
    <cellStyle name="T_Book1_09d_Phannuocnhaso9_Tong von ĐTPT 2 2 2" xfId="32598"/>
    <cellStyle name="T_Book1_09d_Phannuocnhaso9_Tong von ĐTPT 2 3" xfId="17977"/>
    <cellStyle name="T_Book1_09d_Phannuocnhaso9_Tong von ĐTPT 2 3 2" xfId="32597"/>
    <cellStyle name="T_Book1_09d_Phannuocnhaso9_Tong von ĐTPT 2 4" xfId="30408"/>
    <cellStyle name="T_Book1_09d_Phannuocnhaso9_Tong von ĐTPT 3" xfId="17976"/>
    <cellStyle name="T_Book1_09d_Phannuocnhaso9_Tong von ĐTPT 3 2" xfId="32596"/>
    <cellStyle name="T_Book1_09d_Phannuocnhaso9_Tong von ĐTPT 4" xfId="30407"/>
    <cellStyle name="T_Book1_09d_Phannuocnhaso9_Tong von ĐTPT_BIEU KE HOACH  2015 (KTN 6.11 sua)" xfId="17979"/>
    <cellStyle name="T_Book1_09d_Phannuocnhaso9_Tong von ĐTPT_BIEU KE HOACH  2015 (KTN 6.11 sua) 2" xfId="32599"/>
    <cellStyle name="T_Book1_09d_Phannuocnhaso9_Viec Huy dang lam" xfId="17980"/>
    <cellStyle name="T_Book1_09d_Phannuocnhaso9_Viec Huy dang lam 2" xfId="32600"/>
    <cellStyle name="T_Book1_09d_Phannuocnhaso9_Viec Huy dang lam_CT 134" xfId="17981"/>
    <cellStyle name="T_Book1_09d_Phannuocnhaso9_Viec Huy dang lam_CT 134 2" xfId="32601"/>
    <cellStyle name="T_Book1_09f_TienluongThannhaso9" xfId="11656"/>
    <cellStyle name="T_Book1_09f_TienluongThannhaso9 2" xfId="17982"/>
    <cellStyle name="T_Book1_09f_TienluongThannhaso9 2 2" xfId="32602"/>
    <cellStyle name="T_Book1_09f_TienluongThannhaso9 3" xfId="30409"/>
    <cellStyle name="T_Book1_09f_TienluongThannhaso9_Bieu chi tieu KH 2014 (Huy-04-11)" xfId="17983"/>
    <cellStyle name="T_Book1_09f_TienluongThannhaso9_Bieu chi tieu KH 2014 (Huy-04-11) 2" xfId="17984"/>
    <cellStyle name="T_Book1_09f_TienluongThannhaso9_Bieu chi tieu KH 2014 (Huy-04-11) 2 2" xfId="32604"/>
    <cellStyle name="T_Book1_09f_TienluongThannhaso9_Bieu chi tieu KH 2014 (Huy-04-11) 3" xfId="32603"/>
    <cellStyle name="T_Book1_09f_TienluongThannhaso9_bieu ke hoach dau thau" xfId="11657"/>
    <cellStyle name="T_Book1_09f_TienluongThannhaso9_bieu ke hoach dau thau 2" xfId="11658"/>
    <cellStyle name="T_Book1_09f_TienluongThannhaso9_bieu ke hoach dau thau 2 2" xfId="17987"/>
    <cellStyle name="T_Book1_09f_TienluongThannhaso9_bieu ke hoach dau thau 2 2 2" xfId="32607"/>
    <cellStyle name="T_Book1_09f_TienluongThannhaso9_bieu ke hoach dau thau 2 3" xfId="17986"/>
    <cellStyle name="T_Book1_09f_TienluongThannhaso9_bieu ke hoach dau thau 2 3 2" xfId="32606"/>
    <cellStyle name="T_Book1_09f_TienluongThannhaso9_bieu ke hoach dau thau 2 4" xfId="30411"/>
    <cellStyle name="T_Book1_09f_TienluongThannhaso9_bieu ke hoach dau thau 3" xfId="17985"/>
    <cellStyle name="T_Book1_09f_TienluongThannhaso9_bieu ke hoach dau thau 3 2" xfId="32605"/>
    <cellStyle name="T_Book1_09f_TienluongThannhaso9_bieu ke hoach dau thau 4" xfId="30410"/>
    <cellStyle name="T_Book1_09f_TienluongThannhaso9_bieu ke hoach dau thau truong mam non SKH" xfId="11659"/>
    <cellStyle name="T_Book1_09f_TienluongThannhaso9_bieu ke hoach dau thau truong mam non SKH 2" xfId="11660"/>
    <cellStyle name="T_Book1_09f_TienluongThannhaso9_bieu ke hoach dau thau truong mam non SKH 2 2" xfId="17990"/>
    <cellStyle name="T_Book1_09f_TienluongThannhaso9_bieu ke hoach dau thau truong mam non SKH 2 2 2" xfId="32610"/>
    <cellStyle name="T_Book1_09f_TienluongThannhaso9_bieu ke hoach dau thau truong mam non SKH 2 3" xfId="17989"/>
    <cellStyle name="T_Book1_09f_TienluongThannhaso9_bieu ke hoach dau thau truong mam non SKH 2 3 2" xfId="32609"/>
    <cellStyle name="T_Book1_09f_TienluongThannhaso9_bieu ke hoach dau thau truong mam non SKH 2 4" xfId="30413"/>
    <cellStyle name="T_Book1_09f_TienluongThannhaso9_bieu ke hoach dau thau truong mam non SKH 3" xfId="17988"/>
    <cellStyle name="T_Book1_09f_TienluongThannhaso9_bieu ke hoach dau thau truong mam non SKH 3 2" xfId="32608"/>
    <cellStyle name="T_Book1_09f_TienluongThannhaso9_bieu ke hoach dau thau truong mam non SKH 4" xfId="30412"/>
    <cellStyle name="T_Book1_09f_TienluongThannhaso9_bieu ke hoach dau thau truong mam non SKH_BIEU KE HOACH  2015 (KTN 6.11 sua)" xfId="17991"/>
    <cellStyle name="T_Book1_09f_TienluongThannhaso9_bieu ke hoach dau thau truong mam non SKH_BIEU KE HOACH  2015 (KTN 6.11 sua) 2" xfId="32611"/>
    <cellStyle name="T_Book1_09f_TienluongThannhaso9_bieu ke hoach dau thau_BIEU KE HOACH  2015 (KTN 6.11 sua)" xfId="17992"/>
    <cellStyle name="T_Book1_09f_TienluongThannhaso9_bieu ke hoach dau thau_BIEU KE HOACH  2015 (KTN 6.11 sua) 2" xfId="32612"/>
    <cellStyle name="T_Book1_09f_TienluongThannhaso9_bieu tong hop lai kh von 2011 gui phong TH-KTDN" xfId="11661"/>
    <cellStyle name="T_Book1_09f_TienluongThannhaso9_bieu tong hop lai kh von 2011 gui phong TH-KTDN 2" xfId="11662"/>
    <cellStyle name="T_Book1_09f_TienluongThannhaso9_bieu tong hop lai kh von 2011 gui phong TH-KTDN 2 2" xfId="17995"/>
    <cellStyle name="T_Book1_09f_TienluongThannhaso9_bieu tong hop lai kh von 2011 gui phong TH-KTDN 2 3" xfId="17994"/>
    <cellStyle name="T_Book1_09f_TienluongThannhaso9_bieu tong hop lai kh von 2011 gui phong TH-KTDN 2 4" xfId="30415"/>
    <cellStyle name="T_Book1_09f_TienluongThannhaso9_bieu tong hop lai kh von 2011 gui phong TH-KTDN 3" xfId="17993"/>
    <cellStyle name="T_Book1_09f_TienluongThannhaso9_bieu tong hop lai kh von 2011 gui phong TH-KTDN 4" xfId="30414"/>
    <cellStyle name="T_Book1_09f_TienluongThannhaso9_bieu tong hop lai kh von 2011 gui phong TH-KTDN_BIEU KE HOACH  2015 (KTN 6.11 sua)" xfId="17996"/>
    <cellStyle name="T_Book1_09f_TienluongThannhaso9_Book1" xfId="11663"/>
    <cellStyle name="T_Book1_09f_TienluongThannhaso9_Book1 2" xfId="11664"/>
    <cellStyle name="T_Book1_09f_TienluongThannhaso9_Book1 2 2" xfId="17999"/>
    <cellStyle name="T_Book1_09f_TienluongThannhaso9_Book1 2 2 2" xfId="32615"/>
    <cellStyle name="T_Book1_09f_TienluongThannhaso9_Book1 2 3" xfId="17998"/>
    <cellStyle name="T_Book1_09f_TienluongThannhaso9_Book1 2 3 2" xfId="32614"/>
    <cellStyle name="T_Book1_09f_TienluongThannhaso9_Book1 2 4" xfId="30417"/>
    <cellStyle name="T_Book1_09f_TienluongThannhaso9_Book1 3" xfId="17997"/>
    <cellStyle name="T_Book1_09f_TienluongThannhaso9_Book1 3 2" xfId="32613"/>
    <cellStyle name="T_Book1_09f_TienluongThannhaso9_Book1 4" xfId="30416"/>
    <cellStyle name="T_Book1_09f_TienluongThannhaso9_Book1_BIEU KE HOACH  2015 (KTN 6.11 sua)" xfId="18000"/>
    <cellStyle name="T_Book1_09f_TienluongThannhaso9_Book1_BIEU KE HOACH  2015 (KTN 6.11 sua) 2" xfId="32616"/>
    <cellStyle name="T_Book1_09f_TienluongThannhaso9_Book1_Ke hoach 2010 (theo doi 11-8-2010)" xfId="11665"/>
    <cellStyle name="T_Book1_09f_TienluongThannhaso9_Book1_Ke hoach 2010 (theo doi 11-8-2010) 2" xfId="11666"/>
    <cellStyle name="T_Book1_09f_TienluongThannhaso9_Book1_Ke hoach 2010 (theo doi 11-8-2010) 2 2" xfId="18003"/>
    <cellStyle name="T_Book1_09f_TienluongThannhaso9_Book1_Ke hoach 2010 (theo doi 11-8-2010) 2 3" xfId="18002"/>
    <cellStyle name="T_Book1_09f_TienluongThannhaso9_Book1_Ke hoach 2010 (theo doi 11-8-2010) 2 4" xfId="30419"/>
    <cellStyle name="T_Book1_09f_TienluongThannhaso9_Book1_Ke hoach 2010 (theo doi 11-8-2010) 3" xfId="18001"/>
    <cellStyle name="T_Book1_09f_TienluongThannhaso9_Book1_Ke hoach 2010 (theo doi 11-8-2010) 4" xfId="30418"/>
    <cellStyle name="T_Book1_09f_TienluongThannhaso9_Book1_Ke hoach 2010 (theo doi 11-8-2010)_BIEU KE HOACH  2015 (KTN 6.11 sua)" xfId="18004"/>
    <cellStyle name="T_Book1_09f_TienluongThannhaso9_Book1_ke hoach dau thau 30-6-2010" xfId="11667"/>
    <cellStyle name="T_Book1_09f_TienluongThannhaso9_Book1_ke hoach dau thau 30-6-2010 2" xfId="11668"/>
    <cellStyle name="T_Book1_09f_TienluongThannhaso9_Book1_ke hoach dau thau 30-6-2010 2 2" xfId="18007"/>
    <cellStyle name="T_Book1_09f_TienluongThannhaso9_Book1_ke hoach dau thau 30-6-2010 2 3" xfId="18006"/>
    <cellStyle name="T_Book1_09f_TienluongThannhaso9_Book1_ke hoach dau thau 30-6-2010 2 4" xfId="30421"/>
    <cellStyle name="T_Book1_09f_TienluongThannhaso9_Book1_ke hoach dau thau 30-6-2010 3" xfId="18005"/>
    <cellStyle name="T_Book1_09f_TienluongThannhaso9_Book1_ke hoach dau thau 30-6-2010 4" xfId="30420"/>
    <cellStyle name="T_Book1_09f_TienluongThannhaso9_Book1_ke hoach dau thau 30-6-2010_BIEU KE HOACH  2015 (KTN 6.11 sua)" xfId="18008"/>
    <cellStyle name="T_Book1_09f_TienluongThannhaso9_Copy of KH PHAN BO VON ĐỐI ỨNG NAM 2011 (30 TY phuong án gop WB)" xfId="11669"/>
    <cellStyle name="T_Book1_09f_TienluongThannhaso9_Copy of KH PHAN BO VON ĐỐI ỨNG NAM 2011 (30 TY phuong án gop WB) 2" xfId="11670"/>
    <cellStyle name="T_Book1_09f_TienluongThannhaso9_Copy of KH PHAN BO VON ĐỐI ỨNG NAM 2011 (30 TY phuong án gop WB) 2 2" xfId="18011"/>
    <cellStyle name="T_Book1_09f_TienluongThannhaso9_Copy of KH PHAN BO VON ĐỐI ỨNG NAM 2011 (30 TY phuong án gop WB) 2 3" xfId="18010"/>
    <cellStyle name="T_Book1_09f_TienluongThannhaso9_Copy of KH PHAN BO VON ĐỐI ỨNG NAM 2011 (30 TY phuong án gop WB) 2 4" xfId="30423"/>
    <cellStyle name="T_Book1_09f_TienluongThannhaso9_Copy of KH PHAN BO VON ĐỐI ỨNG NAM 2011 (30 TY phuong án gop WB) 3" xfId="18009"/>
    <cellStyle name="T_Book1_09f_TienluongThannhaso9_Copy of KH PHAN BO VON ĐỐI ỨNG NAM 2011 (30 TY phuong án gop WB) 4" xfId="30422"/>
    <cellStyle name="T_Book1_09f_TienluongThannhaso9_Copy of KH PHAN BO VON ĐỐI ỨNG NAM 2011 (30 TY phuong án gop WB)_BIEU KE HOACH  2015 (KTN 6.11 sua)" xfId="18012"/>
    <cellStyle name="T_Book1_09f_TienluongThannhaso9_DTTD chieng chan Tham lai 29-9-2009" xfId="11671"/>
    <cellStyle name="T_Book1_09f_TienluongThannhaso9_DTTD chieng chan Tham lai 29-9-2009 2" xfId="11672"/>
    <cellStyle name="T_Book1_09f_TienluongThannhaso9_DTTD chieng chan Tham lai 29-9-2009 2 2" xfId="18015"/>
    <cellStyle name="T_Book1_09f_TienluongThannhaso9_DTTD chieng chan Tham lai 29-9-2009 2 3" xfId="18014"/>
    <cellStyle name="T_Book1_09f_TienluongThannhaso9_DTTD chieng chan Tham lai 29-9-2009 2 4" xfId="30425"/>
    <cellStyle name="T_Book1_09f_TienluongThannhaso9_DTTD chieng chan Tham lai 29-9-2009 3" xfId="18013"/>
    <cellStyle name="T_Book1_09f_TienluongThannhaso9_DTTD chieng chan Tham lai 29-9-2009 4" xfId="30424"/>
    <cellStyle name="T_Book1_09f_TienluongThannhaso9_DTTD chieng chan Tham lai 29-9-2009_BIEU KE HOACH  2015 (KTN 6.11 sua)" xfId="18016"/>
    <cellStyle name="T_Book1_09f_TienluongThannhaso9_dự toán 30a 2013" xfId="18021"/>
    <cellStyle name="T_Book1_09f_TienluongThannhaso9_dự toán 30a 2013 2" xfId="32621"/>
    <cellStyle name="T_Book1_09f_TienluongThannhaso9_Du toan nuoc San Thang (GD2)" xfId="11673"/>
    <cellStyle name="T_Book1_09f_TienluongThannhaso9_Du toan nuoc San Thang (GD2) 2" xfId="11674"/>
    <cellStyle name="T_Book1_09f_TienluongThannhaso9_Du toan nuoc San Thang (GD2) 2 2" xfId="18019"/>
    <cellStyle name="T_Book1_09f_TienluongThannhaso9_Du toan nuoc San Thang (GD2) 2 2 2" xfId="32619"/>
    <cellStyle name="T_Book1_09f_TienluongThannhaso9_Du toan nuoc San Thang (GD2) 2 3" xfId="18018"/>
    <cellStyle name="T_Book1_09f_TienluongThannhaso9_Du toan nuoc San Thang (GD2) 2 3 2" xfId="32618"/>
    <cellStyle name="T_Book1_09f_TienluongThannhaso9_Du toan nuoc San Thang (GD2) 2 4" xfId="30427"/>
    <cellStyle name="T_Book1_09f_TienluongThannhaso9_Du toan nuoc San Thang (GD2) 3" xfId="18017"/>
    <cellStyle name="T_Book1_09f_TienluongThannhaso9_Du toan nuoc San Thang (GD2) 3 2" xfId="32617"/>
    <cellStyle name="T_Book1_09f_TienluongThannhaso9_Du toan nuoc San Thang (GD2) 4" xfId="30426"/>
    <cellStyle name="T_Book1_09f_TienluongThannhaso9_Du toan nuoc San Thang (GD2)_BIEU KE HOACH  2015 (KTN 6.11 sua)" xfId="18020"/>
    <cellStyle name="T_Book1_09f_TienluongThannhaso9_Du toan nuoc San Thang (GD2)_BIEU KE HOACH  2015 (KTN 6.11 sua) 2" xfId="32620"/>
    <cellStyle name="T_Book1_09f_TienluongThannhaso9_Ke hoach 2010 (theo doi 11-8-2010)" xfId="11675"/>
    <cellStyle name="T_Book1_09f_TienluongThannhaso9_Ke hoach 2010 (theo doi 11-8-2010) 2" xfId="11676"/>
    <cellStyle name="T_Book1_09f_TienluongThannhaso9_Ke hoach 2010 (theo doi 11-8-2010) 2 2" xfId="18024"/>
    <cellStyle name="T_Book1_09f_TienluongThannhaso9_Ke hoach 2010 (theo doi 11-8-2010) 2 2 2" xfId="32624"/>
    <cellStyle name="T_Book1_09f_TienluongThannhaso9_Ke hoach 2010 (theo doi 11-8-2010) 2 3" xfId="18023"/>
    <cellStyle name="T_Book1_09f_TienluongThannhaso9_Ke hoach 2010 (theo doi 11-8-2010) 2 3 2" xfId="32623"/>
    <cellStyle name="T_Book1_09f_TienluongThannhaso9_Ke hoach 2010 (theo doi 11-8-2010) 2 4" xfId="30429"/>
    <cellStyle name="T_Book1_09f_TienluongThannhaso9_Ke hoach 2010 (theo doi 11-8-2010) 3" xfId="18022"/>
    <cellStyle name="T_Book1_09f_TienluongThannhaso9_Ke hoach 2010 (theo doi 11-8-2010) 3 2" xfId="32622"/>
    <cellStyle name="T_Book1_09f_TienluongThannhaso9_Ke hoach 2010 (theo doi 11-8-2010) 4" xfId="30428"/>
    <cellStyle name="T_Book1_09f_TienluongThannhaso9_Ke hoach 2010 (theo doi 11-8-2010)_BIEU KE HOACH  2015 (KTN 6.11 sua)" xfId="18025"/>
    <cellStyle name="T_Book1_09f_TienluongThannhaso9_Ke hoach 2010 (theo doi 11-8-2010)_BIEU KE HOACH  2015 (KTN 6.11 sua) 2" xfId="32625"/>
    <cellStyle name="T_Book1_09f_TienluongThannhaso9_ke hoach dau thau 30-6-2010" xfId="11677"/>
    <cellStyle name="T_Book1_09f_TienluongThannhaso9_ke hoach dau thau 30-6-2010 2" xfId="11678"/>
    <cellStyle name="T_Book1_09f_TienluongThannhaso9_ke hoach dau thau 30-6-2010 2 2" xfId="18028"/>
    <cellStyle name="T_Book1_09f_TienluongThannhaso9_ke hoach dau thau 30-6-2010 2 2 2" xfId="32628"/>
    <cellStyle name="T_Book1_09f_TienluongThannhaso9_ke hoach dau thau 30-6-2010 2 3" xfId="18027"/>
    <cellStyle name="T_Book1_09f_TienluongThannhaso9_ke hoach dau thau 30-6-2010 2 3 2" xfId="32627"/>
    <cellStyle name="T_Book1_09f_TienluongThannhaso9_ke hoach dau thau 30-6-2010 2 4" xfId="30431"/>
    <cellStyle name="T_Book1_09f_TienluongThannhaso9_ke hoach dau thau 30-6-2010 3" xfId="18026"/>
    <cellStyle name="T_Book1_09f_TienluongThannhaso9_ke hoach dau thau 30-6-2010 3 2" xfId="32626"/>
    <cellStyle name="T_Book1_09f_TienluongThannhaso9_ke hoach dau thau 30-6-2010 4" xfId="30430"/>
    <cellStyle name="T_Book1_09f_TienluongThannhaso9_ke hoach dau thau 30-6-2010_BIEU KE HOACH  2015 (KTN 6.11 sua)" xfId="18029"/>
    <cellStyle name="T_Book1_09f_TienluongThannhaso9_ke hoach dau thau 30-6-2010_BIEU KE HOACH  2015 (KTN 6.11 sua) 2" xfId="32629"/>
    <cellStyle name="T_Book1_09f_TienluongThannhaso9_KH Von 2012 gui BKH 1" xfId="11679"/>
    <cellStyle name="T_Book1_09f_TienluongThannhaso9_KH Von 2012 gui BKH 1 2" xfId="11680"/>
    <cellStyle name="T_Book1_09f_TienluongThannhaso9_KH Von 2012 gui BKH 1 2 2" xfId="18032"/>
    <cellStyle name="T_Book1_09f_TienluongThannhaso9_KH Von 2012 gui BKH 1 2 3" xfId="18031"/>
    <cellStyle name="T_Book1_09f_TienluongThannhaso9_KH Von 2012 gui BKH 1 2 4" xfId="30433"/>
    <cellStyle name="T_Book1_09f_TienluongThannhaso9_KH Von 2012 gui BKH 1 3" xfId="18030"/>
    <cellStyle name="T_Book1_09f_TienluongThannhaso9_KH Von 2012 gui BKH 1 4" xfId="30432"/>
    <cellStyle name="T_Book1_09f_TienluongThannhaso9_KH Von 2012 gui BKH 1_BIEU KE HOACH  2015 (KTN 6.11 sua)" xfId="18033"/>
    <cellStyle name="T_Book1_09f_TienluongThannhaso9_QD ke hoach dau thau" xfId="11681"/>
    <cellStyle name="T_Book1_09f_TienluongThannhaso9_QD ke hoach dau thau 2" xfId="11682"/>
    <cellStyle name="T_Book1_09f_TienluongThannhaso9_QD ke hoach dau thau 2 2" xfId="18036"/>
    <cellStyle name="T_Book1_09f_TienluongThannhaso9_QD ke hoach dau thau 2 2 2" xfId="32632"/>
    <cellStyle name="T_Book1_09f_TienluongThannhaso9_QD ke hoach dau thau 2 3" xfId="18035"/>
    <cellStyle name="T_Book1_09f_TienluongThannhaso9_QD ke hoach dau thau 2 3 2" xfId="32631"/>
    <cellStyle name="T_Book1_09f_TienluongThannhaso9_QD ke hoach dau thau 2 4" xfId="30435"/>
    <cellStyle name="T_Book1_09f_TienluongThannhaso9_QD ke hoach dau thau 3" xfId="18034"/>
    <cellStyle name="T_Book1_09f_TienluongThannhaso9_QD ke hoach dau thau 3 2" xfId="32630"/>
    <cellStyle name="T_Book1_09f_TienluongThannhaso9_QD ke hoach dau thau 4" xfId="30434"/>
    <cellStyle name="T_Book1_09f_TienluongThannhaso9_QD ke hoach dau thau_BIEU KE HOACH  2015 (KTN 6.11 sua)" xfId="18037"/>
    <cellStyle name="T_Book1_09f_TienluongThannhaso9_QD ke hoach dau thau_BIEU KE HOACH  2015 (KTN 6.11 sua) 2" xfId="32633"/>
    <cellStyle name="T_Book1_09f_TienluongThannhaso9_Ra soat KH von 2011 (Huy-11-11-11)" xfId="11683"/>
    <cellStyle name="T_Book1_09f_TienluongThannhaso9_Ra soat KH von 2011 (Huy-11-11-11) 2" xfId="11684"/>
    <cellStyle name="T_Book1_09f_TienluongThannhaso9_Ra soat KH von 2011 (Huy-11-11-11) 2 2" xfId="18040"/>
    <cellStyle name="T_Book1_09f_TienluongThannhaso9_Ra soat KH von 2011 (Huy-11-11-11) 2 2 2" xfId="32636"/>
    <cellStyle name="T_Book1_09f_TienluongThannhaso9_Ra soat KH von 2011 (Huy-11-11-11) 2 3" xfId="18039"/>
    <cellStyle name="T_Book1_09f_TienluongThannhaso9_Ra soat KH von 2011 (Huy-11-11-11) 2 3 2" xfId="32635"/>
    <cellStyle name="T_Book1_09f_TienluongThannhaso9_Ra soat KH von 2011 (Huy-11-11-11) 2 4" xfId="30437"/>
    <cellStyle name="T_Book1_09f_TienluongThannhaso9_Ra soat KH von 2011 (Huy-11-11-11) 3" xfId="18038"/>
    <cellStyle name="T_Book1_09f_TienluongThannhaso9_Ra soat KH von 2011 (Huy-11-11-11) 3 2" xfId="32634"/>
    <cellStyle name="T_Book1_09f_TienluongThannhaso9_Ra soat KH von 2011 (Huy-11-11-11) 4" xfId="30436"/>
    <cellStyle name="T_Book1_09f_TienluongThannhaso9_Ra soat KH von 2011 (Huy-11-11-11)_BIEU KE HOACH  2015 (KTN 6.11 sua)" xfId="18041"/>
    <cellStyle name="T_Book1_09f_TienluongThannhaso9_Ra soat KH von 2011 (Huy-11-11-11)_BIEU KE HOACH  2015 (KTN 6.11 sua) 2" xfId="32637"/>
    <cellStyle name="T_Book1_09f_TienluongThannhaso9_tinh toan hoang ha" xfId="11685"/>
    <cellStyle name="T_Book1_09f_TienluongThannhaso9_tinh toan hoang ha 2" xfId="11686"/>
    <cellStyle name="T_Book1_09f_TienluongThannhaso9_tinh toan hoang ha 2 2" xfId="18044"/>
    <cellStyle name="T_Book1_09f_TienluongThannhaso9_tinh toan hoang ha 2 2 2" xfId="32640"/>
    <cellStyle name="T_Book1_09f_TienluongThannhaso9_tinh toan hoang ha 2 3" xfId="18043"/>
    <cellStyle name="T_Book1_09f_TienluongThannhaso9_tinh toan hoang ha 2 3 2" xfId="32639"/>
    <cellStyle name="T_Book1_09f_TienluongThannhaso9_tinh toan hoang ha 2 4" xfId="30439"/>
    <cellStyle name="T_Book1_09f_TienluongThannhaso9_tinh toan hoang ha 3" xfId="18042"/>
    <cellStyle name="T_Book1_09f_TienluongThannhaso9_tinh toan hoang ha 3 2" xfId="32638"/>
    <cellStyle name="T_Book1_09f_TienluongThannhaso9_tinh toan hoang ha 4" xfId="30438"/>
    <cellStyle name="T_Book1_09f_TienluongThannhaso9_tinh toan hoang ha_BIEU KE HOACH  2015 (KTN 6.11 sua)" xfId="18045"/>
    <cellStyle name="T_Book1_09f_TienluongThannhaso9_tinh toan hoang ha_BIEU KE HOACH  2015 (KTN 6.11 sua) 2" xfId="32641"/>
    <cellStyle name="T_Book1_09f_TienluongThannhaso9_Tong von ĐTPT" xfId="11687"/>
    <cellStyle name="T_Book1_09f_TienluongThannhaso9_Tong von ĐTPT 2" xfId="11688"/>
    <cellStyle name="T_Book1_09f_TienluongThannhaso9_Tong von ĐTPT 2 2" xfId="18048"/>
    <cellStyle name="T_Book1_09f_TienluongThannhaso9_Tong von ĐTPT 2 2 2" xfId="32644"/>
    <cellStyle name="T_Book1_09f_TienluongThannhaso9_Tong von ĐTPT 2 3" xfId="18047"/>
    <cellStyle name="T_Book1_09f_TienluongThannhaso9_Tong von ĐTPT 2 3 2" xfId="32643"/>
    <cellStyle name="T_Book1_09f_TienluongThannhaso9_Tong von ĐTPT 2 4" xfId="30441"/>
    <cellStyle name="T_Book1_09f_TienluongThannhaso9_Tong von ĐTPT 3" xfId="18046"/>
    <cellStyle name="T_Book1_09f_TienluongThannhaso9_Tong von ĐTPT 3 2" xfId="32642"/>
    <cellStyle name="T_Book1_09f_TienluongThannhaso9_Tong von ĐTPT 4" xfId="30440"/>
    <cellStyle name="T_Book1_09f_TienluongThannhaso9_Tong von ĐTPT_BIEU KE HOACH  2015 (KTN 6.11 sua)" xfId="18049"/>
    <cellStyle name="T_Book1_09f_TienluongThannhaso9_Tong von ĐTPT_BIEU KE HOACH  2015 (KTN 6.11 sua) 2" xfId="32645"/>
    <cellStyle name="T_Book1_09f_TienluongThannhaso9_Viec Huy dang lam" xfId="18050"/>
    <cellStyle name="T_Book1_09f_TienluongThannhaso9_Viec Huy dang lam 2" xfId="32646"/>
    <cellStyle name="T_Book1_09f_TienluongThannhaso9_Viec Huy dang lam_CT 134" xfId="18051"/>
    <cellStyle name="T_Book1_09f_TienluongThannhaso9_Viec Huy dang lam_CT 134 2" xfId="32647"/>
    <cellStyle name="T_Book1_1" xfId="11689"/>
    <cellStyle name="T_Book1_1 2" xfId="11690"/>
    <cellStyle name="T_Book1_1 2 2" xfId="18054"/>
    <cellStyle name="T_Book1_1 2 2 2" xfId="32650"/>
    <cellStyle name="T_Book1_1 2 3" xfId="18053"/>
    <cellStyle name="T_Book1_1 2 3 2" xfId="32649"/>
    <cellStyle name="T_Book1_1 2 4" xfId="30443"/>
    <cellStyle name="T_Book1_1 3" xfId="18055"/>
    <cellStyle name="T_Book1_1 3 2" xfId="32651"/>
    <cellStyle name="T_Book1_1 4" xfId="18056"/>
    <cellStyle name="T_Book1_1 4 2" xfId="32652"/>
    <cellStyle name="T_Book1_1 5" xfId="18052"/>
    <cellStyle name="T_Book1_1 5 2" xfId="32648"/>
    <cellStyle name="T_Book1_1 6" xfId="30442"/>
    <cellStyle name="T_Book1_1_Bao cao danh muc cac cong trinh tren dia ban huyen 4-2010" xfId="18057"/>
    <cellStyle name="T_Book1_1_Bao cao danh muc cac cong trinh tren dia ban huyen 4-2010 2" xfId="32653"/>
    <cellStyle name="T_Book1_1_Bao cao TPCP" xfId="11691"/>
    <cellStyle name="T_Book1_1_Bao cao TPCP 2" xfId="11692"/>
    <cellStyle name="T_Book1_1_Bao cao TPCP 2 2" xfId="18060"/>
    <cellStyle name="T_Book1_1_Bao cao TPCP 2 2 2" xfId="32656"/>
    <cellStyle name="T_Book1_1_Bao cao TPCP 2 3" xfId="18059"/>
    <cellStyle name="T_Book1_1_Bao cao TPCP 2 3 2" xfId="32655"/>
    <cellStyle name="T_Book1_1_Bao cao TPCP 2 4" xfId="30445"/>
    <cellStyle name="T_Book1_1_Bao cao TPCP 3" xfId="18058"/>
    <cellStyle name="T_Book1_1_Bao cao TPCP 3 2" xfId="32654"/>
    <cellStyle name="T_Book1_1_Bao cao TPCP 4" xfId="30444"/>
    <cellStyle name="T_Book1_1_Bao cao TPCP_BIEU KE HOACH  2015 (KTN 6.11 sua)" xfId="18061"/>
    <cellStyle name="T_Book1_1_Bao cao TPCP_BIEU KE HOACH  2015 (KTN 6.11 sua) 2" xfId="32657"/>
    <cellStyle name="T_Book1_1_bao_cao_TH_th_cong_tac_dau_thau_-_ngay251209" xfId="18062"/>
    <cellStyle name="T_Book1_1_bao_cao_TH_th_cong_tac_dau_thau_-_ngay251209 2" xfId="32658"/>
    <cellStyle name="T_Book1_1_Bieu chi tieu KH 2014 (Huy-04-11)" xfId="18063"/>
    <cellStyle name="T_Book1_1_Bieu chi tieu KH 2014 (Huy-04-11) 2" xfId="32659"/>
    <cellStyle name="T_Book1_1_BIEU KE HOACH  2015 (KTN 6.11 sua)" xfId="18064"/>
    <cellStyle name="T_Book1_1_BIEU KE HOACH  2015 (KTN 6.11 sua) 2" xfId="32660"/>
    <cellStyle name="T_Book1_1_bieu ke hoach dau thau" xfId="11693"/>
    <cellStyle name="T_Book1_1_bieu ke hoach dau thau 2" xfId="11694"/>
    <cellStyle name="T_Book1_1_bieu ke hoach dau thau 2 2" xfId="18066"/>
    <cellStyle name="T_Book1_1_bieu ke hoach dau thau 2 2 2" xfId="32662"/>
    <cellStyle name="T_Book1_1_bieu ke hoach dau thau 2 3" xfId="30447"/>
    <cellStyle name="T_Book1_1_bieu ke hoach dau thau 3" xfId="18065"/>
    <cellStyle name="T_Book1_1_bieu ke hoach dau thau 3 2" xfId="32661"/>
    <cellStyle name="T_Book1_1_bieu ke hoach dau thau 4" xfId="30446"/>
    <cellStyle name="T_Book1_1_bieu ke hoach dau thau truong mam non SKH" xfId="11695"/>
    <cellStyle name="T_Book1_1_bieu ke hoach dau thau truong mam non SKH 2" xfId="11696"/>
    <cellStyle name="T_Book1_1_bieu ke hoach dau thau truong mam non SKH 2 2" xfId="18068"/>
    <cellStyle name="T_Book1_1_bieu ke hoach dau thau truong mam non SKH 2 2 2" xfId="32664"/>
    <cellStyle name="T_Book1_1_bieu ke hoach dau thau truong mam non SKH 2 3" xfId="30449"/>
    <cellStyle name="T_Book1_1_bieu ke hoach dau thau truong mam non SKH 3" xfId="18067"/>
    <cellStyle name="T_Book1_1_bieu ke hoach dau thau truong mam non SKH 3 2" xfId="32663"/>
    <cellStyle name="T_Book1_1_bieu ke hoach dau thau truong mam non SKH 4" xfId="30448"/>
    <cellStyle name="T_Book1_1_bieu ke hoach dau thau truong mam non SKH_BIEU KE HOACH  2015 (KTN 6.11 sua)" xfId="18069"/>
    <cellStyle name="T_Book1_1_bieu ke hoach dau thau truong mam non SKH_BIEU KE HOACH  2015 (KTN 6.11 sua) 2" xfId="32665"/>
    <cellStyle name="T_Book1_1_bieu ke hoach dau thau_BIEU KE HOACH  2015 (KTN 6.11 sua)" xfId="18070"/>
    <cellStyle name="T_Book1_1_bieu ke hoach dau thau_BIEU KE HOACH  2015 (KTN 6.11 sua) 2" xfId="32666"/>
    <cellStyle name="T_Book1_1_Bieu kem theo bao cao ket thuc chuong trinh" xfId="11697"/>
    <cellStyle name="T_Book1_1_Bieu kem theo bao cao ket thuc chuong trinh 2" xfId="30450"/>
    <cellStyle name="T_Book1_1_bieu tong hop lai kh von 2011 gui phong TH-KTDN" xfId="11698"/>
    <cellStyle name="T_Book1_1_bieu tong hop lai kh von 2011 gui phong TH-KTDN 2" xfId="11699"/>
    <cellStyle name="T_Book1_1_bieu tong hop lai kh von 2011 gui phong TH-KTDN 2 2" xfId="18073"/>
    <cellStyle name="T_Book1_1_bieu tong hop lai kh von 2011 gui phong TH-KTDN 2 2 2" xfId="32669"/>
    <cellStyle name="T_Book1_1_bieu tong hop lai kh von 2011 gui phong TH-KTDN 2 3" xfId="18072"/>
    <cellStyle name="T_Book1_1_bieu tong hop lai kh von 2011 gui phong TH-KTDN 2 3 2" xfId="32668"/>
    <cellStyle name="T_Book1_1_bieu tong hop lai kh von 2011 gui phong TH-KTDN 2 4" xfId="30452"/>
    <cellStyle name="T_Book1_1_bieu tong hop lai kh von 2011 gui phong TH-KTDN 3" xfId="18071"/>
    <cellStyle name="T_Book1_1_bieu tong hop lai kh von 2011 gui phong TH-KTDN 3 2" xfId="32667"/>
    <cellStyle name="T_Book1_1_bieu tong hop lai kh von 2011 gui phong TH-KTDN 4" xfId="30451"/>
    <cellStyle name="T_Book1_1_bieu tong hop lai kh von 2011 gui phong TH-KTDN_BIEU KE HOACH  2015 (KTN 6.11 sua)" xfId="18074"/>
    <cellStyle name="T_Book1_1_bieu tong hop lai kh von 2011 gui phong TH-KTDN_BIEU KE HOACH  2015 (KTN 6.11 sua) 2" xfId="32670"/>
    <cellStyle name="T_Book1_1_BIỂU TỔNG HỢP LẦN CUỐI SỬA THEO NGHI QUYẾT SỐ 81" xfId="18078"/>
    <cellStyle name="T_Book1_1_BIỂU TỔNG HỢP LẦN CUỐI SỬA THEO NGHI QUYẾT SỐ 81 2" xfId="32674"/>
    <cellStyle name="T_Book1_1_Bieu tong hop nhu cau ung 2011 da chon loc -Mien nui" xfId="11700"/>
    <cellStyle name="T_Book1_1_Bieu tong hop nhu cau ung 2011 da chon loc -Mien nui 2" xfId="18076"/>
    <cellStyle name="T_Book1_1_Bieu tong hop nhu cau ung 2011 da chon loc -Mien nui 2 2" xfId="32672"/>
    <cellStyle name="T_Book1_1_Bieu tong hop nhu cau ung 2011 da chon loc -Mien nui 3" xfId="18075"/>
    <cellStyle name="T_Book1_1_Bieu tong hop nhu cau ung 2011 da chon loc -Mien nui 3 2" xfId="32671"/>
    <cellStyle name="T_Book1_1_Bieu tong hop nhu cau ung 2011 da chon loc -Mien nui 4" xfId="30453"/>
    <cellStyle name="T_Book1_1_Bieu tong hop nhu cau ung 2011 da chon loc -Mien nui_CT 134" xfId="18077"/>
    <cellStyle name="T_Book1_1_Bieu tong hop nhu cau ung 2011 da chon loc -Mien nui_CT 134 2" xfId="32673"/>
    <cellStyle name="T_Book1_1_Book1" xfId="11701"/>
    <cellStyle name="T_Book1_1_Book1 2" xfId="18080"/>
    <cellStyle name="T_Book1_1_Book1 2 2" xfId="32676"/>
    <cellStyle name="T_Book1_1_Book1 3" xfId="18081"/>
    <cellStyle name="T_Book1_1_Book1 3 2" xfId="32677"/>
    <cellStyle name="T_Book1_1_Book1 4" xfId="18079"/>
    <cellStyle name="T_Book1_1_Book1 4 2" xfId="32675"/>
    <cellStyle name="T_Book1_1_Book1 5" xfId="30454"/>
    <cellStyle name="T_Book1_1_Book1_1" xfId="11702"/>
    <cellStyle name="T_Book1_1_Book1_1 2" xfId="11703"/>
    <cellStyle name="T_Book1_1_Book1_1 2 2" xfId="18084"/>
    <cellStyle name="T_Book1_1_Book1_1 2 2 2" xfId="32680"/>
    <cellStyle name="T_Book1_1_Book1_1 2 3" xfId="18083"/>
    <cellStyle name="T_Book1_1_Book1_1 2 3 2" xfId="32679"/>
    <cellStyle name="T_Book1_1_Book1_1 2 4" xfId="30456"/>
    <cellStyle name="T_Book1_1_Book1_1 3" xfId="18082"/>
    <cellStyle name="T_Book1_1_Book1_1 3 2" xfId="32678"/>
    <cellStyle name="T_Book1_1_Book1_1 4" xfId="30455"/>
    <cellStyle name="T_Book1_1_Book1_1_Bao cao TPCP" xfId="11704"/>
    <cellStyle name="T_Book1_1_Book1_1_Bao cao TPCP 2" xfId="18085"/>
    <cellStyle name="T_Book1_1_Book1_1_Bao cao TPCP 2 2" xfId="32681"/>
    <cellStyle name="T_Book1_1_Book1_1_Bao cao TPCP 3" xfId="30457"/>
    <cellStyle name="T_Book1_1_Book1_1_BIEU KE HOACH  2015 (KTN 6.11 sua)" xfId="18086"/>
    <cellStyle name="T_Book1_1_Book1_1_BIEU KE HOACH  2015 (KTN 6.11 sua) 2" xfId="32682"/>
    <cellStyle name="T_Book1_1_Book1_1_dự toán 30a 2013" xfId="18087"/>
    <cellStyle name="T_Book1_1_Book1_1_dự toán 30a 2013 2" xfId="32683"/>
    <cellStyle name="T_Book1_1_Book1_1_Ke hoach 2010 (theo doi 11-8-2010)" xfId="11705"/>
    <cellStyle name="T_Book1_1_Book1_1_Ke hoach 2010 (theo doi 11-8-2010) 2" xfId="18088"/>
    <cellStyle name="T_Book1_1_Book1_1_Ke hoach 2010 (theo doi 11-8-2010) 2 2" xfId="32684"/>
    <cellStyle name="T_Book1_1_Book1_1_Ke hoach 2010 (theo doi 11-8-2010) 3" xfId="30458"/>
    <cellStyle name="T_Book1_1_Book1_1_ke hoach dau thau 30-6-2010" xfId="11706"/>
    <cellStyle name="T_Book1_1_Book1_1_ke hoach dau thau 30-6-2010 2" xfId="11707"/>
    <cellStyle name="T_Book1_1_Book1_1_ke hoach dau thau 30-6-2010 2 2" xfId="18090"/>
    <cellStyle name="T_Book1_1_Book1_1_ke hoach dau thau 30-6-2010 2 2 2" xfId="32686"/>
    <cellStyle name="T_Book1_1_Book1_1_ke hoach dau thau 30-6-2010 2 3" xfId="30460"/>
    <cellStyle name="T_Book1_1_Book1_1_ke hoach dau thau 30-6-2010 3" xfId="18089"/>
    <cellStyle name="T_Book1_1_Book1_1_ke hoach dau thau 30-6-2010 3 2" xfId="32685"/>
    <cellStyle name="T_Book1_1_Book1_1_ke hoach dau thau 30-6-2010 4" xfId="30459"/>
    <cellStyle name="T_Book1_1_Book1_1_ke hoach dau thau 30-6-2010_BIEU KE HOACH  2015 (KTN 6.11 sua)" xfId="18091"/>
    <cellStyle name="T_Book1_1_Book1_1_ke hoach dau thau 30-6-2010_BIEU KE HOACH  2015 (KTN 6.11 sua) 2" xfId="32687"/>
    <cellStyle name="T_Book1_1_Book1_1_Ra soat KH von 2011 (Huy-11-11-11)" xfId="11708"/>
    <cellStyle name="T_Book1_1_Book1_1_Ra soat KH von 2011 (Huy-11-11-11) 2" xfId="11709"/>
    <cellStyle name="T_Book1_1_Book1_1_Ra soat KH von 2011 (Huy-11-11-11) 2 2" xfId="18094"/>
    <cellStyle name="T_Book1_1_Book1_1_Ra soat KH von 2011 (Huy-11-11-11) 2 2 2" xfId="32690"/>
    <cellStyle name="T_Book1_1_Book1_1_Ra soat KH von 2011 (Huy-11-11-11) 2 3" xfId="18093"/>
    <cellStyle name="T_Book1_1_Book1_1_Ra soat KH von 2011 (Huy-11-11-11) 2 3 2" xfId="32689"/>
    <cellStyle name="T_Book1_1_Book1_1_Ra soat KH von 2011 (Huy-11-11-11) 2 4" xfId="30462"/>
    <cellStyle name="T_Book1_1_Book1_1_Ra soat KH von 2011 (Huy-11-11-11) 3" xfId="18092"/>
    <cellStyle name="T_Book1_1_Book1_1_Ra soat KH von 2011 (Huy-11-11-11) 3 2" xfId="32688"/>
    <cellStyle name="T_Book1_1_Book1_1_Ra soat KH von 2011 (Huy-11-11-11) 4" xfId="30461"/>
    <cellStyle name="T_Book1_1_Book1_1_Ra soat KH von 2011 (Huy-11-11-11)_BIEU KE HOACH  2015 (KTN 6.11 sua)" xfId="18095"/>
    <cellStyle name="T_Book1_1_Book1_1_Ra soat KH von 2011 (Huy-11-11-11)_BIEU KE HOACH  2015 (KTN 6.11 sua) 2" xfId="32691"/>
    <cellStyle name="T_Book1_1_Book1_1_Viec Huy dang lam" xfId="18096"/>
    <cellStyle name="T_Book1_1_Book1_1_Viec Huy dang lam 2" xfId="32692"/>
    <cellStyle name="T_Book1_1_Book1_2" xfId="11710"/>
    <cellStyle name="T_Book1_1_Book1_2 2" xfId="11711"/>
    <cellStyle name="T_Book1_1_Book1_2 2 2" xfId="18098"/>
    <cellStyle name="T_Book1_1_Book1_2 2 2 2" xfId="32694"/>
    <cellStyle name="T_Book1_1_Book1_2 2 3" xfId="30464"/>
    <cellStyle name="T_Book1_1_Book1_2 3" xfId="18097"/>
    <cellStyle name="T_Book1_1_Book1_2 3 2" xfId="32693"/>
    <cellStyle name="T_Book1_1_Book1_2 4" xfId="30463"/>
    <cellStyle name="T_Book1_1_Book1_2_BIEU KE HOACH  2015 (KTN 6.11 sua)" xfId="18099"/>
    <cellStyle name="T_Book1_1_Book1_2_BIEU KE HOACH  2015 (KTN 6.11 sua) 2" xfId="32695"/>
    <cellStyle name="T_Book1_1_Book1_2_Ke hoach 2010 (theo doi 11-8-2010)" xfId="11712"/>
    <cellStyle name="T_Book1_1_Book1_2_Ke hoach 2010 (theo doi 11-8-2010) 2" xfId="11713"/>
    <cellStyle name="T_Book1_1_Book1_2_Ke hoach 2010 (theo doi 11-8-2010) 2 2" xfId="18101"/>
    <cellStyle name="T_Book1_1_Book1_2_Ke hoach 2010 (theo doi 11-8-2010) 2 2 2" xfId="32697"/>
    <cellStyle name="T_Book1_1_Book1_2_Ke hoach 2010 (theo doi 11-8-2010) 2 3" xfId="30466"/>
    <cellStyle name="T_Book1_1_Book1_2_Ke hoach 2010 (theo doi 11-8-2010) 3" xfId="18100"/>
    <cellStyle name="T_Book1_1_Book1_2_Ke hoach 2010 (theo doi 11-8-2010) 3 2" xfId="32696"/>
    <cellStyle name="T_Book1_1_Book1_2_Ke hoach 2010 (theo doi 11-8-2010) 4" xfId="30465"/>
    <cellStyle name="T_Book1_1_Book1_2_Ke hoach 2010 (theo doi 11-8-2010)_BIEU KE HOACH  2015 (KTN 6.11 sua)" xfId="18102"/>
    <cellStyle name="T_Book1_1_Book1_2_Ke hoach 2010 (theo doi 11-8-2010)_BIEU KE HOACH  2015 (KTN 6.11 sua) 2" xfId="32698"/>
    <cellStyle name="T_Book1_1_Book1_3" xfId="11714"/>
    <cellStyle name="T_Book1_1_Book1_3 2" xfId="11715"/>
    <cellStyle name="T_Book1_1_Book1_3 2 2" xfId="18105"/>
    <cellStyle name="T_Book1_1_Book1_3 2 2 2" xfId="32701"/>
    <cellStyle name="T_Book1_1_Book1_3 2 3" xfId="18104"/>
    <cellStyle name="T_Book1_1_Book1_3 2 3 2" xfId="32700"/>
    <cellStyle name="T_Book1_1_Book1_3 2 4" xfId="30468"/>
    <cellStyle name="T_Book1_1_Book1_3 3" xfId="18103"/>
    <cellStyle name="T_Book1_1_Book1_3 3 2" xfId="32699"/>
    <cellStyle name="T_Book1_1_Book1_3 4" xfId="30467"/>
    <cellStyle name="T_Book1_1_Book1_3_BIEU KE HOACH  2015 (KTN 6.11 sua)" xfId="18106"/>
    <cellStyle name="T_Book1_1_Book1_3_BIEU KE HOACH  2015 (KTN 6.11 sua) 2" xfId="32702"/>
    <cellStyle name="T_Book1_1_Book1_Bao cao 9 thang  XDCB" xfId="18107"/>
    <cellStyle name="T_Book1_1_Book1_Bao cao 9 thang  XDCB 2" xfId="32703"/>
    <cellStyle name="T_Book1_1_Book1_Bao cao phòng lao động phụ lục 3" xfId="18108"/>
    <cellStyle name="T_Book1_1_Book1_Bao cao phòng lao động phụ lục 3 2" xfId="32704"/>
    <cellStyle name="T_Book1_1_Book1_Bao cao TPCP" xfId="11716"/>
    <cellStyle name="T_Book1_1_Book1_Bao cao TPCP 2" xfId="11717"/>
    <cellStyle name="T_Book1_1_Book1_Bao cao TPCP 2 2" xfId="18110"/>
    <cellStyle name="T_Book1_1_Book1_Bao cao TPCP 2 2 2" xfId="32706"/>
    <cellStyle name="T_Book1_1_Book1_Bao cao TPCP 2 3" xfId="30470"/>
    <cellStyle name="T_Book1_1_Book1_Bao cao TPCP 3" xfId="18109"/>
    <cellStyle name="T_Book1_1_Book1_Bao cao TPCP 3 2" xfId="32705"/>
    <cellStyle name="T_Book1_1_Book1_Bao cao TPCP 4" xfId="30469"/>
    <cellStyle name="T_Book1_1_Book1_Bao cao TPCP_BIEU KE HOACH  2015 (KTN 6.11 sua)" xfId="18111"/>
    <cellStyle name="T_Book1_1_Book1_Bao cao TPCP_BIEU KE HOACH  2015 (KTN 6.11 sua) 2" xfId="32707"/>
    <cellStyle name="T_Book1_1_Book1_DTTD chieng chan Tham lai 29-9-2009" xfId="11718"/>
    <cellStyle name="T_Book1_1_Book1_DTTD chieng chan Tham lai 29-9-2009 2" xfId="18112"/>
    <cellStyle name="T_Book1_1_Book1_DTTD chieng chan Tham lai 29-9-2009 2 2" xfId="32708"/>
    <cellStyle name="T_Book1_1_Book1_DTTD chieng chan Tham lai 29-9-2009 3" xfId="30471"/>
    <cellStyle name="T_Book1_1_Book1_dự toán 30a 2013" xfId="18113"/>
    <cellStyle name="T_Book1_1_Book1_dự toán 30a 2013 2" xfId="32709"/>
    <cellStyle name="T_Book1_1_Book1_Ke hoach 2010 (theo doi 11-8-2010)" xfId="11719"/>
    <cellStyle name="T_Book1_1_Book1_Ke hoach 2010 (theo doi 11-8-2010) 2" xfId="11720"/>
    <cellStyle name="T_Book1_1_Book1_Ke hoach 2010 (theo doi 11-8-2010) 2 2" xfId="18115"/>
    <cellStyle name="T_Book1_1_Book1_Ke hoach 2010 (theo doi 11-8-2010) 2 2 2" xfId="32711"/>
    <cellStyle name="T_Book1_1_Book1_Ke hoach 2010 (theo doi 11-8-2010) 2 3" xfId="30473"/>
    <cellStyle name="T_Book1_1_Book1_Ke hoach 2010 (theo doi 11-8-2010) 3" xfId="18114"/>
    <cellStyle name="T_Book1_1_Book1_Ke hoach 2010 (theo doi 11-8-2010) 3 2" xfId="32710"/>
    <cellStyle name="T_Book1_1_Book1_Ke hoach 2010 (theo doi 11-8-2010) 4" xfId="30472"/>
    <cellStyle name="T_Book1_1_Book1_Ke hoach 2010 (theo doi 11-8-2010)_BIEU KE HOACH  2015 (KTN 6.11 sua)" xfId="18116"/>
    <cellStyle name="T_Book1_1_Book1_Ke hoach 2010 (theo doi 11-8-2010)_BIEU KE HOACH  2015 (KTN 6.11 sua) 2" xfId="32712"/>
    <cellStyle name="T_Book1_1_Book1_ke hoach dau thau 30-6-2010" xfId="11721"/>
    <cellStyle name="T_Book1_1_Book1_ke hoach dau thau 30-6-2010 2" xfId="11722"/>
    <cellStyle name="T_Book1_1_Book1_ke hoach dau thau 30-6-2010 2 2" xfId="18119"/>
    <cellStyle name="T_Book1_1_Book1_ke hoach dau thau 30-6-2010 2 2 2" xfId="32715"/>
    <cellStyle name="T_Book1_1_Book1_ke hoach dau thau 30-6-2010 2 3" xfId="18118"/>
    <cellStyle name="T_Book1_1_Book1_ke hoach dau thau 30-6-2010 2 3 2" xfId="32714"/>
    <cellStyle name="T_Book1_1_Book1_ke hoach dau thau 30-6-2010 2 4" xfId="30475"/>
    <cellStyle name="T_Book1_1_Book1_ke hoach dau thau 30-6-2010 3" xfId="18117"/>
    <cellStyle name="T_Book1_1_Book1_ke hoach dau thau 30-6-2010 3 2" xfId="32713"/>
    <cellStyle name="T_Book1_1_Book1_ke hoach dau thau 30-6-2010 4" xfId="30474"/>
    <cellStyle name="T_Book1_1_Book1_ke hoach dau thau 30-6-2010_BIEU KE HOACH  2015 (KTN 6.11 sua)" xfId="18120"/>
    <cellStyle name="T_Book1_1_Book1_ke hoach dau thau 30-6-2010_BIEU KE HOACH  2015 (KTN 6.11 sua) 2" xfId="32716"/>
    <cellStyle name="T_Book1_1_Book1_KH Von 2012 gui BKH 1" xfId="11723"/>
    <cellStyle name="T_Book1_1_Book1_KH Von 2012 gui BKH 1 2" xfId="11724"/>
    <cellStyle name="T_Book1_1_Book1_KH Von 2012 gui BKH 1 2 2" xfId="18122"/>
    <cellStyle name="T_Book1_1_Book1_KH Von 2012 gui BKH 1 2 2 2" xfId="32718"/>
    <cellStyle name="T_Book1_1_Book1_KH Von 2012 gui BKH 1 2 3" xfId="30477"/>
    <cellStyle name="T_Book1_1_Book1_KH Von 2012 gui BKH 1 3" xfId="18121"/>
    <cellStyle name="T_Book1_1_Book1_KH Von 2012 gui BKH 1 3 2" xfId="32717"/>
    <cellStyle name="T_Book1_1_Book1_KH Von 2012 gui BKH 1 4" xfId="30476"/>
    <cellStyle name="T_Book1_1_Book1_KH Von 2012 gui BKH 1_BIEU KE HOACH  2015 (KTN 6.11 sua)" xfId="18123"/>
    <cellStyle name="T_Book1_1_Book1_KH Von 2012 gui BKH 1_BIEU KE HOACH  2015 (KTN 6.11 sua) 2" xfId="32719"/>
    <cellStyle name="T_Book1_1_Book1_KH Von 2012 gui BKH 2" xfId="11725"/>
    <cellStyle name="T_Book1_1_Book1_KH Von 2012 gui BKH 2 2" xfId="11726"/>
    <cellStyle name="T_Book1_1_Book1_KH Von 2012 gui BKH 2 2 2" xfId="18125"/>
    <cellStyle name="T_Book1_1_Book1_KH Von 2012 gui BKH 2 2 2 2" xfId="32721"/>
    <cellStyle name="T_Book1_1_Book1_KH Von 2012 gui BKH 2 2 3" xfId="30479"/>
    <cellStyle name="T_Book1_1_Book1_KH Von 2012 gui BKH 2 3" xfId="18124"/>
    <cellStyle name="T_Book1_1_Book1_KH Von 2012 gui BKH 2 3 2" xfId="32720"/>
    <cellStyle name="T_Book1_1_Book1_KH Von 2012 gui BKH 2 4" xfId="30478"/>
    <cellStyle name="T_Book1_1_Book1_KH Von 2012 gui BKH 2_BIEU KE HOACH  2015 (KTN 6.11 sua)" xfId="18126"/>
    <cellStyle name="T_Book1_1_Book1_KH Von 2012 gui BKH 2_BIEU KE HOACH  2015 (KTN 6.11 sua) 2" xfId="32722"/>
    <cellStyle name="T_Book1_1_Book1_Ra soat KH von 2011 (Huy-11-11-11)" xfId="11727"/>
    <cellStyle name="T_Book1_1_Book1_Ra soat KH von 2011 (Huy-11-11-11) 2" xfId="11728"/>
    <cellStyle name="T_Book1_1_Book1_Ra soat KH von 2011 (Huy-11-11-11) 2 2" xfId="18129"/>
    <cellStyle name="T_Book1_1_Book1_Ra soat KH von 2011 (Huy-11-11-11) 2 2 2" xfId="32725"/>
    <cellStyle name="T_Book1_1_Book1_Ra soat KH von 2011 (Huy-11-11-11) 2 3" xfId="18128"/>
    <cellStyle name="T_Book1_1_Book1_Ra soat KH von 2011 (Huy-11-11-11) 2 3 2" xfId="32724"/>
    <cellStyle name="T_Book1_1_Book1_Ra soat KH von 2011 (Huy-11-11-11) 2 4" xfId="30481"/>
    <cellStyle name="T_Book1_1_Book1_Ra soat KH von 2011 (Huy-11-11-11) 3" xfId="18127"/>
    <cellStyle name="T_Book1_1_Book1_Ra soat KH von 2011 (Huy-11-11-11) 3 2" xfId="32723"/>
    <cellStyle name="T_Book1_1_Book1_Ra soat KH von 2011 (Huy-11-11-11) 4" xfId="30480"/>
    <cellStyle name="T_Book1_1_Book1_Ra soat KH von 2011 (Huy-11-11-11)_BIEU KE HOACH  2015 (KTN 6.11 sua)" xfId="18130"/>
    <cellStyle name="T_Book1_1_Book1_Ra soat KH von 2011 (Huy-11-11-11)_BIEU KE HOACH  2015 (KTN 6.11 sua) 2" xfId="32726"/>
    <cellStyle name="T_Book1_1_Book1_Viec Huy dang lam" xfId="18131"/>
    <cellStyle name="T_Book1_1_Book1_Viec Huy dang lam 2" xfId="32727"/>
    <cellStyle name="T_Book1_1_Book1_Viec Huy dang lam_CT 134" xfId="18132"/>
    <cellStyle name="T_Book1_1_Book1_Viec Huy dang lam_CT 134 2" xfId="32728"/>
    <cellStyle name="T_Book1_1_Can ho 2p phai goc 0.5" xfId="11729"/>
    <cellStyle name="T_Book1_1_Can ho 2p phai goc 0.5 2" xfId="18133"/>
    <cellStyle name="T_Book1_1_Can ho 2p phai goc 0.5 2 2" xfId="32729"/>
    <cellStyle name="T_Book1_1_Can ho 2p phai goc 0.5 3" xfId="30482"/>
    <cellStyle name="T_Book1_1_Chi tieu KH nam 2009" xfId="11730"/>
    <cellStyle name="T_Book1_1_Chi tieu KH nam 2009 2" xfId="11731"/>
    <cellStyle name="T_Book1_1_Chi tieu KH nam 2009 2 2" xfId="18214"/>
    <cellStyle name="T_Book1_1_Chi tieu KH nam 2009 2 2 2" xfId="32786"/>
    <cellStyle name="T_Book1_1_Chi tieu KH nam 2009 2 3" xfId="30484"/>
    <cellStyle name="T_Book1_1_Chi tieu KH nam 2009 3" xfId="18213"/>
    <cellStyle name="T_Book1_1_Chi tieu KH nam 2009 3 2" xfId="32785"/>
    <cellStyle name="T_Book1_1_Chi tieu KH nam 2009 4" xfId="30483"/>
    <cellStyle name="T_Book1_1_Chi tieu KH nam 2009_BIEU KE HOACH  2015 (KTN 6.11 sua)" xfId="18215"/>
    <cellStyle name="T_Book1_1_Chi tieu KH nam 2009_BIEU KE HOACH  2015 (KTN 6.11 sua) 2" xfId="32787"/>
    <cellStyle name="T_Book1_1_cong bo gia VLXD thang 4" xfId="11732"/>
    <cellStyle name="T_Book1_1_cong bo gia VLXD thang 4 2" xfId="11733"/>
    <cellStyle name="T_Book1_1_cong bo gia VLXD thang 4 2 2" xfId="18136"/>
    <cellStyle name="T_Book1_1_cong bo gia VLXD thang 4 2 2 2" xfId="32732"/>
    <cellStyle name="T_Book1_1_cong bo gia VLXD thang 4 2 3" xfId="18135"/>
    <cellStyle name="T_Book1_1_cong bo gia VLXD thang 4 2 3 2" xfId="32731"/>
    <cellStyle name="T_Book1_1_cong bo gia VLXD thang 4 2 4" xfId="30486"/>
    <cellStyle name="T_Book1_1_cong bo gia VLXD thang 4 3" xfId="18134"/>
    <cellStyle name="T_Book1_1_cong bo gia VLXD thang 4 3 2" xfId="32730"/>
    <cellStyle name="T_Book1_1_cong bo gia VLXD thang 4 4" xfId="30485"/>
    <cellStyle name="T_Book1_1_cong bo gia VLXD thang 4_BIEU KE HOACH  2015 (KTN 6.11 sua)" xfId="18137"/>
    <cellStyle name="T_Book1_1_cong bo gia VLXD thang 4_BIEU KE HOACH  2015 (KTN 6.11 sua) 2" xfId="32733"/>
    <cellStyle name="T_Book1_1_Copy of Biểu BC điều chỉnh chỉ tiêu NN các huyện chia tách 404 ngay 23.5" xfId="18138"/>
    <cellStyle name="T_Book1_1_Copy of Biểu BC điều chỉnh chỉ tiêu NN các huyện chia tách 404 ngay 23.5 2" xfId="32734"/>
    <cellStyle name="T_Book1_1_Copy of KH PHAN BO VON ĐỐI ỨNG NAM 2011 (30 TY phuong án gop WB)" xfId="11734"/>
    <cellStyle name="T_Book1_1_Copy of KH PHAN BO VON ĐỐI ỨNG NAM 2011 (30 TY phuong án gop WB) 2" xfId="11735"/>
    <cellStyle name="T_Book1_1_Copy of KH PHAN BO VON ĐỐI ỨNG NAM 2011 (30 TY phuong án gop WB) 2 2" xfId="18141"/>
    <cellStyle name="T_Book1_1_Copy of KH PHAN BO VON ĐỐI ỨNG NAM 2011 (30 TY phuong án gop WB) 2 2 2" xfId="32737"/>
    <cellStyle name="T_Book1_1_Copy of KH PHAN BO VON ĐỐI ỨNG NAM 2011 (30 TY phuong án gop WB) 2 3" xfId="18140"/>
    <cellStyle name="T_Book1_1_Copy of KH PHAN BO VON ĐỐI ỨNG NAM 2011 (30 TY phuong án gop WB) 2 3 2" xfId="32736"/>
    <cellStyle name="T_Book1_1_Copy of KH PHAN BO VON ĐỐI ỨNG NAM 2011 (30 TY phuong án gop WB) 2 4" xfId="30488"/>
    <cellStyle name="T_Book1_1_Copy of KH PHAN BO VON ĐỐI ỨNG NAM 2011 (30 TY phuong án gop WB) 3" xfId="18139"/>
    <cellStyle name="T_Book1_1_Copy of KH PHAN BO VON ĐỐI ỨNG NAM 2011 (30 TY phuong án gop WB) 3 2" xfId="32735"/>
    <cellStyle name="T_Book1_1_Copy of KH PHAN BO VON ĐỐI ỨNG NAM 2011 (30 TY phuong án gop WB) 4" xfId="30487"/>
    <cellStyle name="T_Book1_1_Copy of KH PHAN BO VON ĐỐI ỨNG NAM 2011 (30 TY phuong án gop WB)_BIEU KE HOACH  2015 (KTN 6.11 sua)" xfId="18142"/>
    <cellStyle name="T_Book1_1_Copy of KH PHAN BO VON ĐỐI ỨNG NAM 2011 (30 TY phuong án gop WB)_BIEU KE HOACH  2015 (KTN 6.11 sua) 2" xfId="32738"/>
    <cellStyle name="T_Book1_1_CPK" xfId="11736"/>
    <cellStyle name="T_Book1_1_CPK 2" xfId="18143"/>
    <cellStyle name="T_Book1_1_CPK 2 2" xfId="32739"/>
    <cellStyle name="T_Book1_1_CPK 3" xfId="30489"/>
    <cellStyle name="T_Book1_1_CPK_Bieu chi tieu KH 2014 (Huy-04-11)" xfId="18144"/>
    <cellStyle name="T_Book1_1_CPK_Bieu chi tieu KH 2014 (Huy-04-11) 2" xfId="18145"/>
    <cellStyle name="T_Book1_1_CPK_Bieu chi tieu KH 2014 (Huy-04-11) 2 2" xfId="32741"/>
    <cellStyle name="T_Book1_1_CPK_Bieu chi tieu KH 2014 (Huy-04-11) 3" xfId="32740"/>
    <cellStyle name="T_Book1_1_CPK_bieu ke hoach dau thau" xfId="11737"/>
    <cellStyle name="T_Book1_1_CPK_bieu ke hoach dau thau 2" xfId="11738"/>
    <cellStyle name="T_Book1_1_CPK_bieu ke hoach dau thau 2 2" xfId="18148"/>
    <cellStyle name="T_Book1_1_CPK_bieu ke hoach dau thau 2 2 2" xfId="32744"/>
    <cellStyle name="T_Book1_1_CPK_bieu ke hoach dau thau 2 3" xfId="18147"/>
    <cellStyle name="T_Book1_1_CPK_bieu ke hoach dau thau 2 3 2" xfId="32743"/>
    <cellStyle name="T_Book1_1_CPK_bieu ke hoach dau thau 2 4" xfId="30491"/>
    <cellStyle name="T_Book1_1_CPK_bieu ke hoach dau thau 3" xfId="18146"/>
    <cellStyle name="T_Book1_1_CPK_bieu ke hoach dau thau 3 2" xfId="32742"/>
    <cellStyle name="T_Book1_1_CPK_bieu ke hoach dau thau 4" xfId="30490"/>
    <cellStyle name="T_Book1_1_CPK_bieu ke hoach dau thau truong mam non SKH" xfId="11739"/>
    <cellStyle name="T_Book1_1_CPK_bieu ke hoach dau thau truong mam non SKH 2" xfId="11740"/>
    <cellStyle name="T_Book1_1_CPK_bieu ke hoach dau thau truong mam non SKH 2 2" xfId="18151"/>
    <cellStyle name="T_Book1_1_CPK_bieu ke hoach dau thau truong mam non SKH 2 2 2" xfId="32747"/>
    <cellStyle name="T_Book1_1_CPK_bieu ke hoach dau thau truong mam non SKH 2 3" xfId="18150"/>
    <cellStyle name="T_Book1_1_CPK_bieu ke hoach dau thau truong mam non SKH 2 3 2" xfId="32746"/>
    <cellStyle name="T_Book1_1_CPK_bieu ke hoach dau thau truong mam non SKH 2 4" xfId="30493"/>
    <cellStyle name="T_Book1_1_CPK_bieu ke hoach dau thau truong mam non SKH 3" xfId="18149"/>
    <cellStyle name="T_Book1_1_CPK_bieu ke hoach dau thau truong mam non SKH 3 2" xfId="32745"/>
    <cellStyle name="T_Book1_1_CPK_bieu ke hoach dau thau truong mam non SKH 4" xfId="30492"/>
    <cellStyle name="T_Book1_1_CPK_bieu ke hoach dau thau truong mam non SKH_BIEU KE HOACH  2015 (KTN 6.11 sua)" xfId="18152"/>
    <cellStyle name="T_Book1_1_CPK_bieu ke hoach dau thau truong mam non SKH_BIEU KE HOACH  2015 (KTN 6.11 sua) 2" xfId="32748"/>
    <cellStyle name="T_Book1_1_CPK_bieu ke hoach dau thau_BIEU KE HOACH  2015 (KTN 6.11 sua)" xfId="18153"/>
    <cellStyle name="T_Book1_1_CPK_bieu ke hoach dau thau_BIEU KE HOACH  2015 (KTN 6.11 sua) 2" xfId="32749"/>
    <cellStyle name="T_Book1_1_CPK_bieu tong hop lai kh von 2011 gui phong TH-KTDN" xfId="11741"/>
    <cellStyle name="T_Book1_1_CPK_bieu tong hop lai kh von 2011 gui phong TH-KTDN 2" xfId="11742"/>
    <cellStyle name="T_Book1_1_CPK_bieu tong hop lai kh von 2011 gui phong TH-KTDN 2 2" xfId="18156"/>
    <cellStyle name="T_Book1_1_CPK_bieu tong hop lai kh von 2011 gui phong TH-KTDN 2 3" xfId="18155"/>
    <cellStyle name="T_Book1_1_CPK_bieu tong hop lai kh von 2011 gui phong TH-KTDN 2 4" xfId="30495"/>
    <cellStyle name="T_Book1_1_CPK_bieu tong hop lai kh von 2011 gui phong TH-KTDN 3" xfId="18154"/>
    <cellStyle name="T_Book1_1_CPK_bieu tong hop lai kh von 2011 gui phong TH-KTDN 4" xfId="30494"/>
    <cellStyle name="T_Book1_1_CPK_bieu tong hop lai kh von 2011 gui phong TH-KTDN_BIEU KE HOACH  2015 (KTN 6.11 sua)" xfId="18157"/>
    <cellStyle name="T_Book1_1_CPK_Book1" xfId="11743"/>
    <cellStyle name="T_Book1_1_CPK_Book1 2" xfId="11744"/>
    <cellStyle name="T_Book1_1_CPK_Book1 2 2" xfId="18160"/>
    <cellStyle name="T_Book1_1_CPK_Book1 2 2 2" xfId="32752"/>
    <cellStyle name="T_Book1_1_CPK_Book1 2 3" xfId="18159"/>
    <cellStyle name="T_Book1_1_CPK_Book1 2 3 2" xfId="32751"/>
    <cellStyle name="T_Book1_1_CPK_Book1 2 4" xfId="30497"/>
    <cellStyle name="T_Book1_1_CPK_Book1 3" xfId="18158"/>
    <cellStyle name="T_Book1_1_CPK_Book1 3 2" xfId="32750"/>
    <cellStyle name="T_Book1_1_CPK_Book1 4" xfId="30496"/>
    <cellStyle name="T_Book1_1_CPK_Book1_BIEU KE HOACH  2015 (KTN 6.11 sua)" xfId="18161"/>
    <cellStyle name="T_Book1_1_CPK_Book1_BIEU KE HOACH  2015 (KTN 6.11 sua) 2" xfId="32753"/>
    <cellStyle name="T_Book1_1_CPK_Book1_Ke hoach 2010 (theo doi 11-8-2010)" xfId="11745"/>
    <cellStyle name="T_Book1_1_CPK_Book1_Ke hoach 2010 (theo doi 11-8-2010) 2" xfId="11746"/>
    <cellStyle name="T_Book1_1_CPK_Book1_Ke hoach 2010 (theo doi 11-8-2010) 2 2" xfId="18164"/>
    <cellStyle name="T_Book1_1_CPK_Book1_Ke hoach 2010 (theo doi 11-8-2010) 2 3" xfId="18163"/>
    <cellStyle name="T_Book1_1_CPK_Book1_Ke hoach 2010 (theo doi 11-8-2010) 2 4" xfId="30499"/>
    <cellStyle name="T_Book1_1_CPK_Book1_Ke hoach 2010 (theo doi 11-8-2010) 3" xfId="18162"/>
    <cellStyle name="T_Book1_1_CPK_Book1_Ke hoach 2010 (theo doi 11-8-2010) 4" xfId="30498"/>
    <cellStyle name="T_Book1_1_CPK_Book1_Ke hoach 2010 (theo doi 11-8-2010)_BIEU KE HOACH  2015 (KTN 6.11 sua)" xfId="18165"/>
    <cellStyle name="T_Book1_1_CPK_Book1_ke hoach dau thau 30-6-2010" xfId="11747"/>
    <cellStyle name="T_Book1_1_CPK_Book1_ke hoach dau thau 30-6-2010 2" xfId="11748"/>
    <cellStyle name="T_Book1_1_CPK_Book1_ke hoach dau thau 30-6-2010 2 2" xfId="18168"/>
    <cellStyle name="T_Book1_1_CPK_Book1_ke hoach dau thau 30-6-2010 2 3" xfId="18167"/>
    <cellStyle name="T_Book1_1_CPK_Book1_ke hoach dau thau 30-6-2010 2 4" xfId="30501"/>
    <cellStyle name="T_Book1_1_CPK_Book1_ke hoach dau thau 30-6-2010 3" xfId="18166"/>
    <cellStyle name="T_Book1_1_CPK_Book1_ke hoach dau thau 30-6-2010 4" xfId="30500"/>
    <cellStyle name="T_Book1_1_CPK_Book1_ke hoach dau thau 30-6-2010_BIEU KE HOACH  2015 (KTN 6.11 sua)" xfId="18169"/>
    <cellStyle name="T_Book1_1_CPK_Copy of KH PHAN BO VON ĐỐI ỨNG NAM 2011 (30 TY phuong án gop WB)" xfId="11749"/>
    <cellStyle name="T_Book1_1_CPK_Copy of KH PHAN BO VON ĐỐI ỨNG NAM 2011 (30 TY phuong án gop WB) 2" xfId="11750"/>
    <cellStyle name="T_Book1_1_CPK_Copy of KH PHAN BO VON ĐỐI ỨNG NAM 2011 (30 TY phuong án gop WB) 2 2" xfId="18172"/>
    <cellStyle name="T_Book1_1_CPK_Copy of KH PHAN BO VON ĐỐI ỨNG NAM 2011 (30 TY phuong án gop WB) 2 3" xfId="18171"/>
    <cellStyle name="T_Book1_1_CPK_Copy of KH PHAN BO VON ĐỐI ỨNG NAM 2011 (30 TY phuong án gop WB) 2 4" xfId="30503"/>
    <cellStyle name="T_Book1_1_CPK_Copy of KH PHAN BO VON ĐỐI ỨNG NAM 2011 (30 TY phuong án gop WB) 3" xfId="18170"/>
    <cellStyle name="T_Book1_1_CPK_Copy of KH PHAN BO VON ĐỐI ỨNG NAM 2011 (30 TY phuong án gop WB) 4" xfId="30502"/>
    <cellStyle name="T_Book1_1_CPK_Copy of KH PHAN BO VON ĐỐI ỨNG NAM 2011 (30 TY phuong án gop WB)_BIEU KE HOACH  2015 (KTN 6.11 sua)" xfId="18173"/>
    <cellStyle name="T_Book1_1_CPK_DTTD chieng chan Tham lai 29-9-2009" xfId="11751"/>
    <cellStyle name="T_Book1_1_CPK_DTTD chieng chan Tham lai 29-9-2009 2" xfId="11752"/>
    <cellStyle name="T_Book1_1_CPK_DTTD chieng chan Tham lai 29-9-2009 2 2" xfId="18176"/>
    <cellStyle name="T_Book1_1_CPK_DTTD chieng chan Tham lai 29-9-2009 2 3" xfId="18175"/>
    <cellStyle name="T_Book1_1_CPK_DTTD chieng chan Tham lai 29-9-2009 2 4" xfId="30505"/>
    <cellStyle name="T_Book1_1_CPK_DTTD chieng chan Tham lai 29-9-2009 3" xfId="18174"/>
    <cellStyle name="T_Book1_1_CPK_DTTD chieng chan Tham lai 29-9-2009 4" xfId="30504"/>
    <cellStyle name="T_Book1_1_CPK_DTTD chieng chan Tham lai 29-9-2009_BIEU KE HOACH  2015 (KTN 6.11 sua)" xfId="18177"/>
    <cellStyle name="T_Book1_1_CPK_dự toán 30a 2013" xfId="18182"/>
    <cellStyle name="T_Book1_1_CPK_dự toán 30a 2013 2" xfId="32758"/>
    <cellStyle name="T_Book1_1_CPK_Du toan nuoc San Thang (GD2)" xfId="11753"/>
    <cellStyle name="T_Book1_1_CPK_Du toan nuoc San Thang (GD2) 2" xfId="11754"/>
    <cellStyle name="T_Book1_1_CPK_Du toan nuoc San Thang (GD2) 2 2" xfId="18180"/>
    <cellStyle name="T_Book1_1_CPK_Du toan nuoc San Thang (GD2) 2 2 2" xfId="32756"/>
    <cellStyle name="T_Book1_1_CPK_Du toan nuoc San Thang (GD2) 2 3" xfId="18179"/>
    <cellStyle name="T_Book1_1_CPK_Du toan nuoc San Thang (GD2) 2 3 2" xfId="32755"/>
    <cellStyle name="T_Book1_1_CPK_Du toan nuoc San Thang (GD2) 2 4" xfId="30507"/>
    <cellStyle name="T_Book1_1_CPK_Du toan nuoc San Thang (GD2) 3" xfId="18178"/>
    <cellStyle name="T_Book1_1_CPK_Du toan nuoc San Thang (GD2) 3 2" xfId="32754"/>
    <cellStyle name="T_Book1_1_CPK_Du toan nuoc San Thang (GD2) 4" xfId="30506"/>
    <cellStyle name="T_Book1_1_CPK_Du toan nuoc San Thang (GD2)_BIEU KE HOACH  2015 (KTN 6.11 sua)" xfId="18181"/>
    <cellStyle name="T_Book1_1_CPK_Du toan nuoc San Thang (GD2)_BIEU KE HOACH  2015 (KTN 6.11 sua) 2" xfId="32757"/>
    <cellStyle name="T_Book1_1_CPK_Ke hoach 2010 (theo doi 11-8-2010)" xfId="11755"/>
    <cellStyle name="T_Book1_1_CPK_Ke hoach 2010 (theo doi 11-8-2010) 2" xfId="11756"/>
    <cellStyle name="T_Book1_1_CPK_Ke hoach 2010 (theo doi 11-8-2010) 2 2" xfId="18185"/>
    <cellStyle name="T_Book1_1_CPK_Ke hoach 2010 (theo doi 11-8-2010) 2 2 2" xfId="32761"/>
    <cellStyle name="T_Book1_1_CPK_Ke hoach 2010 (theo doi 11-8-2010) 2 3" xfId="18184"/>
    <cellStyle name="T_Book1_1_CPK_Ke hoach 2010 (theo doi 11-8-2010) 2 3 2" xfId="32760"/>
    <cellStyle name="T_Book1_1_CPK_Ke hoach 2010 (theo doi 11-8-2010) 2 4" xfId="30509"/>
    <cellStyle name="T_Book1_1_CPK_Ke hoach 2010 (theo doi 11-8-2010) 3" xfId="18183"/>
    <cellStyle name="T_Book1_1_CPK_Ke hoach 2010 (theo doi 11-8-2010) 3 2" xfId="32759"/>
    <cellStyle name="T_Book1_1_CPK_Ke hoach 2010 (theo doi 11-8-2010) 4" xfId="30508"/>
    <cellStyle name="T_Book1_1_CPK_Ke hoach 2010 (theo doi 11-8-2010)_BIEU KE HOACH  2015 (KTN 6.11 sua)" xfId="18186"/>
    <cellStyle name="T_Book1_1_CPK_Ke hoach 2010 (theo doi 11-8-2010)_BIEU KE HOACH  2015 (KTN 6.11 sua) 2" xfId="32762"/>
    <cellStyle name="T_Book1_1_CPK_ke hoach dau thau 30-6-2010" xfId="11757"/>
    <cellStyle name="T_Book1_1_CPK_ke hoach dau thau 30-6-2010 2" xfId="11758"/>
    <cellStyle name="T_Book1_1_CPK_ke hoach dau thau 30-6-2010 2 2" xfId="18189"/>
    <cellStyle name="T_Book1_1_CPK_ke hoach dau thau 30-6-2010 2 2 2" xfId="32765"/>
    <cellStyle name="T_Book1_1_CPK_ke hoach dau thau 30-6-2010 2 3" xfId="18188"/>
    <cellStyle name="T_Book1_1_CPK_ke hoach dau thau 30-6-2010 2 3 2" xfId="32764"/>
    <cellStyle name="T_Book1_1_CPK_ke hoach dau thau 30-6-2010 2 4" xfId="30511"/>
    <cellStyle name="T_Book1_1_CPK_ke hoach dau thau 30-6-2010 3" xfId="18187"/>
    <cellStyle name="T_Book1_1_CPK_ke hoach dau thau 30-6-2010 3 2" xfId="32763"/>
    <cellStyle name="T_Book1_1_CPK_ke hoach dau thau 30-6-2010 4" xfId="30510"/>
    <cellStyle name="T_Book1_1_CPK_ke hoach dau thau 30-6-2010_BIEU KE HOACH  2015 (KTN 6.11 sua)" xfId="18190"/>
    <cellStyle name="T_Book1_1_CPK_ke hoach dau thau 30-6-2010_BIEU KE HOACH  2015 (KTN 6.11 sua) 2" xfId="32766"/>
    <cellStyle name="T_Book1_1_CPK_KH Von 2012 gui BKH 1" xfId="11759"/>
    <cellStyle name="T_Book1_1_CPK_KH Von 2012 gui BKH 1 2" xfId="11760"/>
    <cellStyle name="T_Book1_1_CPK_KH Von 2012 gui BKH 1 2 2" xfId="18193"/>
    <cellStyle name="T_Book1_1_CPK_KH Von 2012 gui BKH 1 2 3" xfId="18192"/>
    <cellStyle name="T_Book1_1_CPK_KH Von 2012 gui BKH 1 2 4" xfId="30513"/>
    <cellStyle name="T_Book1_1_CPK_KH Von 2012 gui BKH 1 3" xfId="18191"/>
    <cellStyle name="T_Book1_1_CPK_KH Von 2012 gui BKH 1 4" xfId="30512"/>
    <cellStyle name="T_Book1_1_CPK_KH Von 2012 gui BKH 1_BIEU KE HOACH  2015 (KTN 6.11 sua)" xfId="18194"/>
    <cellStyle name="T_Book1_1_CPK_QD ke hoach dau thau" xfId="11761"/>
    <cellStyle name="T_Book1_1_CPK_QD ke hoach dau thau 2" xfId="11762"/>
    <cellStyle name="T_Book1_1_CPK_QD ke hoach dau thau 2 2" xfId="18197"/>
    <cellStyle name="T_Book1_1_CPK_QD ke hoach dau thau 2 2 2" xfId="32769"/>
    <cellStyle name="T_Book1_1_CPK_QD ke hoach dau thau 2 3" xfId="18196"/>
    <cellStyle name="T_Book1_1_CPK_QD ke hoach dau thau 2 3 2" xfId="32768"/>
    <cellStyle name="T_Book1_1_CPK_QD ke hoach dau thau 2 4" xfId="30515"/>
    <cellStyle name="T_Book1_1_CPK_QD ke hoach dau thau 3" xfId="18195"/>
    <cellStyle name="T_Book1_1_CPK_QD ke hoach dau thau 3 2" xfId="32767"/>
    <cellStyle name="T_Book1_1_CPK_QD ke hoach dau thau 4" xfId="30514"/>
    <cellStyle name="T_Book1_1_CPK_QD ke hoach dau thau_BIEU KE HOACH  2015 (KTN 6.11 sua)" xfId="18198"/>
    <cellStyle name="T_Book1_1_CPK_QD ke hoach dau thau_BIEU KE HOACH  2015 (KTN 6.11 sua) 2" xfId="32770"/>
    <cellStyle name="T_Book1_1_CPK_Ra soat KH von 2011 (Huy-11-11-11)" xfId="11763"/>
    <cellStyle name="T_Book1_1_CPK_Ra soat KH von 2011 (Huy-11-11-11) 2" xfId="11764"/>
    <cellStyle name="T_Book1_1_CPK_Ra soat KH von 2011 (Huy-11-11-11) 2 2" xfId="18201"/>
    <cellStyle name="T_Book1_1_CPK_Ra soat KH von 2011 (Huy-11-11-11) 2 2 2" xfId="32773"/>
    <cellStyle name="T_Book1_1_CPK_Ra soat KH von 2011 (Huy-11-11-11) 2 3" xfId="18200"/>
    <cellStyle name="T_Book1_1_CPK_Ra soat KH von 2011 (Huy-11-11-11) 2 3 2" xfId="32772"/>
    <cellStyle name="T_Book1_1_CPK_Ra soat KH von 2011 (Huy-11-11-11) 2 4" xfId="30517"/>
    <cellStyle name="T_Book1_1_CPK_Ra soat KH von 2011 (Huy-11-11-11) 3" xfId="18199"/>
    <cellStyle name="T_Book1_1_CPK_Ra soat KH von 2011 (Huy-11-11-11) 3 2" xfId="32771"/>
    <cellStyle name="T_Book1_1_CPK_Ra soat KH von 2011 (Huy-11-11-11) 4" xfId="30516"/>
    <cellStyle name="T_Book1_1_CPK_Ra soat KH von 2011 (Huy-11-11-11)_BIEU KE HOACH  2015 (KTN 6.11 sua)" xfId="18202"/>
    <cellStyle name="T_Book1_1_CPK_Ra soat KH von 2011 (Huy-11-11-11)_BIEU KE HOACH  2015 (KTN 6.11 sua) 2" xfId="32774"/>
    <cellStyle name="T_Book1_1_CPK_tinh toan hoang ha" xfId="11765"/>
    <cellStyle name="T_Book1_1_CPK_tinh toan hoang ha 2" xfId="11766"/>
    <cellStyle name="T_Book1_1_CPK_tinh toan hoang ha 2 2" xfId="18205"/>
    <cellStyle name="T_Book1_1_CPK_tinh toan hoang ha 2 2 2" xfId="32777"/>
    <cellStyle name="T_Book1_1_CPK_tinh toan hoang ha 2 3" xfId="18204"/>
    <cellStyle name="T_Book1_1_CPK_tinh toan hoang ha 2 3 2" xfId="32776"/>
    <cellStyle name="T_Book1_1_CPK_tinh toan hoang ha 2 4" xfId="30519"/>
    <cellStyle name="T_Book1_1_CPK_tinh toan hoang ha 3" xfId="18203"/>
    <cellStyle name="T_Book1_1_CPK_tinh toan hoang ha 3 2" xfId="32775"/>
    <cellStyle name="T_Book1_1_CPK_tinh toan hoang ha 4" xfId="30518"/>
    <cellStyle name="T_Book1_1_CPK_tinh toan hoang ha_BIEU KE HOACH  2015 (KTN 6.11 sua)" xfId="18206"/>
    <cellStyle name="T_Book1_1_CPK_tinh toan hoang ha_BIEU KE HOACH  2015 (KTN 6.11 sua) 2" xfId="32778"/>
    <cellStyle name="T_Book1_1_CPK_Tong von ĐTPT" xfId="11767"/>
    <cellStyle name="T_Book1_1_CPK_Tong von ĐTPT 2" xfId="11768"/>
    <cellStyle name="T_Book1_1_CPK_Tong von ĐTPT 2 2" xfId="18209"/>
    <cellStyle name="T_Book1_1_CPK_Tong von ĐTPT 2 2 2" xfId="32781"/>
    <cellStyle name="T_Book1_1_CPK_Tong von ĐTPT 2 3" xfId="18208"/>
    <cellStyle name="T_Book1_1_CPK_Tong von ĐTPT 2 3 2" xfId="32780"/>
    <cellStyle name="T_Book1_1_CPK_Tong von ĐTPT 2 4" xfId="30521"/>
    <cellStyle name="T_Book1_1_CPK_Tong von ĐTPT 3" xfId="18207"/>
    <cellStyle name="T_Book1_1_CPK_Tong von ĐTPT 3 2" xfId="32779"/>
    <cellStyle name="T_Book1_1_CPK_Tong von ĐTPT 4" xfId="30520"/>
    <cellStyle name="T_Book1_1_CPK_Tong von ĐTPT_BIEU KE HOACH  2015 (KTN 6.11 sua)" xfId="18210"/>
    <cellStyle name="T_Book1_1_CPK_Tong von ĐTPT_BIEU KE HOACH  2015 (KTN 6.11 sua) 2" xfId="32782"/>
    <cellStyle name="T_Book1_1_CPK_Viec Huy dang lam" xfId="18211"/>
    <cellStyle name="T_Book1_1_CPK_Viec Huy dang lam 2" xfId="32783"/>
    <cellStyle name="T_Book1_1_CPK_Viec Huy dang lam_CT 134" xfId="18212"/>
    <cellStyle name="T_Book1_1_CPK_Viec Huy dang lam_CT 134 2" xfId="32784"/>
    <cellStyle name="T_Book1_1_dang vien mói" xfId="18216"/>
    <cellStyle name="T_Book1_1_dang vien mói 2" xfId="32788"/>
    <cellStyle name="T_Book1_1_Danh Mục KCM trinh BKH 2011 (BS 30A)" xfId="18217"/>
    <cellStyle name="T_Book1_1_Danh Mục KCM trinh BKH 2011 (BS 30A) 2" xfId="32789"/>
    <cellStyle name="T_Book1_1_DT 1751 Muong Khoa" xfId="11769"/>
    <cellStyle name="T_Book1_1_DT 1751 Muong Khoa 2" xfId="18218"/>
    <cellStyle name="T_Book1_1_DT 1751 Muong Khoa 2 2" xfId="32790"/>
    <cellStyle name="T_Book1_1_DT 1751 Muong Khoa 3" xfId="30522"/>
    <cellStyle name="T_Book1_1_DT Nam vai" xfId="11770"/>
    <cellStyle name="T_Book1_1_DT Nam vai 2" xfId="18219"/>
    <cellStyle name="T_Book1_1_DT Nam vai 3" xfId="30523"/>
    <cellStyle name="T_Book1_1_DT Nam vai_bieu ke hoach dau thau" xfId="11771"/>
    <cellStyle name="T_Book1_1_DT Nam vai_bieu ke hoach dau thau 2" xfId="18220"/>
    <cellStyle name="T_Book1_1_DT Nam vai_bieu ke hoach dau thau 2 2" xfId="32791"/>
    <cellStyle name="T_Book1_1_DT Nam vai_bieu ke hoach dau thau 3" xfId="30524"/>
    <cellStyle name="T_Book1_1_DT Nam vai_bieu ke hoach dau thau truong mam non SKH" xfId="11772"/>
    <cellStyle name="T_Book1_1_DT Nam vai_bieu ke hoach dau thau truong mam non SKH 2" xfId="18221"/>
    <cellStyle name="T_Book1_1_DT Nam vai_bieu ke hoach dau thau truong mam non SKH 2 2" xfId="32792"/>
    <cellStyle name="T_Book1_1_DT Nam vai_bieu ke hoach dau thau truong mam non SKH 3" xfId="30525"/>
    <cellStyle name="T_Book1_1_DT Nam vai_Book1" xfId="11773"/>
    <cellStyle name="T_Book1_1_DT Nam vai_Book1 2" xfId="18222"/>
    <cellStyle name="T_Book1_1_DT Nam vai_Book1 3" xfId="30526"/>
    <cellStyle name="T_Book1_1_DT Nam vai_DTTD chieng chan Tham lai 29-9-2009" xfId="11774"/>
    <cellStyle name="T_Book1_1_DT Nam vai_DTTD chieng chan Tham lai 29-9-2009 2" xfId="18223"/>
    <cellStyle name="T_Book1_1_DT Nam vai_DTTD chieng chan Tham lai 29-9-2009 3" xfId="30527"/>
    <cellStyle name="T_Book1_1_DT Nam vai_Ke hoach 2010 (theo doi 11-8-2010)" xfId="11775"/>
    <cellStyle name="T_Book1_1_DT Nam vai_Ke hoach 2010 (theo doi 11-8-2010) 2" xfId="18224"/>
    <cellStyle name="T_Book1_1_DT Nam vai_Ke hoach 2010 (theo doi 11-8-2010) 2 2" xfId="32793"/>
    <cellStyle name="T_Book1_1_DT Nam vai_Ke hoach 2010 (theo doi 11-8-2010) 3" xfId="30528"/>
    <cellStyle name="T_Book1_1_DT Nam vai_ke hoach dau thau 30-6-2010" xfId="11776"/>
    <cellStyle name="T_Book1_1_DT Nam vai_ke hoach dau thau 30-6-2010 2" xfId="18225"/>
    <cellStyle name="T_Book1_1_DT Nam vai_ke hoach dau thau 30-6-2010 2 2" xfId="32794"/>
    <cellStyle name="T_Book1_1_DT Nam vai_ke hoach dau thau 30-6-2010 3" xfId="30529"/>
    <cellStyle name="T_Book1_1_DT Nam vai_QD ke hoach dau thau" xfId="11777"/>
    <cellStyle name="T_Book1_1_DT Nam vai_QD ke hoach dau thau 2" xfId="18226"/>
    <cellStyle name="T_Book1_1_DT Nam vai_QD ke hoach dau thau 2 2" xfId="32795"/>
    <cellStyle name="T_Book1_1_DT Nam vai_QD ke hoach dau thau 3" xfId="30530"/>
    <cellStyle name="T_Book1_1_DT Nam vai_tinh toan hoang ha" xfId="11778"/>
    <cellStyle name="T_Book1_1_DT Nam vai_tinh toan hoang ha 2" xfId="18227"/>
    <cellStyle name="T_Book1_1_DT Nam vai_tinh toan hoang ha 2 2" xfId="32796"/>
    <cellStyle name="T_Book1_1_DT Nam vai_tinh toan hoang ha 3" xfId="30531"/>
    <cellStyle name="T_Book1_1_DT NHA KHACH -12" xfId="11779"/>
    <cellStyle name="T_Book1_1_DT NHA KHACH -12 2" xfId="11780"/>
    <cellStyle name="T_Book1_1_DT NHA KHACH -12 2 2" xfId="18230"/>
    <cellStyle name="T_Book1_1_DT NHA KHACH -12 2 2 2" xfId="32799"/>
    <cellStyle name="T_Book1_1_DT NHA KHACH -12 2 3" xfId="18229"/>
    <cellStyle name="T_Book1_1_DT NHA KHACH -12 2 3 2" xfId="32798"/>
    <cellStyle name="T_Book1_1_DT NHA KHACH -12 2 4" xfId="30533"/>
    <cellStyle name="T_Book1_1_DT NHA KHACH -12 3" xfId="18228"/>
    <cellStyle name="T_Book1_1_DT NHA KHACH -12 3 2" xfId="32797"/>
    <cellStyle name="T_Book1_1_DT NHA KHACH -12 4" xfId="30532"/>
    <cellStyle name="T_Book1_1_DT NHA KHACH -12_BIEU KE HOACH  2015 (KTN 6.11 sua)" xfId="18231"/>
    <cellStyle name="T_Book1_1_DT NHA KHACH -12_BIEU KE HOACH  2015 (KTN 6.11 sua) 2" xfId="32800"/>
    <cellStyle name="T_Book1_1_DT tieu hoc diem TDC ban Cho 28-02-09" xfId="11781"/>
    <cellStyle name="T_Book1_1_DT tieu hoc diem TDC ban Cho 28-02-09 2" xfId="11782"/>
    <cellStyle name="T_Book1_1_DT tieu hoc diem TDC ban Cho 28-02-09 2 2" xfId="18234"/>
    <cellStyle name="T_Book1_1_DT tieu hoc diem TDC ban Cho 28-02-09 2 2 2" xfId="32803"/>
    <cellStyle name="T_Book1_1_DT tieu hoc diem TDC ban Cho 28-02-09 2 3" xfId="18233"/>
    <cellStyle name="T_Book1_1_DT tieu hoc diem TDC ban Cho 28-02-09 2 3 2" xfId="32802"/>
    <cellStyle name="T_Book1_1_DT tieu hoc diem TDC ban Cho 28-02-09 2 4" xfId="30535"/>
    <cellStyle name="T_Book1_1_DT tieu hoc diem TDC ban Cho 28-02-09 3" xfId="18232"/>
    <cellStyle name="T_Book1_1_DT tieu hoc diem TDC ban Cho 28-02-09 3 2" xfId="32801"/>
    <cellStyle name="T_Book1_1_DT tieu hoc diem TDC ban Cho 28-02-09 4" xfId="30534"/>
    <cellStyle name="T_Book1_1_DT tieu hoc diem TDC ban Cho 28-02-09_BIEU KE HOACH  2015 (KTN 6.11 sua)" xfId="18235"/>
    <cellStyle name="T_Book1_1_DT tieu hoc diem TDC ban Cho 28-02-09_BIEU KE HOACH  2015 (KTN 6.11 sua) 2" xfId="32804"/>
    <cellStyle name="T_Book1_1_DTTD chieng chan Tham lai 29-9-2009" xfId="11783"/>
    <cellStyle name="T_Book1_1_DTTD chieng chan Tham lai 29-9-2009 2" xfId="11784"/>
    <cellStyle name="T_Book1_1_DTTD chieng chan Tham lai 29-9-2009 2 2" xfId="18238"/>
    <cellStyle name="T_Book1_1_DTTD chieng chan Tham lai 29-9-2009 2 2 2" xfId="32807"/>
    <cellStyle name="T_Book1_1_DTTD chieng chan Tham lai 29-9-2009 2 3" xfId="18237"/>
    <cellStyle name="T_Book1_1_DTTD chieng chan Tham lai 29-9-2009 2 3 2" xfId="32806"/>
    <cellStyle name="T_Book1_1_DTTD chieng chan Tham lai 29-9-2009 2 4" xfId="30537"/>
    <cellStyle name="T_Book1_1_DTTD chieng chan Tham lai 29-9-2009 3" xfId="18236"/>
    <cellStyle name="T_Book1_1_DTTD chieng chan Tham lai 29-9-2009 3 2" xfId="32805"/>
    <cellStyle name="T_Book1_1_DTTD chieng chan Tham lai 29-9-2009 4" xfId="30536"/>
    <cellStyle name="T_Book1_1_DTTD chieng chan Tham lai 29-9-2009_BIEU KE HOACH  2015 (KTN 6.11 sua)" xfId="18239"/>
    <cellStyle name="T_Book1_1_DTTD chieng chan Tham lai 29-9-2009_BIEU KE HOACH  2015 (KTN 6.11 sua) 2" xfId="32808"/>
    <cellStyle name="T_Book1_1_dự toán 30a 2013" xfId="18243"/>
    <cellStyle name="T_Book1_1_dự toán 30a 2013 2" xfId="32812"/>
    <cellStyle name="T_Book1_1_Du toan nuoc San Thang (GD2)" xfId="11785"/>
    <cellStyle name="T_Book1_1_Du toan nuoc San Thang (GD2) 2" xfId="18240"/>
    <cellStyle name="T_Book1_1_Du toan nuoc San Thang (GD2) 2 2" xfId="32809"/>
    <cellStyle name="T_Book1_1_Du toan nuoc San Thang (GD2) 3" xfId="30538"/>
    <cellStyle name="T_Book1_1_DuToan92009Luong650" xfId="11786"/>
    <cellStyle name="T_Book1_1_DuToan92009Luong650 2" xfId="18241"/>
    <cellStyle name="T_Book1_1_DuToan92009Luong650 2 2" xfId="32810"/>
    <cellStyle name="T_Book1_1_DuToan92009Luong650 3" xfId="30539"/>
    <cellStyle name="T_Book1_1_DuToan92009Luong650_CT 134" xfId="18242"/>
    <cellStyle name="T_Book1_1_DuToan92009Luong650_CT 134 2" xfId="32811"/>
    <cellStyle name="T_Book1_1_GVL" xfId="11787"/>
    <cellStyle name="T_Book1_1_GVL 2" xfId="11788"/>
    <cellStyle name="T_Book1_1_GVL 2 2" xfId="18245"/>
    <cellStyle name="T_Book1_1_GVL 2 3" xfId="30541"/>
    <cellStyle name="T_Book1_1_GVL 3" xfId="18244"/>
    <cellStyle name="T_Book1_1_GVL 4" xfId="30540"/>
    <cellStyle name="T_Book1_1_GVL_BIEU KE HOACH  2015 (KTN 6.11 sua)" xfId="18246"/>
    <cellStyle name="T_Book1_1_HD TT1" xfId="11789"/>
    <cellStyle name="T_Book1_1_HD TT1 2" xfId="11790"/>
    <cellStyle name="T_Book1_1_HD TT1 2 2" xfId="18248"/>
    <cellStyle name="T_Book1_1_HD TT1 2 3" xfId="30543"/>
    <cellStyle name="T_Book1_1_HD TT1 3" xfId="18247"/>
    <cellStyle name="T_Book1_1_HD TT1 4" xfId="30542"/>
    <cellStyle name="T_Book1_1_HD TT1_BIEU KE HOACH  2015 (KTN 6.11 sua)" xfId="18249"/>
    <cellStyle name="T_Book1_1_Ke hoach 2010 ngay 14.4.10" xfId="11791"/>
    <cellStyle name="T_Book1_1_Ke hoach 2010 ngay 14.4.10 2" xfId="11792"/>
    <cellStyle name="T_Book1_1_Ke hoach 2010 ngay 14.4.10 2 2" xfId="18251"/>
    <cellStyle name="T_Book1_1_Ke hoach 2010 ngay 14.4.10 2 2 2" xfId="32814"/>
    <cellStyle name="T_Book1_1_Ke hoach 2010 ngay 14.4.10 2 3" xfId="30545"/>
    <cellStyle name="T_Book1_1_Ke hoach 2010 ngay 14.4.10 3" xfId="18250"/>
    <cellStyle name="T_Book1_1_Ke hoach 2010 ngay 14.4.10 3 2" xfId="32813"/>
    <cellStyle name="T_Book1_1_Ke hoach 2010 ngay 14.4.10 4" xfId="30544"/>
    <cellStyle name="T_Book1_1_Ke hoach 2010 ngay 14.4.10_BIEU KE HOACH  2015 (KTN 6.11 sua)" xfId="18252"/>
    <cellStyle name="T_Book1_1_Ke hoach 2010 ngay 14.4.10_BIEU KE HOACH  2015 (KTN 6.11 sua) 2" xfId="32815"/>
    <cellStyle name="T_Book1_1_Ke hoach 2010 ngay 31-01" xfId="11793"/>
    <cellStyle name="T_Book1_1_Ke hoach 2010 ngay 31-01 2" xfId="18253"/>
    <cellStyle name="T_Book1_1_Ke hoach 2010 ngay 31-01 2 2" xfId="32816"/>
    <cellStyle name="T_Book1_1_Ke hoach 2010 ngay 31-01 3" xfId="30546"/>
    <cellStyle name="T_Book1_1_ke hoach dau thau 30-6-2010" xfId="11794"/>
    <cellStyle name="T_Book1_1_ke hoach dau thau 30-6-2010 2" xfId="11795"/>
    <cellStyle name="T_Book1_1_ke hoach dau thau 30-6-2010 2 2" xfId="18255"/>
    <cellStyle name="T_Book1_1_ke hoach dau thau 30-6-2010 2 2 2" xfId="32818"/>
    <cellStyle name="T_Book1_1_ke hoach dau thau 30-6-2010 2 3" xfId="30548"/>
    <cellStyle name="T_Book1_1_ke hoach dau thau 30-6-2010 3" xfId="18254"/>
    <cellStyle name="T_Book1_1_ke hoach dau thau 30-6-2010 3 2" xfId="32817"/>
    <cellStyle name="T_Book1_1_ke hoach dau thau 30-6-2010 4" xfId="30547"/>
    <cellStyle name="T_Book1_1_ke hoach dau thau 30-6-2010_BIEU KE HOACH  2015 (KTN 6.11 sua)" xfId="18256"/>
    <cellStyle name="T_Book1_1_ke hoach dau thau 30-6-2010_BIEU KE HOACH  2015 (KTN 6.11 sua) 2" xfId="32819"/>
    <cellStyle name="T_Book1_1_Ke hoạch thuc hien goi thau" xfId="18257"/>
    <cellStyle name="T_Book1_1_Ke hoạch thuc hien goi thau 2" xfId="32820"/>
    <cellStyle name="T_Book1_1_Ket du ung NS" xfId="11796"/>
    <cellStyle name="T_Book1_1_Ket du ung NS 2" xfId="18258"/>
    <cellStyle name="T_Book1_1_Ket du ung NS 2 2" xfId="32821"/>
    <cellStyle name="T_Book1_1_Ket du ung NS 3" xfId="30549"/>
    <cellStyle name="T_Book1_1_KH Von 2012 gui BKH 1" xfId="11797"/>
    <cellStyle name="T_Book1_1_KH Von 2012 gui BKH 1 2" xfId="11798"/>
    <cellStyle name="T_Book1_1_KH Von 2012 gui BKH 1 2 2" xfId="18262"/>
    <cellStyle name="T_Book1_1_KH Von 2012 gui BKH 1 2 2 2" xfId="32825"/>
    <cellStyle name="T_Book1_1_KH Von 2012 gui BKH 1 2 3" xfId="18261"/>
    <cellStyle name="T_Book1_1_KH Von 2012 gui BKH 1 2 3 2" xfId="32824"/>
    <cellStyle name="T_Book1_1_KH Von 2012 gui BKH 1 2 4" xfId="30551"/>
    <cellStyle name="T_Book1_1_KH Von 2012 gui BKH 1 3" xfId="18260"/>
    <cellStyle name="T_Book1_1_KH Von 2012 gui BKH 1 3 2" xfId="32823"/>
    <cellStyle name="T_Book1_1_KH Von 2012 gui BKH 1 4" xfId="30550"/>
    <cellStyle name="T_Book1_1_KH Von 2012 gui BKH 1_BIEU KE HOACH  2015 (KTN 6.11 sua)" xfId="18263"/>
    <cellStyle name="T_Book1_1_KH Von 2012 gui BKH 1_BIEU KE HOACH  2015 (KTN 6.11 sua) 2" xfId="32826"/>
    <cellStyle name="T_Book1_1_kinh phi che nam 2012" xfId="18259"/>
    <cellStyle name="T_Book1_1_kinh phi che nam 2012 2" xfId="32822"/>
    <cellStyle name="T_Book1_1_Nha lop hoc 8 P" xfId="11799"/>
    <cellStyle name="T_Book1_1_Nha lop hoc 8 P 2" xfId="11800"/>
    <cellStyle name="T_Book1_1_Nha lop hoc 8 P 2 2" xfId="18265"/>
    <cellStyle name="T_Book1_1_Nha lop hoc 8 P 2 3" xfId="30553"/>
    <cellStyle name="T_Book1_1_Nha lop hoc 8 P 3" xfId="18264"/>
    <cellStyle name="T_Book1_1_Nha lop hoc 8 P 4" xfId="30552"/>
    <cellStyle name="T_Book1_1_Nha lop hoc 8 P_BIEU KE HOACH  2015 (KTN 6.11 sua)" xfId="18266"/>
    <cellStyle name="T_Book1_1_Phan pha do" xfId="18267"/>
    <cellStyle name="T_Book1_1_Phan pha do 2" xfId="32827"/>
    <cellStyle name="T_Book1_1_QĐ 980" xfId="18271"/>
    <cellStyle name="T_Book1_1_QĐ 980 2" xfId="32831"/>
    <cellStyle name="T_Book1_1_QD ke hoach dau thau" xfId="11801"/>
    <cellStyle name="T_Book1_1_QD ke hoach dau thau 2" xfId="11802"/>
    <cellStyle name="T_Book1_1_QD ke hoach dau thau 2 2" xfId="18269"/>
    <cellStyle name="T_Book1_1_QD ke hoach dau thau 2 2 2" xfId="32829"/>
    <cellStyle name="T_Book1_1_QD ke hoach dau thau 2 3" xfId="30555"/>
    <cellStyle name="T_Book1_1_QD ke hoach dau thau 3" xfId="18268"/>
    <cellStyle name="T_Book1_1_QD ke hoach dau thau 3 2" xfId="32828"/>
    <cellStyle name="T_Book1_1_QD ke hoach dau thau 4" xfId="30554"/>
    <cellStyle name="T_Book1_1_QD ke hoach dau thau_BIEU KE HOACH  2015 (KTN 6.11 sua)" xfId="18270"/>
    <cellStyle name="T_Book1_1_QD ke hoach dau thau_BIEU KE HOACH  2015 (KTN 6.11 sua) 2" xfId="32830"/>
    <cellStyle name="T_Book1_1_Ra soat KH von 2011 (Huy-11-11-11)" xfId="11803"/>
    <cellStyle name="T_Book1_1_Ra soat KH von 2011 (Huy-11-11-11) 2" xfId="11804"/>
    <cellStyle name="T_Book1_1_Ra soat KH von 2011 (Huy-11-11-11) 2 2" xfId="18273"/>
    <cellStyle name="T_Book1_1_Ra soat KH von 2011 (Huy-11-11-11) 2 2 2" xfId="32833"/>
    <cellStyle name="T_Book1_1_Ra soat KH von 2011 (Huy-11-11-11) 2 3" xfId="30557"/>
    <cellStyle name="T_Book1_1_Ra soat KH von 2011 (Huy-11-11-11) 3" xfId="18272"/>
    <cellStyle name="T_Book1_1_Ra soat KH von 2011 (Huy-11-11-11) 3 2" xfId="32832"/>
    <cellStyle name="T_Book1_1_Ra soat KH von 2011 (Huy-11-11-11) 4" xfId="30556"/>
    <cellStyle name="T_Book1_1_Ra soat KH von 2011 (Huy-11-11-11)_BIEU KE HOACH  2015 (KTN 6.11 sua)" xfId="18274"/>
    <cellStyle name="T_Book1_1_Ra soat KH von 2011 (Huy-11-11-11)_BIEU KE HOACH  2015 (KTN 6.11 sua) 2" xfId="32834"/>
    <cellStyle name="T_Book1_1_Sheet2" xfId="11805"/>
    <cellStyle name="T_Book1_1_Sheet2 2" xfId="18275"/>
    <cellStyle name="T_Book1_1_Sheet2 2 2" xfId="32835"/>
    <cellStyle name="T_Book1_1_Sheet2 3" xfId="30558"/>
    <cellStyle name="T_Book1_1_TH danh muc 08-09 den ngay 30-8-09" xfId="18292"/>
    <cellStyle name="T_Book1_1_TH danh muc 08-09 den ngay 30-8-09 2" xfId="32852"/>
    <cellStyle name="T_Book1_1_Thiet bi" xfId="11806"/>
    <cellStyle name="T_Book1_1_Thiet bi 2" xfId="18293"/>
    <cellStyle name="T_Book1_1_Thiet bi 2 2" xfId="32853"/>
    <cellStyle name="T_Book1_1_Thiet bi 3" xfId="30559"/>
    <cellStyle name="T_Book1_1_Thiet bi_Bieu chi tieu KH 2014 (Huy-04-11)" xfId="18294"/>
    <cellStyle name="T_Book1_1_Thiet bi_Bieu chi tieu KH 2014 (Huy-04-11) 2" xfId="18295"/>
    <cellStyle name="T_Book1_1_Thiet bi_Bieu chi tieu KH 2014 (Huy-04-11) 2 2" xfId="32855"/>
    <cellStyle name="T_Book1_1_Thiet bi_Bieu chi tieu KH 2014 (Huy-04-11) 3" xfId="32854"/>
    <cellStyle name="T_Book1_1_Thiet bi_bieu ke hoach dau thau" xfId="11807"/>
    <cellStyle name="T_Book1_1_Thiet bi_bieu ke hoach dau thau 2" xfId="11808"/>
    <cellStyle name="T_Book1_1_Thiet bi_bieu ke hoach dau thau 2 2" xfId="18298"/>
    <cellStyle name="T_Book1_1_Thiet bi_bieu ke hoach dau thau 2 2 2" xfId="32858"/>
    <cellStyle name="T_Book1_1_Thiet bi_bieu ke hoach dau thau 2 3" xfId="18297"/>
    <cellStyle name="T_Book1_1_Thiet bi_bieu ke hoach dau thau 2 3 2" xfId="32857"/>
    <cellStyle name="T_Book1_1_Thiet bi_bieu ke hoach dau thau 2 4" xfId="30561"/>
    <cellStyle name="T_Book1_1_Thiet bi_bieu ke hoach dau thau 3" xfId="18296"/>
    <cellStyle name="T_Book1_1_Thiet bi_bieu ke hoach dau thau 3 2" xfId="32856"/>
    <cellStyle name="T_Book1_1_Thiet bi_bieu ke hoach dau thau 4" xfId="30560"/>
    <cellStyle name="T_Book1_1_Thiet bi_bieu ke hoach dau thau truong mam non SKH" xfId="11809"/>
    <cellStyle name="T_Book1_1_Thiet bi_bieu ke hoach dau thau truong mam non SKH 2" xfId="11810"/>
    <cellStyle name="T_Book1_1_Thiet bi_bieu ke hoach dau thau truong mam non SKH 2 2" xfId="18301"/>
    <cellStyle name="T_Book1_1_Thiet bi_bieu ke hoach dau thau truong mam non SKH 2 2 2" xfId="32861"/>
    <cellStyle name="T_Book1_1_Thiet bi_bieu ke hoach dau thau truong mam non SKH 2 3" xfId="18300"/>
    <cellStyle name="T_Book1_1_Thiet bi_bieu ke hoach dau thau truong mam non SKH 2 3 2" xfId="32860"/>
    <cellStyle name="T_Book1_1_Thiet bi_bieu ke hoach dau thau truong mam non SKH 2 4" xfId="30563"/>
    <cellStyle name="T_Book1_1_Thiet bi_bieu ke hoach dau thau truong mam non SKH 3" xfId="18299"/>
    <cellStyle name="T_Book1_1_Thiet bi_bieu ke hoach dau thau truong mam non SKH 3 2" xfId="32859"/>
    <cellStyle name="T_Book1_1_Thiet bi_bieu ke hoach dau thau truong mam non SKH 4" xfId="30562"/>
    <cellStyle name="T_Book1_1_Thiet bi_bieu ke hoach dau thau truong mam non SKH_BIEU KE HOACH  2015 (KTN 6.11 sua)" xfId="18302"/>
    <cellStyle name="T_Book1_1_Thiet bi_bieu ke hoach dau thau truong mam non SKH_BIEU KE HOACH  2015 (KTN 6.11 sua) 2" xfId="32862"/>
    <cellStyle name="T_Book1_1_Thiet bi_bieu ke hoach dau thau_BIEU KE HOACH  2015 (KTN 6.11 sua)" xfId="18303"/>
    <cellStyle name="T_Book1_1_Thiet bi_bieu ke hoach dau thau_BIEU KE HOACH  2015 (KTN 6.11 sua) 2" xfId="32863"/>
    <cellStyle name="T_Book1_1_Thiet bi_bieu tong hop lai kh von 2011 gui phong TH-KTDN" xfId="11811"/>
    <cellStyle name="T_Book1_1_Thiet bi_bieu tong hop lai kh von 2011 gui phong TH-KTDN 2" xfId="11812"/>
    <cellStyle name="T_Book1_1_Thiet bi_bieu tong hop lai kh von 2011 gui phong TH-KTDN 2 2" xfId="18306"/>
    <cellStyle name="T_Book1_1_Thiet bi_bieu tong hop lai kh von 2011 gui phong TH-KTDN 2 3" xfId="18305"/>
    <cellStyle name="T_Book1_1_Thiet bi_bieu tong hop lai kh von 2011 gui phong TH-KTDN 2 4" xfId="30565"/>
    <cellStyle name="T_Book1_1_Thiet bi_bieu tong hop lai kh von 2011 gui phong TH-KTDN 3" xfId="18304"/>
    <cellStyle name="T_Book1_1_Thiet bi_bieu tong hop lai kh von 2011 gui phong TH-KTDN 4" xfId="30564"/>
    <cellStyle name="T_Book1_1_Thiet bi_bieu tong hop lai kh von 2011 gui phong TH-KTDN_BIEU KE HOACH  2015 (KTN 6.11 sua)" xfId="18307"/>
    <cellStyle name="T_Book1_1_Thiet bi_Book1" xfId="11813"/>
    <cellStyle name="T_Book1_1_Thiet bi_Book1 2" xfId="11814"/>
    <cellStyle name="T_Book1_1_Thiet bi_Book1 2 2" xfId="18310"/>
    <cellStyle name="T_Book1_1_Thiet bi_Book1 2 2 2" xfId="32866"/>
    <cellStyle name="T_Book1_1_Thiet bi_Book1 2 3" xfId="18309"/>
    <cellStyle name="T_Book1_1_Thiet bi_Book1 2 3 2" xfId="32865"/>
    <cellStyle name="T_Book1_1_Thiet bi_Book1 2 4" xfId="30567"/>
    <cellStyle name="T_Book1_1_Thiet bi_Book1 3" xfId="18308"/>
    <cellStyle name="T_Book1_1_Thiet bi_Book1 3 2" xfId="32864"/>
    <cellStyle name="T_Book1_1_Thiet bi_Book1 4" xfId="30566"/>
    <cellStyle name="T_Book1_1_Thiet bi_Book1_BIEU KE HOACH  2015 (KTN 6.11 sua)" xfId="18311"/>
    <cellStyle name="T_Book1_1_Thiet bi_Book1_BIEU KE HOACH  2015 (KTN 6.11 sua) 2" xfId="32867"/>
    <cellStyle name="T_Book1_1_Thiet bi_Book1_Ke hoach 2010 (theo doi 11-8-2010)" xfId="11815"/>
    <cellStyle name="T_Book1_1_Thiet bi_Book1_Ke hoach 2010 (theo doi 11-8-2010) 2" xfId="11816"/>
    <cellStyle name="T_Book1_1_Thiet bi_Book1_Ke hoach 2010 (theo doi 11-8-2010) 2 2" xfId="18314"/>
    <cellStyle name="T_Book1_1_Thiet bi_Book1_Ke hoach 2010 (theo doi 11-8-2010) 2 3" xfId="18313"/>
    <cellStyle name="T_Book1_1_Thiet bi_Book1_Ke hoach 2010 (theo doi 11-8-2010) 2 4" xfId="30569"/>
    <cellStyle name="T_Book1_1_Thiet bi_Book1_Ke hoach 2010 (theo doi 11-8-2010) 3" xfId="18312"/>
    <cellStyle name="T_Book1_1_Thiet bi_Book1_Ke hoach 2010 (theo doi 11-8-2010) 4" xfId="30568"/>
    <cellStyle name="T_Book1_1_Thiet bi_Book1_Ke hoach 2010 (theo doi 11-8-2010)_BIEU KE HOACH  2015 (KTN 6.11 sua)" xfId="18315"/>
    <cellStyle name="T_Book1_1_Thiet bi_Book1_ke hoach dau thau 30-6-2010" xfId="11817"/>
    <cellStyle name="T_Book1_1_Thiet bi_Book1_ke hoach dau thau 30-6-2010 2" xfId="11818"/>
    <cellStyle name="T_Book1_1_Thiet bi_Book1_ke hoach dau thau 30-6-2010 2 2" xfId="18318"/>
    <cellStyle name="T_Book1_1_Thiet bi_Book1_ke hoach dau thau 30-6-2010 2 3" xfId="18317"/>
    <cellStyle name="T_Book1_1_Thiet bi_Book1_ke hoach dau thau 30-6-2010 2 4" xfId="30571"/>
    <cellStyle name="T_Book1_1_Thiet bi_Book1_ke hoach dau thau 30-6-2010 3" xfId="18316"/>
    <cellStyle name="T_Book1_1_Thiet bi_Book1_ke hoach dau thau 30-6-2010 4" xfId="30570"/>
    <cellStyle name="T_Book1_1_Thiet bi_Book1_ke hoach dau thau 30-6-2010_BIEU KE HOACH  2015 (KTN 6.11 sua)" xfId="18319"/>
    <cellStyle name="T_Book1_1_Thiet bi_Copy of KH PHAN BO VON ĐỐI ỨNG NAM 2011 (30 TY phuong án gop WB)" xfId="11819"/>
    <cellStyle name="T_Book1_1_Thiet bi_Copy of KH PHAN BO VON ĐỐI ỨNG NAM 2011 (30 TY phuong án gop WB) 2" xfId="11820"/>
    <cellStyle name="T_Book1_1_Thiet bi_Copy of KH PHAN BO VON ĐỐI ỨNG NAM 2011 (30 TY phuong án gop WB) 2 2" xfId="18322"/>
    <cellStyle name="T_Book1_1_Thiet bi_Copy of KH PHAN BO VON ĐỐI ỨNG NAM 2011 (30 TY phuong án gop WB) 2 3" xfId="18321"/>
    <cellStyle name="T_Book1_1_Thiet bi_Copy of KH PHAN BO VON ĐỐI ỨNG NAM 2011 (30 TY phuong án gop WB) 2 4" xfId="30573"/>
    <cellStyle name="T_Book1_1_Thiet bi_Copy of KH PHAN BO VON ĐỐI ỨNG NAM 2011 (30 TY phuong án gop WB) 3" xfId="18320"/>
    <cellStyle name="T_Book1_1_Thiet bi_Copy of KH PHAN BO VON ĐỐI ỨNG NAM 2011 (30 TY phuong án gop WB) 4" xfId="30572"/>
    <cellStyle name="T_Book1_1_Thiet bi_Copy of KH PHAN BO VON ĐỐI ỨNG NAM 2011 (30 TY phuong án gop WB)_BIEU KE HOACH  2015 (KTN 6.11 sua)" xfId="18323"/>
    <cellStyle name="T_Book1_1_Thiet bi_DTTD chieng chan Tham lai 29-9-2009" xfId="11821"/>
    <cellStyle name="T_Book1_1_Thiet bi_DTTD chieng chan Tham lai 29-9-2009 2" xfId="11822"/>
    <cellStyle name="T_Book1_1_Thiet bi_DTTD chieng chan Tham lai 29-9-2009 2 2" xfId="18326"/>
    <cellStyle name="T_Book1_1_Thiet bi_DTTD chieng chan Tham lai 29-9-2009 2 3" xfId="18325"/>
    <cellStyle name="T_Book1_1_Thiet bi_DTTD chieng chan Tham lai 29-9-2009 2 4" xfId="30575"/>
    <cellStyle name="T_Book1_1_Thiet bi_DTTD chieng chan Tham lai 29-9-2009 3" xfId="18324"/>
    <cellStyle name="T_Book1_1_Thiet bi_DTTD chieng chan Tham lai 29-9-2009 4" xfId="30574"/>
    <cellStyle name="T_Book1_1_Thiet bi_DTTD chieng chan Tham lai 29-9-2009_BIEU KE HOACH  2015 (KTN 6.11 sua)" xfId="18327"/>
    <cellStyle name="T_Book1_1_Thiet bi_dự toán 30a 2013" xfId="18332"/>
    <cellStyle name="T_Book1_1_Thiet bi_dự toán 30a 2013 2" xfId="32872"/>
    <cellStyle name="T_Book1_1_Thiet bi_Du toan nuoc San Thang (GD2)" xfId="11823"/>
    <cellStyle name="T_Book1_1_Thiet bi_Du toan nuoc San Thang (GD2) 2" xfId="11824"/>
    <cellStyle name="T_Book1_1_Thiet bi_Du toan nuoc San Thang (GD2) 2 2" xfId="18330"/>
    <cellStyle name="T_Book1_1_Thiet bi_Du toan nuoc San Thang (GD2) 2 2 2" xfId="32870"/>
    <cellStyle name="T_Book1_1_Thiet bi_Du toan nuoc San Thang (GD2) 2 3" xfId="18329"/>
    <cellStyle name="T_Book1_1_Thiet bi_Du toan nuoc San Thang (GD2) 2 3 2" xfId="32869"/>
    <cellStyle name="T_Book1_1_Thiet bi_Du toan nuoc San Thang (GD2) 2 4" xfId="30577"/>
    <cellStyle name="T_Book1_1_Thiet bi_Du toan nuoc San Thang (GD2) 3" xfId="18328"/>
    <cellStyle name="T_Book1_1_Thiet bi_Du toan nuoc San Thang (GD2) 3 2" xfId="32868"/>
    <cellStyle name="T_Book1_1_Thiet bi_Du toan nuoc San Thang (GD2) 4" xfId="30576"/>
    <cellStyle name="T_Book1_1_Thiet bi_Du toan nuoc San Thang (GD2)_BIEU KE HOACH  2015 (KTN 6.11 sua)" xfId="18331"/>
    <cellStyle name="T_Book1_1_Thiet bi_Du toan nuoc San Thang (GD2)_BIEU KE HOACH  2015 (KTN 6.11 sua) 2" xfId="32871"/>
    <cellStyle name="T_Book1_1_Thiet bi_Ke hoach 2010 (theo doi 11-8-2010)" xfId="11825"/>
    <cellStyle name="T_Book1_1_Thiet bi_Ke hoach 2010 (theo doi 11-8-2010) 2" xfId="11826"/>
    <cellStyle name="T_Book1_1_Thiet bi_Ke hoach 2010 (theo doi 11-8-2010) 2 2" xfId="18335"/>
    <cellStyle name="T_Book1_1_Thiet bi_Ke hoach 2010 (theo doi 11-8-2010) 2 2 2" xfId="32875"/>
    <cellStyle name="T_Book1_1_Thiet bi_Ke hoach 2010 (theo doi 11-8-2010) 2 3" xfId="18334"/>
    <cellStyle name="T_Book1_1_Thiet bi_Ke hoach 2010 (theo doi 11-8-2010) 2 3 2" xfId="32874"/>
    <cellStyle name="T_Book1_1_Thiet bi_Ke hoach 2010 (theo doi 11-8-2010) 2 4" xfId="30579"/>
    <cellStyle name="T_Book1_1_Thiet bi_Ke hoach 2010 (theo doi 11-8-2010) 3" xfId="18333"/>
    <cellStyle name="T_Book1_1_Thiet bi_Ke hoach 2010 (theo doi 11-8-2010) 3 2" xfId="32873"/>
    <cellStyle name="T_Book1_1_Thiet bi_Ke hoach 2010 (theo doi 11-8-2010) 4" xfId="30578"/>
    <cellStyle name="T_Book1_1_Thiet bi_Ke hoach 2010 (theo doi 11-8-2010)_BIEU KE HOACH  2015 (KTN 6.11 sua)" xfId="18336"/>
    <cellStyle name="T_Book1_1_Thiet bi_Ke hoach 2010 (theo doi 11-8-2010)_BIEU KE HOACH  2015 (KTN 6.11 sua) 2" xfId="32876"/>
    <cellStyle name="T_Book1_1_Thiet bi_ke hoach dau thau 30-6-2010" xfId="11827"/>
    <cellStyle name="T_Book1_1_Thiet bi_ke hoach dau thau 30-6-2010 2" xfId="11828"/>
    <cellStyle name="T_Book1_1_Thiet bi_ke hoach dau thau 30-6-2010 2 2" xfId="18339"/>
    <cellStyle name="T_Book1_1_Thiet bi_ke hoach dau thau 30-6-2010 2 2 2" xfId="32879"/>
    <cellStyle name="T_Book1_1_Thiet bi_ke hoach dau thau 30-6-2010 2 3" xfId="18338"/>
    <cellStyle name="T_Book1_1_Thiet bi_ke hoach dau thau 30-6-2010 2 3 2" xfId="32878"/>
    <cellStyle name="T_Book1_1_Thiet bi_ke hoach dau thau 30-6-2010 2 4" xfId="30581"/>
    <cellStyle name="T_Book1_1_Thiet bi_ke hoach dau thau 30-6-2010 3" xfId="18337"/>
    <cellStyle name="T_Book1_1_Thiet bi_ke hoach dau thau 30-6-2010 3 2" xfId="32877"/>
    <cellStyle name="T_Book1_1_Thiet bi_ke hoach dau thau 30-6-2010 4" xfId="30580"/>
    <cellStyle name="T_Book1_1_Thiet bi_ke hoach dau thau 30-6-2010_BIEU KE HOACH  2015 (KTN 6.11 sua)" xfId="18340"/>
    <cellStyle name="T_Book1_1_Thiet bi_ke hoach dau thau 30-6-2010_BIEU KE HOACH  2015 (KTN 6.11 sua) 2" xfId="32880"/>
    <cellStyle name="T_Book1_1_Thiet bi_KH Von 2012 gui BKH 1" xfId="11829"/>
    <cellStyle name="T_Book1_1_Thiet bi_KH Von 2012 gui BKH 1 2" xfId="11830"/>
    <cellStyle name="T_Book1_1_Thiet bi_KH Von 2012 gui BKH 1 2 2" xfId="18343"/>
    <cellStyle name="T_Book1_1_Thiet bi_KH Von 2012 gui BKH 1 2 3" xfId="18342"/>
    <cellStyle name="T_Book1_1_Thiet bi_KH Von 2012 gui BKH 1 2 4" xfId="30583"/>
    <cellStyle name="T_Book1_1_Thiet bi_KH Von 2012 gui BKH 1 3" xfId="18341"/>
    <cellStyle name="T_Book1_1_Thiet bi_KH Von 2012 gui BKH 1 4" xfId="30582"/>
    <cellStyle name="T_Book1_1_Thiet bi_KH Von 2012 gui BKH 1_BIEU KE HOACH  2015 (KTN 6.11 sua)" xfId="18344"/>
    <cellStyle name="T_Book1_1_Thiet bi_QD ke hoach dau thau" xfId="11831"/>
    <cellStyle name="T_Book1_1_Thiet bi_QD ke hoach dau thau 2" xfId="11832"/>
    <cellStyle name="T_Book1_1_Thiet bi_QD ke hoach dau thau 2 2" xfId="18347"/>
    <cellStyle name="T_Book1_1_Thiet bi_QD ke hoach dau thau 2 2 2" xfId="32883"/>
    <cellStyle name="T_Book1_1_Thiet bi_QD ke hoach dau thau 2 3" xfId="18346"/>
    <cellStyle name="T_Book1_1_Thiet bi_QD ke hoach dau thau 2 3 2" xfId="32882"/>
    <cellStyle name="T_Book1_1_Thiet bi_QD ke hoach dau thau 2 4" xfId="30585"/>
    <cellStyle name="T_Book1_1_Thiet bi_QD ke hoach dau thau 3" xfId="18345"/>
    <cellStyle name="T_Book1_1_Thiet bi_QD ke hoach dau thau 3 2" xfId="32881"/>
    <cellStyle name="T_Book1_1_Thiet bi_QD ke hoach dau thau 4" xfId="30584"/>
    <cellStyle name="T_Book1_1_Thiet bi_QD ke hoach dau thau_BIEU KE HOACH  2015 (KTN 6.11 sua)" xfId="18348"/>
    <cellStyle name="T_Book1_1_Thiet bi_QD ke hoach dau thau_BIEU KE HOACH  2015 (KTN 6.11 sua) 2" xfId="32884"/>
    <cellStyle name="T_Book1_1_Thiet bi_Ra soat KH von 2011 (Huy-11-11-11)" xfId="11833"/>
    <cellStyle name="T_Book1_1_Thiet bi_Ra soat KH von 2011 (Huy-11-11-11) 2" xfId="11834"/>
    <cellStyle name="T_Book1_1_Thiet bi_Ra soat KH von 2011 (Huy-11-11-11) 2 2" xfId="18351"/>
    <cellStyle name="T_Book1_1_Thiet bi_Ra soat KH von 2011 (Huy-11-11-11) 2 2 2" xfId="32887"/>
    <cellStyle name="T_Book1_1_Thiet bi_Ra soat KH von 2011 (Huy-11-11-11) 2 3" xfId="18350"/>
    <cellStyle name="T_Book1_1_Thiet bi_Ra soat KH von 2011 (Huy-11-11-11) 2 3 2" xfId="32886"/>
    <cellStyle name="T_Book1_1_Thiet bi_Ra soat KH von 2011 (Huy-11-11-11) 2 4" xfId="30587"/>
    <cellStyle name="T_Book1_1_Thiet bi_Ra soat KH von 2011 (Huy-11-11-11) 3" xfId="18349"/>
    <cellStyle name="T_Book1_1_Thiet bi_Ra soat KH von 2011 (Huy-11-11-11) 3 2" xfId="32885"/>
    <cellStyle name="T_Book1_1_Thiet bi_Ra soat KH von 2011 (Huy-11-11-11) 4" xfId="30586"/>
    <cellStyle name="T_Book1_1_Thiet bi_Ra soat KH von 2011 (Huy-11-11-11)_BIEU KE HOACH  2015 (KTN 6.11 sua)" xfId="18352"/>
    <cellStyle name="T_Book1_1_Thiet bi_Ra soat KH von 2011 (Huy-11-11-11)_BIEU KE HOACH  2015 (KTN 6.11 sua) 2" xfId="32888"/>
    <cellStyle name="T_Book1_1_Thiet bi_tinh toan hoang ha" xfId="11835"/>
    <cellStyle name="T_Book1_1_Thiet bi_tinh toan hoang ha 2" xfId="11836"/>
    <cellStyle name="T_Book1_1_Thiet bi_tinh toan hoang ha 2 2" xfId="18355"/>
    <cellStyle name="T_Book1_1_Thiet bi_tinh toan hoang ha 2 2 2" xfId="32891"/>
    <cellStyle name="T_Book1_1_Thiet bi_tinh toan hoang ha 2 3" xfId="18354"/>
    <cellStyle name="T_Book1_1_Thiet bi_tinh toan hoang ha 2 3 2" xfId="32890"/>
    <cellStyle name="T_Book1_1_Thiet bi_tinh toan hoang ha 2 4" xfId="30589"/>
    <cellStyle name="T_Book1_1_Thiet bi_tinh toan hoang ha 3" xfId="18353"/>
    <cellStyle name="T_Book1_1_Thiet bi_tinh toan hoang ha 3 2" xfId="32889"/>
    <cellStyle name="T_Book1_1_Thiet bi_tinh toan hoang ha 4" xfId="30588"/>
    <cellStyle name="T_Book1_1_Thiet bi_tinh toan hoang ha_BIEU KE HOACH  2015 (KTN 6.11 sua)" xfId="18356"/>
    <cellStyle name="T_Book1_1_Thiet bi_tinh toan hoang ha_BIEU KE HOACH  2015 (KTN 6.11 sua) 2" xfId="32892"/>
    <cellStyle name="T_Book1_1_Thiet bi_Tong von ĐTPT" xfId="11837"/>
    <cellStyle name="T_Book1_1_Thiet bi_Tong von ĐTPT 2" xfId="11838"/>
    <cellStyle name="T_Book1_1_Thiet bi_Tong von ĐTPT 2 2" xfId="18359"/>
    <cellStyle name="T_Book1_1_Thiet bi_Tong von ĐTPT 2 2 2" xfId="32895"/>
    <cellStyle name="T_Book1_1_Thiet bi_Tong von ĐTPT 2 3" xfId="18358"/>
    <cellStyle name="T_Book1_1_Thiet bi_Tong von ĐTPT 2 3 2" xfId="32894"/>
    <cellStyle name="T_Book1_1_Thiet bi_Tong von ĐTPT 2 4" xfId="30591"/>
    <cellStyle name="T_Book1_1_Thiet bi_Tong von ĐTPT 3" xfId="18357"/>
    <cellStyle name="T_Book1_1_Thiet bi_Tong von ĐTPT 3 2" xfId="32893"/>
    <cellStyle name="T_Book1_1_Thiet bi_Tong von ĐTPT 4" xfId="30590"/>
    <cellStyle name="T_Book1_1_Thiet bi_Tong von ĐTPT_BIEU KE HOACH  2015 (KTN 6.11 sua)" xfId="18360"/>
    <cellStyle name="T_Book1_1_Thiet bi_Tong von ĐTPT_BIEU KE HOACH  2015 (KTN 6.11 sua) 2" xfId="32896"/>
    <cellStyle name="T_Book1_1_Thiet bi_Viec Huy dang lam" xfId="18361"/>
    <cellStyle name="T_Book1_1_Thiet bi_Viec Huy dang lam 2" xfId="32897"/>
    <cellStyle name="T_Book1_1_Thiet bi_Viec Huy dang lam_CT 134" xfId="18362"/>
    <cellStyle name="T_Book1_1_Thiet bi_Viec Huy dang lam_CT 134 2" xfId="32898"/>
    <cellStyle name="T_Book1_1_tien luong" xfId="18276"/>
    <cellStyle name="T_Book1_1_tien luong 2" xfId="32836"/>
    <cellStyle name="T_Book1_1_Tien luong chuan 01" xfId="18277"/>
    <cellStyle name="T_Book1_1_Tien luong chuan 01 2" xfId="32837"/>
    <cellStyle name="T_Book1_1_Tienluong" xfId="11839"/>
    <cellStyle name="T_Book1_1_Tienluong 2" xfId="11840"/>
    <cellStyle name="T_Book1_1_Tienluong 2 2" xfId="18280"/>
    <cellStyle name="T_Book1_1_Tienluong 2 2 2" xfId="32840"/>
    <cellStyle name="T_Book1_1_Tienluong 2 3" xfId="18279"/>
    <cellStyle name="T_Book1_1_Tienluong 2 3 2" xfId="32839"/>
    <cellStyle name="T_Book1_1_Tienluong 2 4" xfId="30593"/>
    <cellStyle name="T_Book1_1_Tienluong 3" xfId="18278"/>
    <cellStyle name="T_Book1_1_Tienluong 3 2" xfId="32838"/>
    <cellStyle name="T_Book1_1_Tienluong 4" xfId="30592"/>
    <cellStyle name="T_Book1_1_Tienluong_BIEU KE HOACH  2015 (KTN 6.11 sua)" xfId="18281"/>
    <cellStyle name="T_Book1_1_Tienluong_BIEU KE HOACH  2015 (KTN 6.11 sua) 2" xfId="32841"/>
    <cellStyle name="T_Book1_1_tinh toan hoang ha" xfId="11841"/>
    <cellStyle name="T_Book1_1_tinh toan hoang ha 2" xfId="11842"/>
    <cellStyle name="T_Book1_1_tinh toan hoang ha 2 2" xfId="18283"/>
    <cellStyle name="T_Book1_1_tinh toan hoang ha 2 2 2" xfId="32843"/>
    <cellStyle name="T_Book1_1_tinh toan hoang ha 2 3" xfId="30595"/>
    <cellStyle name="T_Book1_1_tinh toan hoang ha 3" xfId="18282"/>
    <cellStyle name="T_Book1_1_tinh toan hoang ha 3 2" xfId="32842"/>
    <cellStyle name="T_Book1_1_tinh toan hoang ha 4" xfId="30594"/>
    <cellStyle name="T_Book1_1_tinh toan hoang ha_BIEU KE HOACH  2015 (KTN 6.11 sua)" xfId="18284"/>
    <cellStyle name="T_Book1_1_tinh toan hoang ha_BIEU KE HOACH  2015 (KTN 6.11 sua) 2" xfId="32844"/>
    <cellStyle name="T_Book1_1_Tong hop  " xfId="18285"/>
    <cellStyle name="T_Book1_1_Tong hop   2" xfId="32845"/>
    <cellStyle name="T_Book1_1_Tong von ĐTPT" xfId="11843"/>
    <cellStyle name="T_Book1_1_Tong von ĐTPT 2" xfId="11844"/>
    <cellStyle name="T_Book1_1_Tong von ĐTPT 2 2" xfId="18287"/>
    <cellStyle name="T_Book1_1_Tong von ĐTPT 2 2 2" xfId="32847"/>
    <cellStyle name="T_Book1_1_Tong von ĐTPT 2 3" xfId="30597"/>
    <cellStyle name="T_Book1_1_Tong von ĐTPT 3" xfId="18286"/>
    <cellStyle name="T_Book1_1_Tong von ĐTPT 3 2" xfId="32846"/>
    <cellStyle name="T_Book1_1_Tong von ĐTPT 4" xfId="30596"/>
    <cellStyle name="T_Book1_1_Tong von ĐTPT_BIEU KE HOACH  2015 (KTN 6.11 sua)" xfId="18288"/>
    <cellStyle name="T_Book1_1_Tong von ĐTPT_BIEU KE HOACH  2015 (KTN 6.11 sua) 2" xfId="32848"/>
    <cellStyle name="T_Book1_1_TU VAN THUY LOI THAM  PHE" xfId="11845"/>
    <cellStyle name="T_Book1_1_TU VAN THUY LOI THAM  PHE 2" xfId="11846"/>
    <cellStyle name="T_Book1_1_TU VAN THUY LOI THAM  PHE 2 2" xfId="18290"/>
    <cellStyle name="T_Book1_1_TU VAN THUY LOI THAM  PHE 2 2 2" xfId="32850"/>
    <cellStyle name="T_Book1_1_TU VAN THUY LOI THAM  PHE 2 3" xfId="30599"/>
    <cellStyle name="T_Book1_1_TU VAN THUY LOI THAM  PHE 3" xfId="18289"/>
    <cellStyle name="T_Book1_1_TU VAN THUY LOI THAM  PHE 3 2" xfId="32849"/>
    <cellStyle name="T_Book1_1_TU VAN THUY LOI THAM  PHE 4" xfId="30598"/>
    <cellStyle name="T_Book1_1_TU VAN THUY LOI THAM  PHE_BIEU KE HOACH  2015 (KTN 6.11 sua)" xfId="18291"/>
    <cellStyle name="T_Book1_1_TU VAN THUY LOI THAM  PHE_BIEU KE HOACH  2015 (KTN 6.11 sua) 2" xfId="32851"/>
    <cellStyle name="T_Book1_1_Viec Huy dang lam" xfId="18363"/>
    <cellStyle name="T_Book1_1_Viec Huy dang lam 2" xfId="32899"/>
    <cellStyle name="T_Book1_10b_PhanThanNhaSo10" xfId="11847"/>
    <cellStyle name="T_Book1_10b_PhanThanNhaSo10 2" xfId="18364"/>
    <cellStyle name="T_Book1_10b_PhanThanNhaSo10 2 2" xfId="32900"/>
    <cellStyle name="T_Book1_10b_PhanThanNhaSo10 3" xfId="30600"/>
    <cellStyle name="T_Book1_10b_PhanThanNhaSo10_Bieu chi tieu KH 2014 (Huy-04-11)" xfId="18365"/>
    <cellStyle name="T_Book1_10b_PhanThanNhaSo10_Bieu chi tieu KH 2014 (Huy-04-11) 2" xfId="18366"/>
    <cellStyle name="T_Book1_10b_PhanThanNhaSo10_Bieu chi tieu KH 2014 (Huy-04-11) 2 2" xfId="32902"/>
    <cellStyle name="T_Book1_10b_PhanThanNhaSo10_Bieu chi tieu KH 2014 (Huy-04-11) 3" xfId="32901"/>
    <cellStyle name="T_Book1_10b_PhanThanNhaSo10_bieu ke hoach dau thau" xfId="11848"/>
    <cellStyle name="T_Book1_10b_PhanThanNhaSo10_bieu ke hoach dau thau 2" xfId="11849"/>
    <cellStyle name="T_Book1_10b_PhanThanNhaSo10_bieu ke hoach dau thau 2 2" xfId="18369"/>
    <cellStyle name="T_Book1_10b_PhanThanNhaSo10_bieu ke hoach dau thau 2 2 2" xfId="32905"/>
    <cellStyle name="T_Book1_10b_PhanThanNhaSo10_bieu ke hoach dau thau 2 3" xfId="18368"/>
    <cellStyle name="T_Book1_10b_PhanThanNhaSo10_bieu ke hoach dau thau 2 3 2" xfId="32904"/>
    <cellStyle name="T_Book1_10b_PhanThanNhaSo10_bieu ke hoach dau thau 2 4" xfId="30602"/>
    <cellStyle name="T_Book1_10b_PhanThanNhaSo10_bieu ke hoach dau thau 3" xfId="18367"/>
    <cellStyle name="T_Book1_10b_PhanThanNhaSo10_bieu ke hoach dau thau 3 2" xfId="32903"/>
    <cellStyle name="T_Book1_10b_PhanThanNhaSo10_bieu ke hoach dau thau 4" xfId="30601"/>
    <cellStyle name="T_Book1_10b_PhanThanNhaSo10_bieu ke hoach dau thau truong mam non SKH" xfId="11850"/>
    <cellStyle name="T_Book1_10b_PhanThanNhaSo10_bieu ke hoach dau thau truong mam non SKH 2" xfId="11851"/>
    <cellStyle name="T_Book1_10b_PhanThanNhaSo10_bieu ke hoach dau thau truong mam non SKH 2 2" xfId="18372"/>
    <cellStyle name="T_Book1_10b_PhanThanNhaSo10_bieu ke hoach dau thau truong mam non SKH 2 2 2" xfId="32908"/>
    <cellStyle name="T_Book1_10b_PhanThanNhaSo10_bieu ke hoach dau thau truong mam non SKH 2 3" xfId="18371"/>
    <cellStyle name="T_Book1_10b_PhanThanNhaSo10_bieu ke hoach dau thau truong mam non SKH 2 3 2" xfId="32907"/>
    <cellStyle name="T_Book1_10b_PhanThanNhaSo10_bieu ke hoach dau thau truong mam non SKH 2 4" xfId="30604"/>
    <cellStyle name="T_Book1_10b_PhanThanNhaSo10_bieu ke hoach dau thau truong mam non SKH 3" xfId="18370"/>
    <cellStyle name="T_Book1_10b_PhanThanNhaSo10_bieu ke hoach dau thau truong mam non SKH 3 2" xfId="32906"/>
    <cellStyle name="T_Book1_10b_PhanThanNhaSo10_bieu ke hoach dau thau truong mam non SKH 4" xfId="30603"/>
    <cellStyle name="T_Book1_10b_PhanThanNhaSo10_bieu ke hoach dau thau truong mam non SKH_BIEU KE HOACH  2015 (KTN 6.11 sua)" xfId="18373"/>
    <cellStyle name="T_Book1_10b_PhanThanNhaSo10_bieu ke hoach dau thau truong mam non SKH_BIEU KE HOACH  2015 (KTN 6.11 sua) 2" xfId="32909"/>
    <cellStyle name="T_Book1_10b_PhanThanNhaSo10_bieu ke hoach dau thau_BIEU KE HOACH  2015 (KTN 6.11 sua)" xfId="18374"/>
    <cellStyle name="T_Book1_10b_PhanThanNhaSo10_bieu ke hoach dau thau_BIEU KE HOACH  2015 (KTN 6.11 sua) 2" xfId="32910"/>
    <cellStyle name="T_Book1_10b_PhanThanNhaSo10_bieu tong hop lai kh von 2011 gui phong TH-KTDN" xfId="11852"/>
    <cellStyle name="T_Book1_10b_PhanThanNhaSo10_bieu tong hop lai kh von 2011 gui phong TH-KTDN 2" xfId="11853"/>
    <cellStyle name="T_Book1_10b_PhanThanNhaSo10_bieu tong hop lai kh von 2011 gui phong TH-KTDN 2 2" xfId="18377"/>
    <cellStyle name="T_Book1_10b_PhanThanNhaSo10_bieu tong hop lai kh von 2011 gui phong TH-KTDN 2 3" xfId="18376"/>
    <cellStyle name="T_Book1_10b_PhanThanNhaSo10_bieu tong hop lai kh von 2011 gui phong TH-KTDN 2 4" xfId="30606"/>
    <cellStyle name="T_Book1_10b_PhanThanNhaSo10_bieu tong hop lai kh von 2011 gui phong TH-KTDN 3" xfId="18375"/>
    <cellStyle name="T_Book1_10b_PhanThanNhaSo10_bieu tong hop lai kh von 2011 gui phong TH-KTDN 4" xfId="30605"/>
    <cellStyle name="T_Book1_10b_PhanThanNhaSo10_bieu tong hop lai kh von 2011 gui phong TH-KTDN_BIEU KE HOACH  2015 (KTN 6.11 sua)" xfId="18378"/>
    <cellStyle name="T_Book1_10b_PhanThanNhaSo10_Book1" xfId="11854"/>
    <cellStyle name="T_Book1_10b_PhanThanNhaSo10_Book1 2" xfId="11855"/>
    <cellStyle name="T_Book1_10b_PhanThanNhaSo10_Book1 2 2" xfId="18381"/>
    <cellStyle name="T_Book1_10b_PhanThanNhaSo10_Book1 2 2 2" xfId="32913"/>
    <cellStyle name="T_Book1_10b_PhanThanNhaSo10_Book1 2 3" xfId="18380"/>
    <cellStyle name="T_Book1_10b_PhanThanNhaSo10_Book1 2 3 2" xfId="32912"/>
    <cellStyle name="T_Book1_10b_PhanThanNhaSo10_Book1 2 4" xfId="30608"/>
    <cellStyle name="T_Book1_10b_PhanThanNhaSo10_Book1 3" xfId="18379"/>
    <cellStyle name="T_Book1_10b_PhanThanNhaSo10_Book1 3 2" xfId="32911"/>
    <cellStyle name="T_Book1_10b_PhanThanNhaSo10_Book1 4" xfId="30607"/>
    <cellStyle name="T_Book1_10b_PhanThanNhaSo10_Book1_BIEU KE HOACH  2015 (KTN 6.11 sua)" xfId="18382"/>
    <cellStyle name="T_Book1_10b_PhanThanNhaSo10_Book1_BIEU KE HOACH  2015 (KTN 6.11 sua) 2" xfId="32914"/>
    <cellStyle name="T_Book1_10b_PhanThanNhaSo10_Book1_Ke hoach 2010 (theo doi 11-8-2010)" xfId="11856"/>
    <cellStyle name="T_Book1_10b_PhanThanNhaSo10_Book1_Ke hoach 2010 (theo doi 11-8-2010) 2" xfId="11857"/>
    <cellStyle name="T_Book1_10b_PhanThanNhaSo10_Book1_Ke hoach 2010 (theo doi 11-8-2010) 2 2" xfId="18385"/>
    <cellStyle name="T_Book1_10b_PhanThanNhaSo10_Book1_Ke hoach 2010 (theo doi 11-8-2010) 2 3" xfId="18384"/>
    <cellStyle name="T_Book1_10b_PhanThanNhaSo10_Book1_Ke hoach 2010 (theo doi 11-8-2010) 2 4" xfId="30610"/>
    <cellStyle name="T_Book1_10b_PhanThanNhaSo10_Book1_Ke hoach 2010 (theo doi 11-8-2010) 3" xfId="18383"/>
    <cellStyle name="T_Book1_10b_PhanThanNhaSo10_Book1_Ke hoach 2010 (theo doi 11-8-2010) 4" xfId="30609"/>
    <cellStyle name="T_Book1_10b_PhanThanNhaSo10_Book1_Ke hoach 2010 (theo doi 11-8-2010)_BIEU KE HOACH  2015 (KTN 6.11 sua)" xfId="18386"/>
    <cellStyle name="T_Book1_10b_PhanThanNhaSo10_Book1_ke hoach dau thau 30-6-2010" xfId="11858"/>
    <cellStyle name="T_Book1_10b_PhanThanNhaSo10_Book1_ke hoach dau thau 30-6-2010 2" xfId="11859"/>
    <cellStyle name="T_Book1_10b_PhanThanNhaSo10_Book1_ke hoach dau thau 30-6-2010 2 2" xfId="18389"/>
    <cellStyle name="T_Book1_10b_PhanThanNhaSo10_Book1_ke hoach dau thau 30-6-2010 2 3" xfId="18388"/>
    <cellStyle name="T_Book1_10b_PhanThanNhaSo10_Book1_ke hoach dau thau 30-6-2010 2 4" xfId="30612"/>
    <cellStyle name="T_Book1_10b_PhanThanNhaSo10_Book1_ke hoach dau thau 30-6-2010 3" xfId="18387"/>
    <cellStyle name="T_Book1_10b_PhanThanNhaSo10_Book1_ke hoach dau thau 30-6-2010 4" xfId="30611"/>
    <cellStyle name="T_Book1_10b_PhanThanNhaSo10_Book1_ke hoach dau thau 30-6-2010_BIEU KE HOACH  2015 (KTN 6.11 sua)" xfId="18390"/>
    <cellStyle name="T_Book1_10b_PhanThanNhaSo10_Copy of KH PHAN BO VON ĐỐI ỨNG NAM 2011 (30 TY phuong án gop WB)" xfId="11860"/>
    <cellStyle name="T_Book1_10b_PhanThanNhaSo10_Copy of KH PHAN BO VON ĐỐI ỨNG NAM 2011 (30 TY phuong án gop WB) 2" xfId="11861"/>
    <cellStyle name="T_Book1_10b_PhanThanNhaSo10_Copy of KH PHAN BO VON ĐỐI ỨNG NAM 2011 (30 TY phuong án gop WB) 2 2" xfId="18393"/>
    <cellStyle name="T_Book1_10b_PhanThanNhaSo10_Copy of KH PHAN BO VON ĐỐI ỨNG NAM 2011 (30 TY phuong án gop WB) 2 3" xfId="18392"/>
    <cellStyle name="T_Book1_10b_PhanThanNhaSo10_Copy of KH PHAN BO VON ĐỐI ỨNG NAM 2011 (30 TY phuong án gop WB) 2 4" xfId="30614"/>
    <cellStyle name="T_Book1_10b_PhanThanNhaSo10_Copy of KH PHAN BO VON ĐỐI ỨNG NAM 2011 (30 TY phuong án gop WB) 3" xfId="18391"/>
    <cellStyle name="T_Book1_10b_PhanThanNhaSo10_Copy of KH PHAN BO VON ĐỐI ỨNG NAM 2011 (30 TY phuong án gop WB) 4" xfId="30613"/>
    <cellStyle name="T_Book1_10b_PhanThanNhaSo10_Copy of KH PHAN BO VON ĐỐI ỨNG NAM 2011 (30 TY phuong án gop WB)_BIEU KE HOACH  2015 (KTN 6.11 sua)" xfId="18394"/>
    <cellStyle name="T_Book1_10b_PhanThanNhaSo10_DTTD chieng chan Tham lai 29-9-2009" xfId="11862"/>
    <cellStyle name="T_Book1_10b_PhanThanNhaSo10_DTTD chieng chan Tham lai 29-9-2009 2" xfId="11863"/>
    <cellStyle name="T_Book1_10b_PhanThanNhaSo10_DTTD chieng chan Tham lai 29-9-2009 2 2" xfId="18397"/>
    <cellStyle name="T_Book1_10b_PhanThanNhaSo10_DTTD chieng chan Tham lai 29-9-2009 2 3" xfId="18396"/>
    <cellStyle name="T_Book1_10b_PhanThanNhaSo10_DTTD chieng chan Tham lai 29-9-2009 2 4" xfId="30616"/>
    <cellStyle name="T_Book1_10b_PhanThanNhaSo10_DTTD chieng chan Tham lai 29-9-2009 3" xfId="18395"/>
    <cellStyle name="T_Book1_10b_PhanThanNhaSo10_DTTD chieng chan Tham lai 29-9-2009 4" xfId="30615"/>
    <cellStyle name="T_Book1_10b_PhanThanNhaSo10_DTTD chieng chan Tham lai 29-9-2009_BIEU KE HOACH  2015 (KTN 6.11 sua)" xfId="18398"/>
    <cellStyle name="T_Book1_10b_PhanThanNhaSo10_dự toán 30a 2013" xfId="18403"/>
    <cellStyle name="T_Book1_10b_PhanThanNhaSo10_dự toán 30a 2013 2" xfId="32919"/>
    <cellStyle name="T_Book1_10b_PhanThanNhaSo10_Du toan nuoc San Thang (GD2)" xfId="11864"/>
    <cellStyle name="T_Book1_10b_PhanThanNhaSo10_Du toan nuoc San Thang (GD2) 2" xfId="11865"/>
    <cellStyle name="T_Book1_10b_PhanThanNhaSo10_Du toan nuoc San Thang (GD2) 2 2" xfId="18401"/>
    <cellStyle name="T_Book1_10b_PhanThanNhaSo10_Du toan nuoc San Thang (GD2) 2 2 2" xfId="32917"/>
    <cellStyle name="T_Book1_10b_PhanThanNhaSo10_Du toan nuoc San Thang (GD2) 2 3" xfId="18400"/>
    <cellStyle name="T_Book1_10b_PhanThanNhaSo10_Du toan nuoc San Thang (GD2) 2 3 2" xfId="32916"/>
    <cellStyle name="T_Book1_10b_PhanThanNhaSo10_Du toan nuoc San Thang (GD2) 2 4" xfId="30618"/>
    <cellStyle name="T_Book1_10b_PhanThanNhaSo10_Du toan nuoc San Thang (GD2) 3" xfId="18399"/>
    <cellStyle name="T_Book1_10b_PhanThanNhaSo10_Du toan nuoc San Thang (GD2) 3 2" xfId="32915"/>
    <cellStyle name="T_Book1_10b_PhanThanNhaSo10_Du toan nuoc San Thang (GD2) 4" xfId="30617"/>
    <cellStyle name="T_Book1_10b_PhanThanNhaSo10_Du toan nuoc San Thang (GD2)_BIEU KE HOACH  2015 (KTN 6.11 sua)" xfId="18402"/>
    <cellStyle name="T_Book1_10b_PhanThanNhaSo10_Du toan nuoc San Thang (GD2)_BIEU KE HOACH  2015 (KTN 6.11 sua) 2" xfId="32918"/>
    <cellStyle name="T_Book1_10b_PhanThanNhaSo10_Ke hoach 2010 (theo doi 11-8-2010)" xfId="11866"/>
    <cellStyle name="T_Book1_10b_PhanThanNhaSo10_Ke hoach 2010 (theo doi 11-8-2010) 2" xfId="11867"/>
    <cellStyle name="T_Book1_10b_PhanThanNhaSo10_Ke hoach 2010 (theo doi 11-8-2010) 2 2" xfId="18406"/>
    <cellStyle name="T_Book1_10b_PhanThanNhaSo10_Ke hoach 2010 (theo doi 11-8-2010) 2 2 2" xfId="32922"/>
    <cellStyle name="T_Book1_10b_PhanThanNhaSo10_Ke hoach 2010 (theo doi 11-8-2010) 2 3" xfId="18405"/>
    <cellStyle name="T_Book1_10b_PhanThanNhaSo10_Ke hoach 2010 (theo doi 11-8-2010) 2 3 2" xfId="32921"/>
    <cellStyle name="T_Book1_10b_PhanThanNhaSo10_Ke hoach 2010 (theo doi 11-8-2010) 2 4" xfId="30620"/>
    <cellStyle name="T_Book1_10b_PhanThanNhaSo10_Ke hoach 2010 (theo doi 11-8-2010) 3" xfId="18404"/>
    <cellStyle name="T_Book1_10b_PhanThanNhaSo10_Ke hoach 2010 (theo doi 11-8-2010) 3 2" xfId="32920"/>
    <cellStyle name="T_Book1_10b_PhanThanNhaSo10_Ke hoach 2010 (theo doi 11-8-2010) 4" xfId="30619"/>
    <cellStyle name="T_Book1_10b_PhanThanNhaSo10_Ke hoach 2010 (theo doi 11-8-2010)_BIEU KE HOACH  2015 (KTN 6.11 sua)" xfId="18407"/>
    <cellStyle name="T_Book1_10b_PhanThanNhaSo10_Ke hoach 2010 (theo doi 11-8-2010)_BIEU KE HOACH  2015 (KTN 6.11 sua) 2" xfId="32923"/>
    <cellStyle name="T_Book1_10b_PhanThanNhaSo10_ke hoach dau thau 30-6-2010" xfId="11868"/>
    <cellStyle name="T_Book1_10b_PhanThanNhaSo10_ke hoach dau thau 30-6-2010 2" xfId="11869"/>
    <cellStyle name="T_Book1_10b_PhanThanNhaSo10_ke hoach dau thau 30-6-2010 2 2" xfId="18410"/>
    <cellStyle name="T_Book1_10b_PhanThanNhaSo10_ke hoach dau thau 30-6-2010 2 2 2" xfId="32926"/>
    <cellStyle name="T_Book1_10b_PhanThanNhaSo10_ke hoach dau thau 30-6-2010 2 3" xfId="18409"/>
    <cellStyle name="T_Book1_10b_PhanThanNhaSo10_ke hoach dau thau 30-6-2010 2 3 2" xfId="32925"/>
    <cellStyle name="T_Book1_10b_PhanThanNhaSo10_ke hoach dau thau 30-6-2010 2 4" xfId="30622"/>
    <cellStyle name="T_Book1_10b_PhanThanNhaSo10_ke hoach dau thau 30-6-2010 3" xfId="18408"/>
    <cellStyle name="T_Book1_10b_PhanThanNhaSo10_ke hoach dau thau 30-6-2010 3 2" xfId="32924"/>
    <cellStyle name="T_Book1_10b_PhanThanNhaSo10_ke hoach dau thau 30-6-2010 4" xfId="30621"/>
    <cellStyle name="T_Book1_10b_PhanThanNhaSo10_ke hoach dau thau 30-6-2010_BIEU KE HOACH  2015 (KTN 6.11 sua)" xfId="18411"/>
    <cellStyle name="T_Book1_10b_PhanThanNhaSo10_ke hoach dau thau 30-6-2010_BIEU KE HOACH  2015 (KTN 6.11 sua) 2" xfId="32927"/>
    <cellStyle name="T_Book1_10b_PhanThanNhaSo10_KH Von 2012 gui BKH 1" xfId="11870"/>
    <cellStyle name="T_Book1_10b_PhanThanNhaSo10_KH Von 2012 gui BKH 1 2" xfId="11871"/>
    <cellStyle name="T_Book1_10b_PhanThanNhaSo10_KH Von 2012 gui BKH 1 2 2" xfId="18414"/>
    <cellStyle name="T_Book1_10b_PhanThanNhaSo10_KH Von 2012 gui BKH 1 2 3" xfId="18413"/>
    <cellStyle name="T_Book1_10b_PhanThanNhaSo10_KH Von 2012 gui BKH 1 2 4" xfId="30624"/>
    <cellStyle name="T_Book1_10b_PhanThanNhaSo10_KH Von 2012 gui BKH 1 3" xfId="18412"/>
    <cellStyle name="T_Book1_10b_PhanThanNhaSo10_KH Von 2012 gui BKH 1 4" xfId="30623"/>
    <cellStyle name="T_Book1_10b_PhanThanNhaSo10_KH Von 2012 gui BKH 1_BIEU KE HOACH  2015 (KTN 6.11 sua)" xfId="18415"/>
    <cellStyle name="T_Book1_10b_PhanThanNhaSo10_QD ke hoach dau thau" xfId="11872"/>
    <cellStyle name="T_Book1_10b_PhanThanNhaSo10_QD ke hoach dau thau 2" xfId="11873"/>
    <cellStyle name="T_Book1_10b_PhanThanNhaSo10_QD ke hoach dau thau 2 2" xfId="18418"/>
    <cellStyle name="T_Book1_10b_PhanThanNhaSo10_QD ke hoach dau thau 2 2 2" xfId="32930"/>
    <cellStyle name="T_Book1_10b_PhanThanNhaSo10_QD ke hoach dau thau 2 3" xfId="18417"/>
    <cellStyle name="T_Book1_10b_PhanThanNhaSo10_QD ke hoach dau thau 2 3 2" xfId="32929"/>
    <cellStyle name="T_Book1_10b_PhanThanNhaSo10_QD ke hoach dau thau 2 4" xfId="30626"/>
    <cellStyle name="T_Book1_10b_PhanThanNhaSo10_QD ke hoach dau thau 3" xfId="18416"/>
    <cellStyle name="T_Book1_10b_PhanThanNhaSo10_QD ke hoach dau thau 3 2" xfId="32928"/>
    <cellStyle name="T_Book1_10b_PhanThanNhaSo10_QD ke hoach dau thau 4" xfId="30625"/>
    <cellStyle name="T_Book1_10b_PhanThanNhaSo10_QD ke hoach dau thau_BIEU KE HOACH  2015 (KTN 6.11 sua)" xfId="18419"/>
    <cellStyle name="T_Book1_10b_PhanThanNhaSo10_QD ke hoach dau thau_BIEU KE HOACH  2015 (KTN 6.11 sua) 2" xfId="32931"/>
    <cellStyle name="T_Book1_10b_PhanThanNhaSo10_Ra soat KH von 2011 (Huy-11-11-11)" xfId="11874"/>
    <cellStyle name="T_Book1_10b_PhanThanNhaSo10_Ra soat KH von 2011 (Huy-11-11-11) 2" xfId="11875"/>
    <cellStyle name="T_Book1_10b_PhanThanNhaSo10_Ra soat KH von 2011 (Huy-11-11-11) 2 2" xfId="18422"/>
    <cellStyle name="T_Book1_10b_PhanThanNhaSo10_Ra soat KH von 2011 (Huy-11-11-11) 2 2 2" xfId="32934"/>
    <cellStyle name="T_Book1_10b_PhanThanNhaSo10_Ra soat KH von 2011 (Huy-11-11-11) 2 3" xfId="18421"/>
    <cellStyle name="T_Book1_10b_PhanThanNhaSo10_Ra soat KH von 2011 (Huy-11-11-11) 2 3 2" xfId="32933"/>
    <cellStyle name="T_Book1_10b_PhanThanNhaSo10_Ra soat KH von 2011 (Huy-11-11-11) 2 4" xfId="30628"/>
    <cellStyle name="T_Book1_10b_PhanThanNhaSo10_Ra soat KH von 2011 (Huy-11-11-11) 3" xfId="18420"/>
    <cellStyle name="T_Book1_10b_PhanThanNhaSo10_Ra soat KH von 2011 (Huy-11-11-11) 3 2" xfId="32932"/>
    <cellStyle name="T_Book1_10b_PhanThanNhaSo10_Ra soat KH von 2011 (Huy-11-11-11) 4" xfId="30627"/>
    <cellStyle name="T_Book1_10b_PhanThanNhaSo10_Ra soat KH von 2011 (Huy-11-11-11)_BIEU KE HOACH  2015 (KTN 6.11 sua)" xfId="18423"/>
    <cellStyle name="T_Book1_10b_PhanThanNhaSo10_Ra soat KH von 2011 (Huy-11-11-11)_BIEU KE HOACH  2015 (KTN 6.11 sua) 2" xfId="32935"/>
    <cellStyle name="T_Book1_10b_PhanThanNhaSo10_tinh toan hoang ha" xfId="11876"/>
    <cellStyle name="T_Book1_10b_PhanThanNhaSo10_tinh toan hoang ha 2" xfId="11877"/>
    <cellStyle name="T_Book1_10b_PhanThanNhaSo10_tinh toan hoang ha 2 2" xfId="18426"/>
    <cellStyle name="T_Book1_10b_PhanThanNhaSo10_tinh toan hoang ha 2 2 2" xfId="32938"/>
    <cellStyle name="T_Book1_10b_PhanThanNhaSo10_tinh toan hoang ha 2 3" xfId="18425"/>
    <cellStyle name="T_Book1_10b_PhanThanNhaSo10_tinh toan hoang ha 2 3 2" xfId="32937"/>
    <cellStyle name="T_Book1_10b_PhanThanNhaSo10_tinh toan hoang ha 2 4" xfId="30630"/>
    <cellStyle name="T_Book1_10b_PhanThanNhaSo10_tinh toan hoang ha 3" xfId="18424"/>
    <cellStyle name="T_Book1_10b_PhanThanNhaSo10_tinh toan hoang ha 3 2" xfId="32936"/>
    <cellStyle name="T_Book1_10b_PhanThanNhaSo10_tinh toan hoang ha 4" xfId="30629"/>
    <cellStyle name="T_Book1_10b_PhanThanNhaSo10_tinh toan hoang ha_BIEU KE HOACH  2015 (KTN 6.11 sua)" xfId="18427"/>
    <cellStyle name="T_Book1_10b_PhanThanNhaSo10_tinh toan hoang ha_BIEU KE HOACH  2015 (KTN 6.11 sua) 2" xfId="32939"/>
    <cellStyle name="T_Book1_10b_PhanThanNhaSo10_Tong von ĐTPT" xfId="11878"/>
    <cellStyle name="T_Book1_10b_PhanThanNhaSo10_Tong von ĐTPT 2" xfId="11879"/>
    <cellStyle name="T_Book1_10b_PhanThanNhaSo10_Tong von ĐTPT 2 2" xfId="18430"/>
    <cellStyle name="T_Book1_10b_PhanThanNhaSo10_Tong von ĐTPT 2 2 2" xfId="32942"/>
    <cellStyle name="T_Book1_10b_PhanThanNhaSo10_Tong von ĐTPT 2 3" xfId="18429"/>
    <cellStyle name="T_Book1_10b_PhanThanNhaSo10_Tong von ĐTPT 2 3 2" xfId="32941"/>
    <cellStyle name="T_Book1_10b_PhanThanNhaSo10_Tong von ĐTPT 2 4" xfId="30632"/>
    <cellStyle name="T_Book1_10b_PhanThanNhaSo10_Tong von ĐTPT 3" xfId="18428"/>
    <cellStyle name="T_Book1_10b_PhanThanNhaSo10_Tong von ĐTPT 3 2" xfId="32940"/>
    <cellStyle name="T_Book1_10b_PhanThanNhaSo10_Tong von ĐTPT 4" xfId="30631"/>
    <cellStyle name="T_Book1_10b_PhanThanNhaSo10_Tong von ĐTPT_BIEU KE HOACH  2015 (KTN 6.11 sua)" xfId="18431"/>
    <cellStyle name="T_Book1_10b_PhanThanNhaSo10_Tong von ĐTPT_BIEU KE HOACH  2015 (KTN 6.11 sua) 2" xfId="32943"/>
    <cellStyle name="T_Book1_10b_PhanThanNhaSo10_Viec Huy dang lam" xfId="18432"/>
    <cellStyle name="T_Book1_10b_PhanThanNhaSo10_Viec Huy dang lam 2" xfId="32944"/>
    <cellStyle name="T_Book1_10b_PhanThanNhaSo10_Viec Huy dang lam_CT 134" xfId="18433"/>
    <cellStyle name="T_Book1_10b_PhanThanNhaSo10_Viec Huy dang lam_CT 134 2" xfId="32945"/>
    <cellStyle name="T_Book1_2" xfId="11880"/>
    <cellStyle name="T_Book1_2 2" xfId="11881"/>
    <cellStyle name="T_Book1_2 2 2" xfId="18435"/>
    <cellStyle name="T_Book1_2 2 2 2" xfId="32947"/>
    <cellStyle name="T_Book1_2 2 3" xfId="30634"/>
    <cellStyle name="T_Book1_2 3" xfId="18436"/>
    <cellStyle name="T_Book1_2 3 2" xfId="32948"/>
    <cellStyle name="T_Book1_2 4" xfId="18434"/>
    <cellStyle name="T_Book1_2 4 2" xfId="32946"/>
    <cellStyle name="T_Book1_2 5" xfId="30633"/>
    <cellStyle name="T_Book1_2_Bao cao danh muc cac cong trinh tren dia ban huyen 4-2010" xfId="18437"/>
    <cellStyle name="T_Book1_2_Bao cao danh muc cac cong trinh tren dia ban huyen 4-2010 2" xfId="32949"/>
    <cellStyle name="T_Book1_2_Bao cao TPCP" xfId="11882"/>
    <cellStyle name="T_Book1_2_Bao cao TPCP 2" xfId="11883"/>
    <cellStyle name="T_Book1_2_Bao cao TPCP 2 2" xfId="18439"/>
    <cellStyle name="T_Book1_2_Bao cao TPCP 2 2 2" xfId="32951"/>
    <cellStyle name="T_Book1_2_Bao cao TPCP 2 3" xfId="30636"/>
    <cellStyle name="T_Book1_2_Bao cao TPCP 3" xfId="18438"/>
    <cellStyle name="T_Book1_2_Bao cao TPCP 3 2" xfId="32950"/>
    <cellStyle name="T_Book1_2_Bao cao TPCP 4" xfId="30635"/>
    <cellStyle name="T_Book1_2_Bao cao TPCP_BIEU KE HOACH  2015 (KTN 6.11 sua)" xfId="18440"/>
    <cellStyle name="T_Book1_2_Bao cao TPCP_BIEU KE HOACH  2015 (KTN 6.11 sua) 2" xfId="32952"/>
    <cellStyle name="T_Book1_2_bao_cao_TH_th_cong_tac_dau_thau_-_ngay251209" xfId="18441"/>
    <cellStyle name="T_Book1_2_bao_cao_TH_th_cong_tac_dau_thau_-_ngay251209 2" xfId="32953"/>
    <cellStyle name="T_Book1_2_Bieu chi tieu KH 2014 (Huy-04-11)" xfId="18442"/>
    <cellStyle name="T_Book1_2_Bieu chi tieu KH 2014 (Huy-04-11) 2" xfId="18443"/>
    <cellStyle name="T_Book1_2_Bieu chi tieu KH 2014 (Huy-04-11) 2 2" xfId="32955"/>
    <cellStyle name="T_Book1_2_Bieu chi tieu KH 2014 (Huy-04-11) 3" xfId="32954"/>
    <cellStyle name="T_Book1_2_BIEU KE HOACH  2015 (KTN 6.11 sua)" xfId="18444"/>
    <cellStyle name="T_Book1_2_BIEU KE HOACH  2015 (KTN 6.11 sua) 2" xfId="32956"/>
    <cellStyle name="T_Book1_2_bieu ke hoach dau thau" xfId="11884"/>
    <cellStyle name="T_Book1_2_bieu ke hoach dau thau 2" xfId="11885"/>
    <cellStyle name="T_Book1_2_bieu ke hoach dau thau 2 2" xfId="18446"/>
    <cellStyle name="T_Book1_2_bieu ke hoach dau thau 2 2 2" xfId="32958"/>
    <cellStyle name="T_Book1_2_bieu ke hoach dau thau 2 3" xfId="30638"/>
    <cellStyle name="T_Book1_2_bieu ke hoach dau thau 3" xfId="18445"/>
    <cellStyle name="T_Book1_2_bieu ke hoach dau thau 3 2" xfId="32957"/>
    <cellStyle name="T_Book1_2_bieu ke hoach dau thau 4" xfId="30637"/>
    <cellStyle name="T_Book1_2_bieu ke hoach dau thau truong mam non SKH" xfId="11886"/>
    <cellStyle name="T_Book1_2_bieu ke hoach dau thau truong mam non SKH 2" xfId="11887"/>
    <cellStyle name="T_Book1_2_bieu ke hoach dau thau truong mam non SKH 2 2" xfId="18448"/>
    <cellStyle name="T_Book1_2_bieu ke hoach dau thau truong mam non SKH 2 2 2" xfId="32960"/>
    <cellStyle name="T_Book1_2_bieu ke hoach dau thau truong mam non SKH 2 3" xfId="30640"/>
    <cellStyle name="T_Book1_2_bieu ke hoach dau thau truong mam non SKH 3" xfId="18447"/>
    <cellStyle name="T_Book1_2_bieu ke hoach dau thau truong mam non SKH 3 2" xfId="32959"/>
    <cellStyle name="T_Book1_2_bieu ke hoach dau thau truong mam non SKH 4" xfId="30639"/>
    <cellStyle name="T_Book1_2_bieu ke hoach dau thau truong mam non SKH_BIEU KE HOACH  2015 (KTN 6.11 sua)" xfId="18449"/>
    <cellStyle name="T_Book1_2_bieu ke hoach dau thau truong mam non SKH_BIEU KE HOACH  2015 (KTN 6.11 sua) 2" xfId="32961"/>
    <cellStyle name="T_Book1_2_bieu ke hoach dau thau_BIEU KE HOACH  2015 (KTN 6.11 sua)" xfId="18450"/>
    <cellStyle name="T_Book1_2_bieu ke hoach dau thau_BIEU KE HOACH  2015 (KTN 6.11 sua) 2" xfId="32962"/>
    <cellStyle name="T_Book1_2_Bieu kem theo bao cao ket thuc chuong trinh" xfId="11888"/>
    <cellStyle name="T_Book1_2_Bieu kem theo bao cao ket thuc chuong trinh 2" xfId="30641"/>
    <cellStyle name="T_Book1_2_bieu tong hop lai kh von 2011 gui phong TH-KTDN" xfId="11889"/>
    <cellStyle name="T_Book1_2_bieu tong hop lai kh von 2011 gui phong TH-KTDN 2" xfId="11890"/>
    <cellStyle name="T_Book1_2_bieu tong hop lai kh von 2011 gui phong TH-KTDN 2 2" xfId="18452"/>
    <cellStyle name="T_Book1_2_bieu tong hop lai kh von 2011 gui phong TH-KTDN 2 2 2" xfId="32964"/>
    <cellStyle name="T_Book1_2_bieu tong hop lai kh von 2011 gui phong TH-KTDN 2 3" xfId="30643"/>
    <cellStyle name="T_Book1_2_bieu tong hop lai kh von 2011 gui phong TH-KTDN 3" xfId="18451"/>
    <cellStyle name="T_Book1_2_bieu tong hop lai kh von 2011 gui phong TH-KTDN 3 2" xfId="32963"/>
    <cellStyle name="T_Book1_2_bieu tong hop lai kh von 2011 gui phong TH-KTDN 4" xfId="30642"/>
    <cellStyle name="T_Book1_2_bieu tong hop lai kh von 2011 gui phong TH-KTDN_BIEU KE HOACH  2015 (KTN 6.11 sua)" xfId="18453"/>
    <cellStyle name="T_Book1_2_bieu tong hop lai kh von 2011 gui phong TH-KTDN_BIEU KE HOACH  2015 (KTN 6.11 sua) 2" xfId="32965"/>
    <cellStyle name="T_Book1_2_BIỂU TỔNG HỢP LẦN CUỐI SỬA THEO NGHI QUYẾT SỐ 81" xfId="18454"/>
    <cellStyle name="T_Book1_2_BIỂU TỔNG HỢP LẦN CUỐI SỬA THEO NGHI QUYẾT SỐ 81 2" xfId="32966"/>
    <cellStyle name="T_Book1_2_Book1" xfId="11891"/>
    <cellStyle name="T_Book1_2_Book1 2" xfId="18456"/>
    <cellStyle name="T_Book1_2_Book1 2 2" xfId="32968"/>
    <cellStyle name="T_Book1_2_Book1 3" xfId="18457"/>
    <cellStyle name="T_Book1_2_Book1 3 2" xfId="32969"/>
    <cellStyle name="T_Book1_2_Book1 4" xfId="18455"/>
    <cellStyle name="T_Book1_2_Book1 4 2" xfId="32967"/>
    <cellStyle name="T_Book1_2_Book1 5" xfId="30644"/>
    <cellStyle name="T_Book1_2_Book1_1" xfId="11892"/>
    <cellStyle name="T_Book1_2_Book1_1 2" xfId="11893"/>
    <cellStyle name="T_Book1_2_Book1_1 2 2" xfId="18459"/>
    <cellStyle name="T_Book1_2_Book1_1 2 2 2" xfId="32971"/>
    <cellStyle name="T_Book1_2_Book1_1 2 3" xfId="30646"/>
    <cellStyle name="T_Book1_2_Book1_1 3" xfId="18458"/>
    <cellStyle name="T_Book1_2_Book1_1 3 2" xfId="32970"/>
    <cellStyle name="T_Book1_2_Book1_1 4" xfId="30645"/>
    <cellStyle name="T_Book1_2_Book1_1_BIEU KE HOACH  2015 (KTN 6.11 sua)" xfId="18460"/>
    <cellStyle name="T_Book1_2_Book1_1_BIEU KE HOACH  2015 (KTN 6.11 sua) 2" xfId="32972"/>
    <cellStyle name="T_Book1_2_Book1_1_Book1" xfId="11894"/>
    <cellStyle name="T_Book1_2_Book1_1_Book1 2" xfId="11895"/>
    <cellStyle name="T_Book1_2_Book1_1_Book1 2 2" xfId="18462"/>
    <cellStyle name="T_Book1_2_Book1_1_Book1 2 2 2" xfId="32974"/>
    <cellStyle name="T_Book1_2_Book1_1_Book1 2 3" xfId="30648"/>
    <cellStyle name="T_Book1_2_Book1_1_Book1 3" xfId="18461"/>
    <cellStyle name="T_Book1_2_Book1_1_Book1 3 2" xfId="32973"/>
    <cellStyle name="T_Book1_2_Book1_1_Book1 4" xfId="30647"/>
    <cellStyle name="T_Book1_2_Book1_1_Book1_BIEU KE HOACH  2015 (KTN 6.11 sua)" xfId="18463"/>
    <cellStyle name="T_Book1_2_Book1_1_Book1_BIEU KE HOACH  2015 (KTN 6.11 sua) 2" xfId="32975"/>
    <cellStyle name="T_Book1_2_Book1_1_Book1_Ke hoach 2010 (theo doi 11-8-2010)" xfId="11896"/>
    <cellStyle name="T_Book1_2_Book1_1_Book1_Ke hoach 2010 (theo doi 11-8-2010) 2" xfId="11897"/>
    <cellStyle name="T_Book1_2_Book1_1_Book1_Ke hoach 2010 (theo doi 11-8-2010) 2 2" xfId="18465"/>
    <cellStyle name="T_Book1_2_Book1_1_Book1_Ke hoach 2010 (theo doi 11-8-2010) 2 2 2" xfId="32977"/>
    <cellStyle name="T_Book1_2_Book1_1_Book1_Ke hoach 2010 (theo doi 11-8-2010) 2 3" xfId="30650"/>
    <cellStyle name="T_Book1_2_Book1_1_Book1_Ke hoach 2010 (theo doi 11-8-2010) 3" xfId="18464"/>
    <cellStyle name="T_Book1_2_Book1_1_Book1_Ke hoach 2010 (theo doi 11-8-2010) 3 2" xfId="32976"/>
    <cellStyle name="T_Book1_2_Book1_1_Book1_Ke hoach 2010 (theo doi 11-8-2010) 4" xfId="30649"/>
    <cellStyle name="T_Book1_2_Book1_1_Book1_Ke hoach 2010 (theo doi 11-8-2010)_BIEU KE HOACH  2015 (KTN 6.11 sua)" xfId="18466"/>
    <cellStyle name="T_Book1_2_Book1_1_Book1_Ke hoach 2010 (theo doi 11-8-2010)_BIEU KE HOACH  2015 (KTN 6.11 sua) 2" xfId="32978"/>
    <cellStyle name="T_Book1_2_Book1_1_Ke hoach 2010 (theo doi 11-8-2010)" xfId="11898"/>
    <cellStyle name="T_Book1_2_Book1_1_Ke hoach 2010 (theo doi 11-8-2010) 2" xfId="11899"/>
    <cellStyle name="T_Book1_2_Book1_1_Ke hoach 2010 (theo doi 11-8-2010) 2 2" xfId="18468"/>
    <cellStyle name="T_Book1_2_Book1_1_Ke hoach 2010 (theo doi 11-8-2010) 2 2 2" xfId="32980"/>
    <cellStyle name="T_Book1_2_Book1_1_Ke hoach 2010 (theo doi 11-8-2010) 2 3" xfId="30652"/>
    <cellStyle name="T_Book1_2_Book1_1_Ke hoach 2010 (theo doi 11-8-2010) 3" xfId="18467"/>
    <cellStyle name="T_Book1_2_Book1_1_Ke hoach 2010 (theo doi 11-8-2010) 3 2" xfId="32979"/>
    <cellStyle name="T_Book1_2_Book1_1_Ke hoach 2010 (theo doi 11-8-2010) 4" xfId="30651"/>
    <cellStyle name="T_Book1_2_Book1_1_Ke hoach 2010 (theo doi 11-8-2010)_BIEU KE HOACH  2015 (KTN 6.11 sua)" xfId="18469"/>
    <cellStyle name="T_Book1_2_Book1_1_Ke hoach 2010 (theo doi 11-8-2010)_BIEU KE HOACH  2015 (KTN 6.11 sua) 2" xfId="32981"/>
    <cellStyle name="T_Book1_2_Book1_1_ke hoach dau thau 30-6-2010" xfId="11900"/>
    <cellStyle name="T_Book1_2_Book1_1_ke hoach dau thau 30-6-2010 2" xfId="11901"/>
    <cellStyle name="T_Book1_2_Book1_1_ke hoach dau thau 30-6-2010 2 2" xfId="18471"/>
    <cellStyle name="T_Book1_2_Book1_1_ke hoach dau thau 30-6-2010 2 2 2" xfId="32983"/>
    <cellStyle name="T_Book1_2_Book1_1_ke hoach dau thau 30-6-2010 2 3" xfId="30654"/>
    <cellStyle name="T_Book1_2_Book1_1_ke hoach dau thau 30-6-2010 3" xfId="18470"/>
    <cellStyle name="T_Book1_2_Book1_1_ke hoach dau thau 30-6-2010 3 2" xfId="32982"/>
    <cellStyle name="T_Book1_2_Book1_1_ke hoach dau thau 30-6-2010 4" xfId="30653"/>
    <cellStyle name="T_Book1_2_Book1_1_ke hoach dau thau 30-6-2010_BIEU KE HOACH  2015 (KTN 6.11 sua)" xfId="18472"/>
    <cellStyle name="T_Book1_2_Book1_1_ke hoach dau thau 30-6-2010_BIEU KE HOACH  2015 (KTN 6.11 sua) 2" xfId="32984"/>
    <cellStyle name="T_Book1_2_Book1_2" xfId="11902"/>
    <cellStyle name="T_Book1_2_Book1_2 2" xfId="11903"/>
    <cellStyle name="T_Book1_2_Book1_2 2 2" xfId="18475"/>
    <cellStyle name="T_Book1_2_Book1_2 2 2 2" xfId="32987"/>
    <cellStyle name="T_Book1_2_Book1_2 2 3" xfId="18474"/>
    <cellStyle name="T_Book1_2_Book1_2 2 3 2" xfId="32986"/>
    <cellStyle name="T_Book1_2_Book1_2 2 4" xfId="30656"/>
    <cellStyle name="T_Book1_2_Book1_2 3" xfId="18473"/>
    <cellStyle name="T_Book1_2_Book1_2 3 2" xfId="32985"/>
    <cellStyle name="T_Book1_2_Book1_2 4" xfId="30655"/>
    <cellStyle name="T_Book1_2_Book1_2_BIEU KE HOACH  2015 (KTN 6.11 sua)" xfId="18476"/>
    <cellStyle name="T_Book1_2_Book1_2_BIEU KE HOACH  2015 (KTN 6.11 sua) 2" xfId="32988"/>
    <cellStyle name="T_Book1_2_Book1_2_Ke hoach 2010 (theo doi 11-8-2010)" xfId="11904"/>
    <cellStyle name="T_Book1_2_Book1_2_Ke hoach 2010 (theo doi 11-8-2010) 2" xfId="11905"/>
    <cellStyle name="T_Book1_2_Book1_2_Ke hoach 2010 (theo doi 11-8-2010) 2 2" xfId="18478"/>
    <cellStyle name="T_Book1_2_Book1_2_Ke hoach 2010 (theo doi 11-8-2010) 2 2 2" xfId="32990"/>
    <cellStyle name="T_Book1_2_Book1_2_Ke hoach 2010 (theo doi 11-8-2010) 2 3" xfId="30658"/>
    <cellStyle name="T_Book1_2_Book1_2_Ke hoach 2010 (theo doi 11-8-2010) 3" xfId="18477"/>
    <cellStyle name="T_Book1_2_Book1_2_Ke hoach 2010 (theo doi 11-8-2010) 3 2" xfId="32989"/>
    <cellStyle name="T_Book1_2_Book1_2_Ke hoach 2010 (theo doi 11-8-2010) 4" xfId="30657"/>
    <cellStyle name="T_Book1_2_Book1_2_Ke hoach 2010 (theo doi 11-8-2010)_BIEU KE HOACH  2015 (KTN 6.11 sua)" xfId="18479"/>
    <cellStyle name="T_Book1_2_Book1_2_Ke hoach 2010 (theo doi 11-8-2010)_BIEU KE HOACH  2015 (KTN 6.11 sua) 2" xfId="32991"/>
    <cellStyle name="T_Book1_2_Book1_Bao cao 9 thang  XDCB" xfId="18480"/>
    <cellStyle name="T_Book1_2_Book1_Bao cao 9 thang  XDCB 2" xfId="32992"/>
    <cellStyle name="T_Book1_2_Book1_Bao cao phòng lao động phụ lục 3" xfId="18481"/>
    <cellStyle name="T_Book1_2_Book1_Bao cao phòng lao động phụ lục 3 2" xfId="32993"/>
    <cellStyle name="T_Book1_2_Book1_Book1" xfId="11906"/>
    <cellStyle name="T_Book1_2_Book1_Book1 2" xfId="11907"/>
    <cellStyle name="T_Book1_2_Book1_Book1 2 2" xfId="18483"/>
    <cellStyle name="T_Book1_2_Book1_Book1 2 2 2" xfId="32995"/>
    <cellStyle name="T_Book1_2_Book1_Book1 2 3" xfId="30660"/>
    <cellStyle name="T_Book1_2_Book1_Book1 3" xfId="18482"/>
    <cellStyle name="T_Book1_2_Book1_Book1 3 2" xfId="32994"/>
    <cellStyle name="T_Book1_2_Book1_Book1 4" xfId="30659"/>
    <cellStyle name="T_Book1_2_Book1_Book1_BIEU KE HOACH  2015 (KTN 6.11 sua)" xfId="18484"/>
    <cellStyle name="T_Book1_2_Book1_Book1_BIEU KE HOACH  2015 (KTN 6.11 sua) 2" xfId="32996"/>
    <cellStyle name="T_Book1_2_Book1_Book1_Ke hoach 2010 (theo doi 11-8-2010)" xfId="11908"/>
    <cellStyle name="T_Book1_2_Book1_Book1_Ke hoach 2010 (theo doi 11-8-2010) 2" xfId="11909"/>
    <cellStyle name="T_Book1_2_Book1_Book1_Ke hoach 2010 (theo doi 11-8-2010) 2 2" xfId="18486"/>
    <cellStyle name="T_Book1_2_Book1_Book1_Ke hoach 2010 (theo doi 11-8-2010) 2 2 2" xfId="32998"/>
    <cellStyle name="T_Book1_2_Book1_Book1_Ke hoach 2010 (theo doi 11-8-2010) 2 3" xfId="30662"/>
    <cellStyle name="T_Book1_2_Book1_Book1_Ke hoach 2010 (theo doi 11-8-2010) 3" xfId="18485"/>
    <cellStyle name="T_Book1_2_Book1_Book1_Ke hoach 2010 (theo doi 11-8-2010) 3 2" xfId="32997"/>
    <cellStyle name="T_Book1_2_Book1_Book1_Ke hoach 2010 (theo doi 11-8-2010) 4" xfId="30661"/>
    <cellStyle name="T_Book1_2_Book1_Book1_Ke hoach 2010 (theo doi 11-8-2010)_BIEU KE HOACH  2015 (KTN 6.11 sua)" xfId="18487"/>
    <cellStyle name="T_Book1_2_Book1_Book1_Ke hoach 2010 (theo doi 11-8-2010)_BIEU KE HOACH  2015 (KTN 6.11 sua) 2" xfId="32999"/>
    <cellStyle name="T_Book1_2_Book1_Danh Mục KCM trinh BKH 2011 (BS 30A)" xfId="18488"/>
    <cellStyle name="T_Book1_2_Book1_Danh Mục KCM trinh BKH 2011 (BS 30A) 2" xfId="33000"/>
    <cellStyle name="T_Book1_2_Book1_dự toán 30a 2013" xfId="18489"/>
    <cellStyle name="T_Book1_2_Book1_dự toán 30a 2013 2" xfId="33001"/>
    <cellStyle name="T_Book1_2_Book1_Ke hoach 2010 (theo doi 11-8-2010)" xfId="11910"/>
    <cellStyle name="T_Book1_2_Book1_Ke hoach 2010 (theo doi 11-8-2010) 2" xfId="11911"/>
    <cellStyle name="T_Book1_2_Book1_Ke hoach 2010 (theo doi 11-8-2010) 2 2" xfId="18492"/>
    <cellStyle name="T_Book1_2_Book1_Ke hoach 2010 (theo doi 11-8-2010) 2 2 2" xfId="33004"/>
    <cellStyle name="T_Book1_2_Book1_Ke hoach 2010 (theo doi 11-8-2010) 2 3" xfId="18491"/>
    <cellStyle name="T_Book1_2_Book1_Ke hoach 2010 (theo doi 11-8-2010) 2 3 2" xfId="33003"/>
    <cellStyle name="T_Book1_2_Book1_Ke hoach 2010 (theo doi 11-8-2010) 2 4" xfId="30664"/>
    <cellStyle name="T_Book1_2_Book1_Ke hoach 2010 (theo doi 11-8-2010) 3" xfId="18490"/>
    <cellStyle name="T_Book1_2_Book1_Ke hoach 2010 (theo doi 11-8-2010) 3 2" xfId="33002"/>
    <cellStyle name="T_Book1_2_Book1_Ke hoach 2010 (theo doi 11-8-2010) 4" xfId="30663"/>
    <cellStyle name="T_Book1_2_Book1_Ke hoach 2010 (theo doi 11-8-2010)_BIEU KE HOACH  2015 (KTN 6.11 sua)" xfId="18493"/>
    <cellStyle name="T_Book1_2_Book1_Ke hoach 2010 (theo doi 11-8-2010)_BIEU KE HOACH  2015 (KTN 6.11 sua) 2" xfId="33005"/>
    <cellStyle name="T_Book1_2_Book1_ke hoach dau thau 30-6-2010" xfId="11912"/>
    <cellStyle name="T_Book1_2_Book1_ke hoach dau thau 30-6-2010 2" xfId="11913"/>
    <cellStyle name="T_Book1_2_Book1_ke hoach dau thau 30-6-2010 2 2" xfId="18495"/>
    <cellStyle name="T_Book1_2_Book1_ke hoach dau thau 30-6-2010 2 2 2" xfId="33007"/>
    <cellStyle name="T_Book1_2_Book1_ke hoach dau thau 30-6-2010 2 3" xfId="30666"/>
    <cellStyle name="T_Book1_2_Book1_ke hoach dau thau 30-6-2010 3" xfId="18494"/>
    <cellStyle name="T_Book1_2_Book1_ke hoach dau thau 30-6-2010 3 2" xfId="33006"/>
    <cellStyle name="T_Book1_2_Book1_ke hoach dau thau 30-6-2010 4" xfId="30665"/>
    <cellStyle name="T_Book1_2_Book1_ke hoach dau thau 30-6-2010_BIEU KE HOACH  2015 (KTN 6.11 sua)" xfId="18496"/>
    <cellStyle name="T_Book1_2_Book1_ke hoach dau thau 30-6-2010_BIEU KE HOACH  2015 (KTN 6.11 sua) 2" xfId="33008"/>
    <cellStyle name="T_Book1_2_Book1_KH Von 2012 gui BKH 1" xfId="11914"/>
    <cellStyle name="T_Book1_2_Book1_KH Von 2012 gui BKH 1 2" xfId="11915"/>
    <cellStyle name="T_Book1_2_Book1_KH Von 2012 gui BKH 1 2 2" xfId="18498"/>
    <cellStyle name="T_Book1_2_Book1_KH Von 2012 gui BKH 1 2 2 2" xfId="33010"/>
    <cellStyle name="T_Book1_2_Book1_KH Von 2012 gui BKH 1 2 3" xfId="30668"/>
    <cellStyle name="T_Book1_2_Book1_KH Von 2012 gui BKH 1 3" xfId="18497"/>
    <cellStyle name="T_Book1_2_Book1_KH Von 2012 gui BKH 1 3 2" xfId="33009"/>
    <cellStyle name="T_Book1_2_Book1_KH Von 2012 gui BKH 1 4" xfId="30667"/>
    <cellStyle name="T_Book1_2_Book1_KH Von 2012 gui BKH 1_BIEU KE HOACH  2015 (KTN 6.11 sua)" xfId="18499"/>
    <cellStyle name="T_Book1_2_Book1_KH Von 2012 gui BKH 1_BIEU KE HOACH  2015 (KTN 6.11 sua) 2" xfId="33011"/>
    <cellStyle name="T_Book1_2_Book1_KH Von 2012 gui BKH 2" xfId="11916"/>
    <cellStyle name="T_Book1_2_Book1_KH Von 2012 gui BKH 2 2" xfId="11917"/>
    <cellStyle name="T_Book1_2_Book1_KH Von 2012 gui BKH 2 2 2" xfId="18501"/>
    <cellStyle name="T_Book1_2_Book1_KH Von 2012 gui BKH 2 2 2 2" xfId="33013"/>
    <cellStyle name="T_Book1_2_Book1_KH Von 2012 gui BKH 2 2 3" xfId="30670"/>
    <cellStyle name="T_Book1_2_Book1_KH Von 2012 gui BKH 2 3" xfId="18500"/>
    <cellStyle name="T_Book1_2_Book1_KH Von 2012 gui BKH 2 3 2" xfId="33012"/>
    <cellStyle name="T_Book1_2_Book1_KH Von 2012 gui BKH 2 4" xfId="30669"/>
    <cellStyle name="T_Book1_2_Book1_KH Von 2012 gui BKH 2_BIEU KE HOACH  2015 (KTN 6.11 sua)" xfId="18502"/>
    <cellStyle name="T_Book1_2_Book1_KH Von 2012 gui BKH 2_BIEU KE HOACH  2015 (KTN 6.11 sua) 2" xfId="33014"/>
    <cellStyle name="T_Book1_2_Book1_Ra soat KH von 2011 (Huy-11-11-11)" xfId="11918"/>
    <cellStyle name="T_Book1_2_Book1_Ra soat KH von 2011 (Huy-11-11-11) 2" xfId="18503"/>
    <cellStyle name="T_Book1_2_Book1_Ra soat KH von 2011 (Huy-11-11-11) 2 2" xfId="33015"/>
    <cellStyle name="T_Book1_2_Book1_Ra soat KH von 2011 (Huy-11-11-11) 3" xfId="30671"/>
    <cellStyle name="T_Book1_2_Book1_Theo doi thanh toan" xfId="18504"/>
    <cellStyle name="T_Book1_2_Book1_Theo doi thanh toan 2" xfId="33016"/>
    <cellStyle name="T_Book1_2_Book1_Viec Huy dang lam" xfId="18505"/>
    <cellStyle name="T_Book1_2_Book1_Viec Huy dang lam 2" xfId="33017"/>
    <cellStyle name="T_Book1_2_Book1_Viec Huy dang lam_CT 134" xfId="18506"/>
    <cellStyle name="T_Book1_2_Book1_Viec Huy dang lam_CT 134 2" xfId="33018"/>
    <cellStyle name="T_Book1_2_Chi tieu KH nam 2009" xfId="11919"/>
    <cellStyle name="T_Book1_2_Chi tieu KH nam 2009 2" xfId="11920"/>
    <cellStyle name="T_Book1_2_Chi tieu KH nam 2009 2 2" xfId="18514"/>
    <cellStyle name="T_Book1_2_Chi tieu KH nam 2009 2 2 2" xfId="33026"/>
    <cellStyle name="T_Book1_2_Chi tieu KH nam 2009 2 3" xfId="30673"/>
    <cellStyle name="T_Book1_2_Chi tieu KH nam 2009 3" xfId="18513"/>
    <cellStyle name="T_Book1_2_Chi tieu KH nam 2009 3 2" xfId="33025"/>
    <cellStyle name="T_Book1_2_Chi tieu KH nam 2009 4" xfId="30672"/>
    <cellStyle name="T_Book1_2_Chi tieu KH nam 2009_BIEU KE HOACH  2015 (KTN 6.11 sua)" xfId="18515"/>
    <cellStyle name="T_Book1_2_Chi tieu KH nam 2009_BIEU KE HOACH  2015 (KTN 6.11 sua) 2" xfId="33027"/>
    <cellStyle name="T_Book1_2_cong bo gia VLXD thang 4" xfId="11921"/>
    <cellStyle name="T_Book1_2_cong bo gia VLXD thang 4 2" xfId="11922"/>
    <cellStyle name="T_Book1_2_cong bo gia VLXD thang 4 2 2" xfId="18508"/>
    <cellStyle name="T_Book1_2_cong bo gia VLXD thang 4 2 2 2" xfId="33020"/>
    <cellStyle name="T_Book1_2_cong bo gia VLXD thang 4 2 3" xfId="30675"/>
    <cellStyle name="T_Book1_2_cong bo gia VLXD thang 4 3" xfId="18507"/>
    <cellStyle name="T_Book1_2_cong bo gia VLXD thang 4 3 2" xfId="33019"/>
    <cellStyle name="T_Book1_2_cong bo gia VLXD thang 4 4" xfId="30674"/>
    <cellStyle name="T_Book1_2_cong bo gia VLXD thang 4_BIEU KE HOACH  2015 (KTN 6.11 sua)" xfId="18509"/>
    <cellStyle name="T_Book1_2_cong bo gia VLXD thang 4_BIEU KE HOACH  2015 (KTN 6.11 sua) 2" xfId="33021"/>
    <cellStyle name="T_Book1_2_Copy of KH PHAN BO VON ĐỐI ỨNG NAM 2011 (30 TY phuong án gop WB)" xfId="11923"/>
    <cellStyle name="T_Book1_2_Copy of KH PHAN BO VON ĐỐI ỨNG NAM 2011 (30 TY phuong án gop WB) 2" xfId="11924"/>
    <cellStyle name="T_Book1_2_Copy of KH PHAN BO VON ĐỐI ỨNG NAM 2011 (30 TY phuong án gop WB) 2 2" xfId="18511"/>
    <cellStyle name="T_Book1_2_Copy of KH PHAN BO VON ĐỐI ỨNG NAM 2011 (30 TY phuong án gop WB) 2 2 2" xfId="33023"/>
    <cellStyle name="T_Book1_2_Copy of KH PHAN BO VON ĐỐI ỨNG NAM 2011 (30 TY phuong án gop WB) 2 3" xfId="30677"/>
    <cellStyle name="T_Book1_2_Copy of KH PHAN BO VON ĐỐI ỨNG NAM 2011 (30 TY phuong án gop WB) 3" xfId="18510"/>
    <cellStyle name="T_Book1_2_Copy of KH PHAN BO VON ĐỐI ỨNG NAM 2011 (30 TY phuong án gop WB) 3 2" xfId="33022"/>
    <cellStyle name="T_Book1_2_Copy of KH PHAN BO VON ĐỐI ỨNG NAM 2011 (30 TY phuong án gop WB) 4" xfId="30676"/>
    <cellStyle name="T_Book1_2_Copy of KH PHAN BO VON ĐỐI ỨNG NAM 2011 (30 TY phuong án gop WB)_BIEU KE HOACH  2015 (KTN 6.11 sua)" xfId="18512"/>
    <cellStyle name="T_Book1_2_Copy of KH PHAN BO VON ĐỐI ỨNG NAM 2011 (30 TY phuong án gop WB)_BIEU KE HOACH  2015 (KTN 6.11 sua) 2" xfId="33024"/>
    <cellStyle name="T_Book1_2_dang vien mói" xfId="18516"/>
    <cellStyle name="T_Book1_2_dang vien mói 2" xfId="33028"/>
    <cellStyle name="T_Book1_2_Danh Mục KCM trinh BKH 2011 (BS 30A)" xfId="18517"/>
    <cellStyle name="T_Book1_2_Danh Mục KCM trinh BKH 2011 (BS 30A) 2" xfId="33029"/>
    <cellStyle name="T_Book1_2_DT 1751 Muong Khoa" xfId="11925"/>
    <cellStyle name="T_Book1_2_DT 1751 Muong Khoa 2" xfId="11926"/>
    <cellStyle name="T_Book1_2_DT 1751 Muong Khoa 2 2" xfId="18519"/>
    <cellStyle name="T_Book1_2_DT 1751 Muong Khoa 2 2 2" xfId="33031"/>
    <cellStyle name="T_Book1_2_DT 1751 Muong Khoa 2 3" xfId="30679"/>
    <cellStyle name="T_Book1_2_DT 1751 Muong Khoa 3" xfId="18518"/>
    <cellStyle name="T_Book1_2_DT 1751 Muong Khoa 3 2" xfId="33030"/>
    <cellStyle name="T_Book1_2_DT 1751 Muong Khoa 4" xfId="30678"/>
    <cellStyle name="T_Book1_2_DT 1751 Muong Khoa_BIEU KE HOACH  2015 (KTN 6.11 sua)" xfId="18520"/>
    <cellStyle name="T_Book1_2_DT 1751 Muong Khoa_BIEU KE HOACH  2015 (KTN 6.11 sua) 2" xfId="33032"/>
    <cellStyle name="T_Book1_2_DT Nam vai" xfId="11927"/>
    <cellStyle name="T_Book1_2_DT Nam vai 2" xfId="11928"/>
    <cellStyle name="T_Book1_2_DT Nam vai 2 2" xfId="18522"/>
    <cellStyle name="T_Book1_2_DT Nam vai 2 3" xfId="30681"/>
    <cellStyle name="T_Book1_2_DT Nam vai 3" xfId="18521"/>
    <cellStyle name="T_Book1_2_DT Nam vai 4" xfId="30680"/>
    <cellStyle name="T_Book1_2_DT Nam vai_BIEU KE HOACH  2015 (KTN 6.11 sua)" xfId="18523"/>
    <cellStyle name="T_Book1_2_DT Nam vai_bieu ke hoach dau thau" xfId="11929"/>
    <cellStyle name="T_Book1_2_DT Nam vai_bieu ke hoach dau thau 2" xfId="11930"/>
    <cellStyle name="T_Book1_2_DT Nam vai_bieu ke hoach dau thau 2 2" xfId="18525"/>
    <cellStyle name="T_Book1_2_DT Nam vai_bieu ke hoach dau thau 2 2 2" xfId="33034"/>
    <cellStyle name="T_Book1_2_DT Nam vai_bieu ke hoach dau thau 2 3" xfId="30683"/>
    <cellStyle name="T_Book1_2_DT Nam vai_bieu ke hoach dau thau 3" xfId="18524"/>
    <cellStyle name="T_Book1_2_DT Nam vai_bieu ke hoach dau thau 3 2" xfId="33033"/>
    <cellStyle name="T_Book1_2_DT Nam vai_bieu ke hoach dau thau 4" xfId="30682"/>
    <cellStyle name="T_Book1_2_DT Nam vai_bieu ke hoach dau thau truong mam non SKH" xfId="11931"/>
    <cellStyle name="T_Book1_2_DT Nam vai_bieu ke hoach dau thau truong mam non SKH 2" xfId="11932"/>
    <cellStyle name="T_Book1_2_DT Nam vai_bieu ke hoach dau thau truong mam non SKH 2 2" xfId="18527"/>
    <cellStyle name="T_Book1_2_DT Nam vai_bieu ke hoach dau thau truong mam non SKH 2 2 2" xfId="33036"/>
    <cellStyle name="T_Book1_2_DT Nam vai_bieu ke hoach dau thau truong mam non SKH 2 3" xfId="30685"/>
    <cellStyle name="T_Book1_2_DT Nam vai_bieu ke hoach dau thau truong mam non SKH 3" xfId="18526"/>
    <cellStyle name="T_Book1_2_DT Nam vai_bieu ke hoach dau thau truong mam non SKH 3 2" xfId="33035"/>
    <cellStyle name="T_Book1_2_DT Nam vai_bieu ke hoach dau thau truong mam non SKH 4" xfId="30684"/>
    <cellStyle name="T_Book1_2_DT Nam vai_bieu ke hoach dau thau truong mam non SKH_BIEU KE HOACH  2015 (KTN 6.11 sua)" xfId="18528"/>
    <cellStyle name="T_Book1_2_DT Nam vai_bieu ke hoach dau thau truong mam non SKH_BIEU KE HOACH  2015 (KTN 6.11 sua) 2" xfId="33037"/>
    <cellStyle name="T_Book1_2_DT Nam vai_bieu ke hoach dau thau_BIEU KE HOACH  2015 (KTN 6.11 sua)" xfId="18529"/>
    <cellStyle name="T_Book1_2_DT Nam vai_bieu ke hoach dau thau_BIEU KE HOACH  2015 (KTN 6.11 sua) 2" xfId="33038"/>
    <cellStyle name="T_Book1_2_DT Nam vai_Book1" xfId="11933"/>
    <cellStyle name="T_Book1_2_DT Nam vai_Book1 2" xfId="11934"/>
    <cellStyle name="T_Book1_2_DT Nam vai_Book1 2 2" xfId="18531"/>
    <cellStyle name="T_Book1_2_DT Nam vai_Book1 2 3" xfId="30687"/>
    <cellStyle name="T_Book1_2_DT Nam vai_Book1 3" xfId="18530"/>
    <cellStyle name="T_Book1_2_DT Nam vai_Book1 4" xfId="30686"/>
    <cellStyle name="T_Book1_2_DT Nam vai_Book1_BIEU KE HOACH  2015 (KTN 6.11 sua)" xfId="18532"/>
    <cellStyle name="T_Book1_2_DT Nam vai_DTTD chieng chan Tham lai 29-9-2009" xfId="11935"/>
    <cellStyle name="T_Book1_2_DT Nam vai_DTTD chieng chan Tham lai 29-9-2009 2" xfId="11936"/>
    <cellStyle name="T_Book1_2_DT Nam vai_DTTD chieng chan Tham lai 29-9-2009 2 2" xfId="18534"/>
    <cellStyle name="T_Book1_2_DT Nam vai_DTTD chieng chan Tham lai 29-9-2009 2 3" xfId="30689"/>
    <cellStyle name="T_Book1_2_DT Nam vai_DTTD chieng chan Tham lai 29-9-2009 3" xfId="18533"/>
    <cellStyle name="T_Book1_2_DT Nam vai_DTTD chieng chan Tham lai 29-9-2009 4" xfId="30688"/>
    <cellStyle name="T_Book1_2_DT Nam vai_DTTD chieng chan Tham lai 29-9-2009_BIEU KE HOACH  2015 (KTN 6.11 sua)" xfId="18535"/>
    <cellStyle name="T_Book1_2_DT Nam vai_Ke hoach 2010 (theo doi 11-8-2010)" xfId="11937"/>
    <cellStyle name="T_Book1_2_DT Nam vai_Ke hoach 2010 (theo doi 11-8-2010) 2" xfId="11938"/>
    <cellStyle name="T_Book1_2_DT Nam vai_Ke hoach 2010 (theo doi 11-8-2010) 2 2" xfId="18537"/>
    <cellStyle name="T_Book1_2_DT Nam vai_Ke hoach 2010 (theo doi 11-8-2010) 2 2 2" xfId="33040"/>
    <cellStyle name="T_Book1_2_DT Nam vai_Ke hoach 2010 (theo doi 11-8-2010) 2 3" xfId="30691"/>
    <cellStyle name="T_Book1_2_DT Nam vai_Ke hoach 2010 (theo doi 11-8-2010) 3" xfId="18536"/>
    <cellStyle name="T_Book1_2_DT Nam vai_Ke hoach 2010 (theo doi 11-8-2010) 3 2" xfId="33039"/>
    <cellStyle name="T_Book1_2_DT Nam vai_Ke hoach 2010 (theo doi 11-8-2010) 4" xfId="30690"/>
    <cellStyle name="T_Book1_2_DT Nam vai_Ke hoach 2010 (theo doi 11-8-2010)_BIEU KE HOACH  2015 (KTN 6.11 sua)" xfId="18538"/>
    <cellStyle name="T_Book1_2_DT Nam vai_Ke hoach 2010 (theo doi 11-8-2010)_BIEU KE HOACH  2015 (KTN 6.11 sua) 2" xfId="33041"/>
    <cellStyle name="T_Book1_2_DT Nam vai_ke hoach dau thau 30-6-2010" xfId="11939"/>
    <cellStyle name="T_Book1_2_DT Nam vai_ke hoach dau thau 30-6-2010 2" xfId="11940"/>
    <cellStyle name="T_Book1_2_DT Nam vai_ke hoach dau thau 30-6-2010 2 2" xfId="18540"/>
    <cellStyle name="T_Book1_2_DT Nam vai_ke hoach dau thau 30-6-2010 2 2 2" xfId="33043"/>
    <cellStyle name="T_Book1_2_DT Nam vai_ke hoach dau thau 30-6-2010 2 3" xfId="30693"/>
    <cellStyle name="T_Book1_2_DT Nam vai_ke hoach dau thau 30-6-2010 3" xfId="18539"/>
    <cellStyle name="T_Book1_2_DT Nam vai_ke hoach dau thau 30-6-2010 3 2" xfId="33042"/>
    <cellStyle name="T_Book1_2_DT Nam vai_ke hoach dau thau 30-6-2010 4" xfId="30692"/>
    <cellStyle name="T_Book1_2_DT Nam vai_ke hoach dau thau 30-6-2010_BIEU KE HOACH  2015 (KTN 6.11 sua)" xfId="18541"/>
    <cellStyle name="T_Book1_2_DT Nam vai_ke hoach dau thau 30-6-2010_BIEU KE HOACH  2015 (KTN 6.11 sua) 2" xfId="33044"/>
    <cellStyle name="T_Book1_2_DT Nam vai_QD ke hoach dau thau" xfId="11941"/>
    <cellStyle name="T_Book1_2_DT Nam vai_QD ke hoach dau thau 2" xfId="11942"/>
    <cellStyle name="T_Book1_2_DT Nam vai_QD ke hoach dau thau 2 2" xfId="18543"/>
    <cellStyle name="T_Book1_2_DT Nam vai_QD ke hoach dau thau 2 2 2" xfId="33046"/>
    <cellStyle name="T_Book1_2_DT Nam vai_QD ke hoach dau thau 2 3" xfId="30695"/>
    <cellStyle name="T_Book1_2_DT Nam vai_QD ke hoach dau thau 3" xfId="18542"/>
    <cellStyle name="T_Book1_2_DT Nam vai_QD ke hoach dau thau 3 2" xfId="33045"/>
    <cellStyle name="T_Book1_2_DT Nam vai_QD ke hoach dau thau 4" xfId="30694"/>
    <cellStyle name="T_Book1_2_DT Nam vai_QD ke hoach dau thau_BIEU KE HOACH  2015 (KTN 6.11 sua)" xfId="18544"/>
    <cellStyle name="T_Book1_2_DT Nam vai_QD ke hoach dau thau_BIEU KE HOACH  2015 (KTN 6.11 sua) 2" xfId="33047"/>
    <cellStyle name="T_Book1_2_DT Nam vai_tinh toan hoang ha" xfId="11943"/>
    <cellStyle name="T_Book1_2_DT Nam vai_tinh toan hoang ha 2" xfId="11944"/>
    <cellStyle name="T_Book1_2_DT Nam vai_tinh toan hoang ha 2 2" xfId="18546"/>
    <cellStyle name="T_Book1_2_DT Nam vai_tinh toan hoang ha 2 2 2" xfId="33049"/>
    <cellStyle name="T_Book1_2_DT Nam vai_tinh toan hoang ha 2 3" xfId="30697"/>
    <cellStyle name="T_Book1_2_DT Nam vai_tinh toan hoang ha 3" xfId="18545"/>
    <cellStyle name="T_Book1_2_DT Nam vai_tinh toan hoang ha 3 2" xfId="33048"/>
    <cellStyle name="T_Book1_2_DT Nam vai_tinh toan hoang ha 4" xfId="30696"/>
    <cellStyle name="T_Book1_2_DT Nam vai_tinh toan hoang ha_BIEU KE HOACH  2015 (KTN 6.11 sua)" xfId="18547"/>
    <cellStyle name="T_Book1_2_DT Nam vai_tinh toan hoang ha_BIEU KE HOACH  2015 (KTN 6.11 sua) 2" xfId="33050"/>
    <cellStyle name="T_Book1_2_DT NHA KHACH -12" xfId="11945"/>
    <cellStyle name="T_Book1_2_DT NHA KHACH -12 2" xfId="11946"/>
    <cellStyle name="T_Book1_2_DT NHA KHACH -12 2 2" xfId="18549"/>
    <cellStyle name="T_Book1_2_DT NHA KHACH -12 2 2 2" xfId="33052"/>
    <cellStyle name="T_Book1_2_DT NHA KHACH -12 2 3" xfId="30699"/>
    <cellStyle name="T_Book1_2_DT NHA KHACH -12 3" xfId="18548"/>
    <cellStyle name="T_Book1_2_DT NHA KHACH -12 3 2" xfId="33051"/>
    <cellStyle name="T_Book1_2_DT NHA KHACH -12 4" xfId="30698"/>
    <cellStyle name="T_Book1_2_DT NHA KHACH -12_BIEU KE HOACH  2015 (KTN 6.11 sua)" xfId="18550"/>
    <cellStyle name="T_Book1_2_DT NHA KHACH -12_BIEU KE HOACH  2015 (KTN 6.11 sua) 2" xfId="33053"/>
    <cellStyle name="T_Book1_2_DT tieu hoc diem TDC ban Cho 28-02-09" xfId="11947"/>
    <cellStyle name="T_Book1_2_DT tieu hoc diem TDC ban Cho 28-02-09 2" xfId="11948"/>
    <cellStyle name="T_Book1_2_DT tieu hoc diem TDC ban Cho 28-02-09 2 2" xfId="18552"/>
    <cellStyle name="T_Book1_2_DT tieu hoc diem TDC ban Cho 28-02-09 2 2 2" xfId="33055"/>
    <cellStyle name="T_Book1_2_DT tieu hoc diem TDC ban Cho 28-02-09 2 3" xfId="30701"/>
    <cellStyle name="T_Book1_2_DT tieu hoc diem TDC ban Cho 28-02-09 3" xfId="18551"/>
    <cellStyle name="T_Book1_2_DT tieu hoc diem TDC ban Cho 28-02-09 3 2" xfId="33054"/>
    <cellStyle name="T_Book1_2_DT tieu hoc diem TDC ban Cho 28-02-09 4" xfId="30700"/>
    <cellStyle name="T_Book1_2_DT tieu hoc diem TDC ban Cho 28-02-09_BIEU KE HOACH  2015 (KTN 6.11 sua)" xfId="18553"/>
    <cellStyle name="T_Book1_2_DT tieu hoc diem TDC ban Cho 28-02-09_BIEU KE HOACH  2015 (KTN 6.11 sua) 2" xfId="33056"/>
    <cellStyle name="T_Book1_2_DTTD chieng chan Tham lai 29-9-2009" xfId="11949"/>
    <cellStyle name="T_Book1_2_DTTD chieng chan Tham lai 29-9-2009 2" xfId="11950"/>
    <cellStyle name="T_Book1_2_DTTD chieng chan Tham lai 29-9-2009 2 2" xfId="18555"/>
    <cellStyle name="T_Book1_2_DTTD chieng chan Tham lai 29-9-2009 2 2 2" xfId="33058"/>
    <cellStyle name="T_Book1_2_DTTD chieng chan Tham lai 29-9-2009 2 3" xfId="30703"/>
    <cellStyle name="T_Book1_2_DTTD chieng chan Tham lai 29-9-2009 3" xfId="18554"/>
    <cellStyle name="T_Book1_2_DTTD chieng chan Tham lai 29-9-2009 3 2" xfId="33057"/>
    <cellStyle name="T_Book1_2_DTTD chieng chan Tham lai 29-9-2009 4" xfId="30702"/>
    <cellStyle name="T_Book1_2_DTTD chieng chan Tham lai 29-9-2009_BIEU KE HOACH  2015 (KTN 6.11 sua)" xfId="18556"/>
    <cellStyle name="T_Book1_2_DTTD chieng chan Tham lai 29-9-2009_BIEU KE HOACH  2015 (KTN 6.11 sua) 2" xfId="33059"/>
    <cellStyle name="T_Book1_2_dự toán 30a 2013" xfId="18563"/>
    <cellStyle name="T_Book1_2_dự toán 30a 2013 2" xfId="33066"/>
    <cellStyle name="T_Book1_2_Du toan nuoc San Thang (GD2)" xfId="11951"/>
    <cellStyle name="T_Book1_2_Du toan nuoc San Thang (GD2) 2" xfId="11952"/>
    <cellStyle name="T_Book1_2_Du toan nuoc San Thang (GD2) 2 2" xfId="18558"/>
    <cellStyle name="T_Book1_2_Du toan nuoc San Thang (GD2) 2 2 2" xfId="33061"/>
    <cellStyle name="T_Book1_2_Du toan nuoc San Thang (GD2) 2 3" xfId="30705"/>
    <cellStyle name="T_Book1_2_Du toan nuoc San Thang (GD2) 3" xfId="18557"/>
    <cellStyle name="T_Book1_2_Du toan nuoc San Thang (GD2) 3 2" xfId="33060"/>
    <cellStyle name="T_Book1_2_Du toan nuoc San Thang (GD2) 4" xfId="30704"/>
    <cellStyle name="T_Book1_2_Du toan nuoc San Thang (GD2)_BIEU KE HOACH  2015 (KTN 6.11 sua)" xfId="18559"/>
    <cellStyle name="T_Book1_2_Du toan nuoc San Thang (GD2)_BIEU KE HOACH  2015 (KTN 6.11 sua) 2" xfId="33062"/>
    <cellStyle name="T_Book1_2_DuToan92009Luong650" xfId="11953"/>
    <cellStyle name="T_Book1_2_DuToan92009Luong650 2" xfId="18561"/>
    <cellStyle name="T_Book1_2_DuToan92009Luong650 2 2" xfId="33064"/>
    <cellStyle name="T_Book1_2_DuToan92009Luong650 3" xfId="18560"/>
    <cellStyle name="T_Book1_2_DuToan92009Luong650 3 2" xfId="33063"/>
    <cellStyle name="T_Book1_2_DuToan92009Luong650 4" xfId="30706"/>
    <cellStyle name="T_Book1_2_DuToan92009Luong650_CT 134" xfId="18562"/>
    <cellStyle name="T_Book1_2_DuToan92009Luong650_CT 134 2" xfId="33065"/>
    <cellStyle name="T_Book1_2_GVL" xfId="11954"/>
    <cellStyle name="T_Book1_2_GVL 2" xfId="11955"/>
    <cellStyle name="T_Book1_2_GVL 2 2" xfId="18565"/>
    <cellStyle name="T_Book1_2_GVL 2 3" xfId="30708"/>
    <cellStyle name="T_Book1_2_GVL 3" xfId="18564"/>
    <cellStyle name="T_Book1_2_GVL 4" xfId="30707"/>
    <cellStyle name="T_Book1_2_GVL_BIEU KE HOACH  2015 (KTN 6.11 sua)" xfId="18566"/>
    <cellStyle name="T_Book1_2_HD TT1" xfId="11956"/>
    <cellStyle name="T_Book1_2_HD TT1 2" xfId="11957"/>
    <cellStyle name="T_Book1_2_HD TT1 2 2" xfId="18568"/>
    <cellStyle name="T_Book1_2_HD TT1 2 3" xfId="30710"/>
    <cellStyle name="T_Book1_2_HD TT1 3" xfId="18567"/>
    <cellStyle name="T_Book1_2_HD TT1 4" xfId="30709"/>
    <cellStyle name="T_Book1_2_HD TT1_BIEU KE HOACH  2015 (KTN 6.11 sua)" xfId="18569"/>
    <cellStyle name="T_Book1_2_Ke hoach 2010 ngay 14.4.10" xfId="11958"/>
    <cellStyle name="T_Book1_2_Ke hoach 2010 ngay 14.4.10 2" xfId="11959"/>
    <cellStyle name="T_Book1_2_Ke hoach 2010 ngay 14.4.10 2 2" xfId="18571"/>
    <cellStyle name="T_Book1_2_Ke hoach 2010 ngay 14.4.10 2 2 2" xfId="33068"/>
    <cellStyle name="T_Book1_2_Ke hoach 2010 ngay 14.4.10 2 3" xfId="30712"/>
    <cellStyle name="T_Book1_2_Ke hoach 2010 ngay 14.4.10 3" xfId="18570"/>
    <cellStyle name="T_Book1_2_Ke hoach 2010 ngay 14.4.10 3 2" xfId="33067"/>
    <cellStyle name="T_Book1_2_Ke hoach 2010 ngay 14.4.10 4" xfId="30711"/>
    <cellStyle name="T_Book1_2_Ke hoach 2010 ngay 14.4.10_BIEU KE HOACH  2015 (KTN 6.11 sua)" xfId="18572"/>
    <cellStyle name="T_Book1_2_Ke hoach 2010 ngay 14.4.10_BIEU KE HOACH  2015 (KTN 6.11 sua) 2" xfId="33069"/>
    <cellStyle name="T_Book1_2_ke hoach dau thau 30-6-2010" xfId="11960"/>
    <cellStyle name="T_Book1_2_ke hoach dau thau 30-6-2010 2" xfId="11961"/>
    <cellStyle name="T_Book1_2_ke hoach dau thau 30-6-2010 2 2" xfId="18574"/>
    <cellStyle name="T_Book1_2_ke hoach dau thau 30-6-2010 2 2 2" xfId="33071"/>
    <cellStyle name="T_Book1_2_ke hoach dau thau 30-6-2010 2 3" xfId="30714"/>
    <cellStyle name="T_Book1_2_ke hoach dau thau 30-6-2010 3" xfId="18573"/>
    <cellStyle name="T_Book1_2_ke hoach dau thau 30-6-2010 3 2" xfId="33070"/>
    <cellStyle name="T_Book1_2_ke hoach dau thau 30-6-2010 4" xfId="30713"/>
    <cellStyle name="T_Book1_2_ke hoach dau thau 30-6-2010_BIEU KE HOACH  2015 (KTN 6.11 sua)" xfId="18575"/>
    <cellStyle name="T_Book1_2_ke hoach dau thau 30-6-2010_BIEU KE HOACH  2015 (KTN 6.11 sua) 2" xfId="33072"/>
    <cellStyle name="T_Book1_2_KH 2014" xfId="18576"/>
    <cellStyle name="T_Book1_2_KH 2014 2" xfId="33073"/>
    <cellStyle name="T_Book1_2_KH Von 2012 gui BKH 1" xfId="11962"/>
    <cellStyle name="T_Book1_2_KH Von 2012 gui BKH 1 2" xfId="11963"/>
    <cellStyle name="T_Book1_2_KH Von 2012 gui BKH 1 2 2" xfId="18578"/>
    <cellStyle name="T_Book1_2_KH Von 2012 gui BKH 1 2 2 2" xfId="33075"/>
    <cellStyle name="T_Book1_2_KH Von 2012 gui BKH 1 2 3" xfId="30716"/>
    <cellStyle name="T_Book1_2_KH Von 2012 gui BKH 1 3" xfId="18577"/>
    <cellStyle name="T_Book1_2_KH Von 2012 gui BKH 1 3 2" xfId="33074"/>
    <cellStyle name="T_Book1_2_KH Von 2012 gui BKH 1 4" xfId="30715"/>
    <cellStyle name="T_Book1_2_KH Von 2012 gui BKH 1_BIEU KE HOACH  2015 (KTN 6.11 sua)" xfId="18579"/>
    <cellStyle name="T_Book1_2_KH Von 2012 gui BKH 1_BIEU KE HOACH  2015 (KTN 6.11 sua) 2" xfId="33076"/>
    <cellStyle name="T_Book1_2_Nha lop hoc 8 P" xfId="11964"/>
    <cellStyle name="T_Book1_2_Nha lop hoc 8 P 2" xfId="11965"/>
    <cellStyle name="T_Book1_2_Nha lop hoc 8 P 2 2" xfId="18581"/>
    <cellStyle name="T_Book1_2_Nha lop hoc 8 P 2 3" xfId="30718"/>
    <cellStyle name="T_Book1_2_Nha lop hoc 8 P 3" xfId="18580"/>
    <cellStyle name="T_Book1_2_Nha lop hoc 8 P 4" xfId="30717"/>
    <cellStyle name="T_Book1_2_Nha lop hoc 8 P_BIEU KE HOACH  2015 (KTN 6.11 sua)" xfId="18582"/>
    <cellStyle name="T_Book1_2_Phan pha do" xfId="18583"/>
    <cellStyle name="T_Book1_2_Phan pha do 2" xfId="33077"/>
    <cellStyle name="T_Book1_2_QĐ 980" xfId="18587"/>
    <cellStyle name="T_Book1_2_QĐ 980 2" xfId="33081"/>
    <cellStyle name="T_Book1_2_QD ke hoach dau thau" xfId="11966"/>
    <cellStyle name="T_Book1_2_QD ke hoach dau thau 2" xfId="11967"/>
    <cellStyle name="T_Book1_2_QD ke hoach dau thau 2 2" xfId="18585"/>
    <cellStyle name="T_Book1_2_QD ke hoach dau thau 2 2 2" xfId="33079"/>
    <cellStyle name="T_Book1_2_QD ke hoach dau thau 2 3" xfId="30720"/>
    <cellStyle name="T_Book1_2_QD ke hoach dau thau 3" xfId="18584"/>
    <cellStyle name="T_Book1_2_QD ke hoach dau thau 3 2" xfId="33078"/>
    <cellStyle name="T_Book1_2_QD ke hoach dau thau 4" xfId="30719"/>
    <cellStyle name="T_Book1_2_QD ke hoach dau thau_BIEU KE HOACH  2015 (KTN 6.11 sua)" xfId="18586"/>
    <cellStyle name="T_Book1_2_QD ke hoach dau thau_BIEU KE HOACH  2015 (KTN 6.11 sua) 2" xfId="33080"/>
    <cellStyle name="T_Book1_2_Ra soat KH von 2011 (Huy-11-11-11)" xfId="11968"/>
    <cellStyle name="T_Book1_2_Ra soat KH von 2011 (Huy-11-11-11) 2" xfId="11969"/>
    <cellStyle name="T_Book1_2_Ra soat KH von 2011 (Huy-11-11-11) 2 2" xfId="18589"/>
    <cellStyle name="T_Book1_2_Ra soat KH von 2011 (Huy-11-11-11) 2 2 2" xfId="33083"/>
    <cellStyle name="T_Book1_2_Ra soat KH von 2011 (Huy-11-11-11) 2 3" xfId="30722"/>
    <cellStyle name="T_Book1_2_Ra soat KH von 2011 (Huy-11-11-11) 3" xfId="18588"/>
    <cellStyle name="T_Book1_2_Ra soat KH von 2011 (Huy-11-11-11) 3 2" xfId="33082"/>
    <cellStyle name="T_Book1_2_Ra soat KH von 2011 (Huy-11-11-11) 4" xfId="30721"/>
    <cellStyle name="T_Book1_2_Ra soat KH von 2011 (Huy-11-11-11)_BIEU KE HOACH  2015 (KTN 6.11 sua)" xfId="18590"/>
    <cellStyle name="T_Book1_2_Ra soat KH von 2011 (Huy-11-11-11)_BIEU KE HOACH  2015 (KTN 6.11 sua) 2" xfId="33084"/>
    <cellStyle name="T_Book1_2_Sheet2" xfId="11970"/>
    <cellStyle name="T_Book1_2_Sheet2 2" xfId="11971"/>
    <cellStyle name="T_Book1_2_Sheet2 2 2" xfId="18592"/>
    <cellStyle name="T_Book1_2_Sheet2 2 2 2" xfId="33086"/>
    <cellStyle name="T_Book1_2_Sheet2 2 3" xfId="30724"/>
    <cellStyle name="T_Book1_2_Sheet2 3" xfId="18591"/>
    <cellStyle name="T_Book1_2_Sheet2 3 2" xfId="33085"/>
    <cellStyle name="T_Book1_2_Sheet2 4" xfId="30723"/>
    <cellStyle name="T_Book1_2_Sheet2_BIEU KE HOACH  2015 (KTN 6.11 sua)" xfId="18593"/>
    <cellStyle name="T_Book1_2_Sheet2_BIEU KE HOACH  2015 (KTN 6.11 sua) 2" xfId="33087"/>
    <cellStyle name="T_Book1_2_TH danh muc 08-09 den ngay 30-8-09" xfId="18606"/>
    <cellStyle name="T_Book1_2_TH danh muc 08-09 den ngay 30-8-09 2" xfId="33100"/>
    <cellStyle name="T_Book1_2_Tienluong" xfId="11972"/>
    <cellStyle name="T_Book1_2_Tienluong 2" xfId="11973"/>
    <cellStyle name="T_Book1_2_Tienluong 2 2" xfId="18595"/>
    <cellStyle name="T_Book1_2_Tienluong 2 2 2" xfId="33089"/>
    <cellStyle name="T_Book1_2_Tienluong 2 3" xfId="30726"/>
    <cellStyle name="T_Book1_2_Tienluong 3" xfId="18594"/>
    <cellStyle name="T_Book1_2_Tienluong 3 2" xfId="33088"/>
    <cellStyle name="T_Book1_2_Tienluong 4" xfId="30725"/>
    <cellStyle name="T_Book1_2_Tienluong_BIEU KE HOACH  2015 (KTN 6.11 sua)" xfId="18596"/>
    <cellStyle name="T_Book1_2_Tienluong_BIEU KE HOACH  2015 (KTN 6.11 sua) 2" xfId="33090"/>
    <cellStyle name="T_Book1_2_tinh toan hoang ha" xfId="11974"/>
    <cellStyle name="T_Book1_2_tinh toan hoang ha 2" xfId="11975"/>
    <cellStyle name="T_Book1_2_tinh toan hoang ha 2 2" xfId="18598"/>
    <cellStyle name="T_Book1_2_tinh toan hoang ha 2 2 2" xfId="33092"/>
    <cellStyle name="T_Book1_2_tinh toan hoang ha 2 3" xfId="30728"/>
    <cellStyle name="T_Book1_2_tinh toan hoang ha 3" xfId="18597"/>
    <cellStyle name="T_Book1_2_tinh toan hoang ha 3 2" xfId="33091"/>
    <cellStyle name="T_Book1_2_tinh toan hoang ha 4" xfId="30727"/>
    <cellStyle name="T_Book1_2_tinh toan hoang ha_BIEU KE HOACH  2015 (KTN 6.11 sua)" xfId="18599"/>
    <cellStyle name="T_Book1_2_tinh toan hoang ha_BIEU KE HOACH  2015 (KTN 6.11 sua) 2" xfId="33093"/>
    <cellStyle name="T_Book1_2_Tong von ĐTPT" xfId="11976"/>
    <cellStyle name="T_Book1_2_Tong von ĐTPT 2" xfId="11977"/>
    <cellStyle name="T_Book1_2_Tong von ĐTPT 2 2" xfId="18601"/>
    <cellStyle name="T_Book1_2_Tong von ĐTPT 2 2 2" xfId="33095"/>
    <cellStyle name="T_Book1_2_Tong von ĐTPT 2 3" xfId="30730"/>
    <cellStyle name="T_Book1_2_Tong von ĐTPT 3" xfId="18600"/>
    <cellStyle name="T_Book1_2_Tong von ĐTPT 3 2" xfId="33094"/>
    <cellStyle name="T_Book1_2_Tong von ĐTPT 4" xfId="30729"/>
    <cellStyle name="T_Book1_2_Tong von ĐTPT_BIEU KE HOACH  2015 (KTN 6.11 sua)" xfId="18602"/>
    <cellStyle name="T_Book1_2_Tong von ĐTPT_BIEU KE HOACH  2015 (KTN 6.11 sua) 2" xfId="33096"/>
    <cellStyle name="T_Book1_2_TU VAN THUY LOI THAM  PHE" xfId="11978"/>
    <cellStyle name="T_Book1_2_TU VAN THUY LOI THAM  PHE 2" xfId="11979"/>
    <cellStyle name="T_Book1_2_TU VAN THUY LOI THAM  PHE 2 2" xfId="18604"/>
    <cellStyle name="T_Book1_2_TU VAN THUY LOI THAM  PHE 2 2 2" xfId="33098"/>
    <cellStyle name="T_Book1_2_TU VAN THUY LOI THAM  PHE 2 3" xfId="30732"/>
    <cellStyle name="T_Book1_2_TU VAN THUY LOI THAM  PHE 3" xfId="18603"/>
    <cellStyle name="T_Book1_2_TU VAN THUY LOI THAM  PHE 3 2" xfId="33097"/>
    <cellStyle name="T_Book1_2_TU VAN THUY LOI THAM  PHE 4" xfId="30731"/>
    <cellStyle name="T_Book1_2_TU VAN THUY LOI THAM  PHE_BIEU KE HOACH  2015 (KTN 6.11 sua)" xfId="18605"/>
    <cellStyle name="T_Book1_2_TU VAN THUY LOI THAM  PHE_BIEU KE HOACH  2015 (KTN 6.11 sua) 2" xfId="33099"/>
    <cellStyle name="T_Book1_2_Viec Huy dang lam" xfId="18607"/>
    <cellStyle name="T_Book1_2_Viec Huy dang lam 2" xfId="33101"/>
    <cellStyle name="T_Book1_2_Viec Huy dang lam_CT 134" xfId="18608"/>
    <cellStyle name="T_Book1_2_Viec Huy dang lam_CT 134 2" xfId="33102"/>
    <cellStyle name="T_Book1_3" xfId="11980"/>
    <cellStyle name="T_Book1_3 2" xfId="11981"/>
    <cellStyle name="T_Book1_3 2 2" xfId="18611"/>
    <cellStyle name="T_Book1_3 2 2 2" xfId="33105"/>
    <cellStyle name="T_Book1_3 2 3" xfId="18610"/>
    <cellStyle name="T_Book1_3 2 3 2" xfId="33104"/>
    <cellStyle name="T_Book1_3 2 4" xfId="30734"/>
    <cellStyle name="T_Book1_3 3" xfId="18609"/>
    <cellStyle name="T_Book1_3 3 2" xfId="33103"/>
    <cellStyle name="T_Book1_3 4" xfId="30733"/>
    <cellStyle name="T_Book1_3_BIEU KE HOACH  2015 (KTN 6.11 sua)" xfId="18612"/>
    <cellStyle name="T_Book1_3_BIEU KE HOACH  2015 (KTN 6.11 sua) 2" xfId="33106"/>
    <cellStyle name="T_Book1_3_Book1" xfId="11982"/>
    <cellStyle name="T_Book1_3_Book1 2" xfId="11983"/>
    <cellStyle name="T_Book1_3_Book1 2 2" xfId="18614"/>
    <cellStyle name="T_Book1_3_Book1 2 2 2" xfId="33108"/>
    <cellStyle name="T_Book1_3_Book1 2 3" xfId="30736"/>
    <cellStyle name="T_Book1_3_Book1 3" xfId="18613"/>
    <cellStyle name="T_Book1_3_Book1 3 2" xfId="33107"/>
    <cellStyle name="T_Book1_3_Book1 4" xfId="30735"/>
    <cellStyle name="T_Book1_3_Book1_BIEU KE HOACH  2015 (KTN 6.11 sua)" xfId="18615"/>
    <cellStyle name="T_Book1_3_Book1_BIEU KE HOACH  2015 (KTN 6.11 sua) 2" xfId="33109"/>
    <cellStyle name="T_Book1_3_Book1_Ke hoach 2010 (theo doi 11-8-2010)" xfId="11984"/>
    <cellStyle name="T_Book1_3_Book1_Ke hoach 2010 (theo doi 11-8-2010) 2" xfId="18617"/>
    <cellStyle name="T_Book1_3_Book1_Ke hoach 2010 (theo doi 11-8-2010) 2 2" xfId="33111"/>
    <cellStyle name="T_Book1_3_Book1_Ke hoach 2010 (theo doi 11-8-2010) 3" xfId="18616"/>
    <cellStyle name="T_Book1_3_Book1_Ke hoach 2010 (theo doi 11-8-2010) 3 2" xfId="33110"/>
    <cellStyle name="T_Book1_3_Book1_Ke hoach 2010 (theo doi 11-8-2010) 4" xfId="30737"/>
    <cellStyle name="T_Book1_3_Book1_Ke hoach 2010 (theo doi 11-8-2010)_CT 134" xfId="18618"/>
    <cellStyle name="T_Book1_3_Book1_Ke hoach 2010 (theo doi 11-8-2010)_CT 134 2" xfId="33112"/>
    <cellStyle name="T_Book1_3_Danh Mục KCM trinh BKH 2011 (BS 30A)" xfId="18619"/>
    <cellStyle name="T_Book1_3_Danh Mục KCM trinh BKH 2011 (BS 30A) 2" xfId="33113"/>
    <cellStyle name="T_Book1_3_DTTD chieng chan Tham lai 29-9-2009" xfId="11985"/>
    <cellStyle name="T_Book1_3_DTTD chieng chan Tham lai 29-9-2009 2" xfId="11986"/>
    <cellStyle name="T_Book1_3_DTTD chieng chan Tham lai 29-9-2009 2 2" xfId="18621"/>
    <cellStyle name="T_Book1_3_DTTD chieng chan Tham lai 29-9-2009 2 2 2" xfId="33115"/>
    <cellStyle name="T_Book1_3_DTTD chieng chan Tham lai 29-9-2009 2 3" xfId="30739"/>
    <cellStyle name="T_Book1_3_DTTD chieng chan Tham lai 29-9-2009 3" xfId="18620"/>
    <cellStyle name="T_Book1_3_DTTD chieng chan Tham lai 29-9-2009 3 2" xfId="33114"/>
    <cellStyle name="T_Book1_3_DTTD chieng chan Tham lai 29-9-2009 4" xfId="30738"/>
    <cellStyle name="T_Book1_3_DTTD chieng chan Tham lai 29-9-2009_BIEU KE HOACH  2015 (KTN 6.11 sua)" xfId="18622"/>
    <cellStyle name="T_Book1_3_DTTD chieng chan Tham lai 29-9-2009_BIEU KE HOACH  2015 (KTN 6.11 sua) 2" xfId="33116"/>
    <cellStyle name="T_Book1_3_dự toán 30a 2013" xfId="18623"/>
    <cellStyle name="T_Book1_3_dự toán 30a 2013 2" xfId="33117"/>
    <cellStyle name="T_Book1_3_GVL" xfId="11987"/>
    <cellStyle name="T_Book1_3_GVL 2" xfId="11988"/>
    <cellStyle name="T_Book1_3_GVL 2 2" xfId="18625"/>
    <cellStyle name="T_Book1_3_GVL 2 2 2" xfId="33119"/>
    <cellStyle name="T_Book1_3_GVL 2 3" xfId="30741"/>
    <cellStyle name="T_Book1_3_GVL 3" xfId="18624"/>
    <cellStyle name="T_Book1_3_GVL 3 2" xfId="33118"/>
    <cellStyle name="T_Book1_3_GVL 4" xfId="30740"/>
    <cellStyle name="T_Book1_3_GVL_BIEU KE HOACH  2015 (KTN 6.11 sua)" xfId="18626"/>
    <cellStyle name="T_Book1_3_GVL_BIEU KE HOACH  2015 (KTN 6.11 sua) 2" xfId="33120"/>
    <cellStyle name="T_Book1_3_Ke hoach 2010 (theo doi 11-8-2010)" xfId="11989"/>
    <cellStyle name="T_Book1_3_Ke hoach 2010 (theo doi 11-8-2010) 2" xfId="11990"/>
    <cellStyle name="T_Book1_3_Ke hoach 2010 (theo doi 11-8-2010) 2 2" xfId="18628"/>
    <cellStyle name="T_Book1_3_Ke hoach 2010 (theo doi 11-8-2010) 2 2 2" xfId="33122"/>
    <cellStyle name="T_Book1_3_Ke hoach 2010 (theo doi 11-8-2010) 2 3" xfId="30743"/>
    <cellStyle name="T_Book1_3_Ke hoach 2010 (theo doi 11-8-2010) 3" xfId="18627"/>
    <cellStyle name="T_Book1_3_Ke hoach 2010 (theo doi 11-8-2010) 3 2" xfId="33121"/>
    <cellStyle name="T_Book1_3_Ke hoach 2010 (theo doi 11-8-2010) 4" xfId="30742"/>
    <cellStyle name="T_Book1_3_Ke hoach 2010 (theo doi 11-8-2010)_BIEU KE HOACH  2015 (KTN 6.11 sua)" xfId="18629"/>
    <cellStyle name="T_Book1_3_Ke hoach 2010 (theo doi 11-8-2010)_BIEU KE HOACH  2015 (KTN 6.11 sua) 2" xfId="33123"/>
    <cellStyle name="T_Book1_3_KH Von 2012 gui BKH 1" xfId="11991"/>
    <cellStyle name="T_Book1_3_KH Von 2012 gui BKH 1 2" xfId="11992"/>
    <cellStyle name="T_Book1_3_KH Von 2012 gui BKH 1 2 2" xfId="18631"/>
    <cellStyle name="T_Book1_3_KH Von 2012 gui BKH 1 2 2 2" xfId="33125"/>
    <cellStyle name="T_Book1_3_KH Von 2012 gui BKH 1 2 3" xfId="30745"/>
    <cellStyle name="T_Book1_3_KH Von 2012 gui BKH 1 3" xfId="18630"/>
    <cellStyle name="T_Book1_3_KH Von 2012 gui BKH 1 3 2" xfId="33124"/>
    <cellStyle name="T_Book1_3_KH Von 2012 gui BKH 1 4" xfId="30744"/>
    <cellStyle name="T_Book1_3_KH Von 2012 gui BKH 1_BIEU KE HOACH  2015 (KTN 6.11 sua)" xfId="18632"/>
    <cellStyle name="T_Book1_3_KH Von 2012 gui BKH 1_BIEU KE HOACH  2015 (KTN 6.11 sua) 2" xfId="33126"/>
    <cellStyle name="T_Book1_3_KH Von 2012 gui BKH 2" xfId="11993"/>
    <cellStyle name="T_Book1_3_KH Von 2012 gui BKH 2 2" xfId="11994"/>
    <cellStyle name="T_Book1_3_KH Von 2012 gui BKH 2 2 2" xfId="18634"/>
    <cellStyle name="T_Book1_3_KH Von 2012 gui BKH 2 2 2 2" xfId="33128"/>
    <cellStyle name="T_Book1_3_KH Von 2012 gui BKH 2 2 3" xfId="30747"/>
    <cellStyle name="T_Book1_3_KH Von 2012 gui BKH 2 3" xfId="18633"/>
    <cellStyle name="T_Book1_3_KH Von 2012 gui BKH 2 3 2" xfId="33127"/>
    <cellStyle name="T_Book1_3_KH Von 2012 gui BKH 2 4" xfId="30746"/>
    <cellStyle name="T_Book1_3_KH Von 2012 gui BKH 2_BIEU KE HOACH  2015 (KTN 6.11 sua)" xfId="18635"/>
    <cellStyle name="T_Book1_3_KH Von 2012 gui BKH 2_BIEU KE HOACH  2015 (KTN 6.11 sua) 2" xfId="33129"/>
    <cellStyle name="T_Book1_3_Ra soat KH von 2011 (Huy-11-11-11)" xfId="11995"/>
    <cellStyle name="T_Book1_3_Ra soat KH von 2011 (Huy-11-11-11) 2" xfId="11996"/>
    <cellStyle name="T_Book1_3_Ra soat KH von 2011 (Huy-11-11-11) 2 2" xfId="18637"/>
    <cellStyle name="T_Book1_3_Ra soat KH von 2011 (Huy-11-11-11) 2 2 2" xfId="33131"/>
    <cellStyle name="T_Book1_3_Ra soat KH von 2011 (Huy-11-11-11) 2 3" xfId="30749"/>
    <cellStyle name="T_Book1_3_Ra soat KH von 2011 (Huy-11-11-11) 3" xfId="18636"/>
    <cellStyle name="T_Book1_3_Ra soat KH von 2011 (Huy-11-11-11) 3 2" xfId="33130"/>
    <cellStyle name="T_Book1_3_Ra soat KH von 2011 (Huy-11-11-11) 4" xfId="30748"/>
    <cellStyle name="T_Book1_3_Ra soat KH von 2011 (Huy-11-11-11)_BIEU KE HOACH  2015 (KTN 6.11 sua)" xfId="18638"/>
    <cellStyle name="T_Book1_3_Ra soat KH von 2011 (Huy-11-11-11)_BIEU KE HOACH  2015 (KTN 6.11 sua) 2" xfId="33132"/>
    <cellStyle name="T_Book1_3_Theo doi thanh toan" xfId="18642"/>
    <cellStyle name="T_Book1_3_Theo doi thanh toan 2" xfId="33136"/>
    <cellStyle name="T_Book1_3_tien luong" xfId="18639"/>
    <cellStyle name="T_Book1_3_tien luong 2" xfId="33133"/>
    <cellStyle name="T_Book1_3_Tien luong chuan 01" xfId="18640"/>
    <cellStyle name="T_Book1_3_Tien luong chuan 01 2" xfId="33134"/>
    <cellStyle name="T_Book1_3_Tong hop  " xfId="18641"/>
    <cellStyle name="T_Book1_3_Tong hop   2" xfId="33135"/>
    <cellStyle name="T_Book1_3_Viec Huy dang lam" xfId="18643"/>
    <cellStyle name="T_Book1_3_Viec Huy dang lam 2" xfId="33137"/>
    <cellStyle name="T_Book1_4" xfId="11997"/>
    <cellStyle name="T_Book1_4 2" xfId="11998"/>
    <cellStyle name="T_Book1_4 2 2" xfId="18645"/>
    <cellStyle name="T_Book1_4 2 2 2" xfId="33139"/>
    <cellStyle name="T_Book1_4 2 3" xfId="30751"/>
    <cellStyle name="T_Book1_4 3" xfId="18644"/>
    <cellStyle name="T_Book1_4 3 2" xfId="33138"/>
    <cellStyle name="T_Book1_4 4" xfId="30750"/>
    <cellStyle name="T_Book1_4_BIEU KE HOACH  2015 (KTN 6.11 sua)" xfId="18646"/>
    <cellStyle name="T_Book1_4_BIEU KE HOACH  2015 (KTN 6.11 sua) 2" xfId="33140"/>
    <cellStyle name="T_Book1_4_Book1" xfId="11999"/>
    <cellStyle name="T_Book1_4_Book1 2" xfId="12000"/>
    <cellStyle name="T_Book1_4_Book1 2 2" xfId="18648"/>
    <cellStyle name="T_Book1_4_Book1 2 2 2" xfId="33142"/>
    <cellStyle name="T_Book1_4_Book1 2 3" xfId="30753"/>
    <cellStyle name="T_Book1_4_Book1 3" xfId="18647"/>
    <cellStyle name="T_Book1_4_Book1 3 2" xfId="33141"/>
    <cellStyle name="T_Book1_4_Book1 4" xfId="30752"/>
    <cellStyle name="T_Book1_4_Book1_BIEU KE HOACH  2015 (KTN 6.11 sua)" xfId="18649"/>
    <cellStyle name="T_Book1_4_Book1_BIEU KE HOACH  2015 (KTN 6.11 sua) 2" xfId="33143"/>
    <cellStyle name="T_Book1_4_Danh Mục KCM trinh BKH 2011 (BS 30A)" xfId="18650"/>
    <cellStyle name="T_Book1_4_Danh Mục KCM trinh BKH 2011 (BS 30A) 2" xfId="33144"/>
    <cellStyle name="T_Book1_4_dự toán 30a 2013" xfId="18651"/>
    <cellStyle name="T_Book1_4_dự toán 30a 2013 2" xfId="33145"/>
    <cellStyle name="T_Book1_4_Ke hoach 2010 (theo doi 11-8-2010)" xfId="12001"/>
    <cellStyle name="T_Book1_4_Ke hoach 2010 (theo doi 11-8-2010) 2" xfId="18653"/>
    <cellStyle name="T_Book1_4_Ke hoach 2010 (theo doi 11-8-2010) 2 2" xfId="33147"/>
    <cellStyle name="T_Book1_4_Ke hoach 2010 (theo doi 11-8-2010) 3" xfId="18652"/>
    <cellStyle name="T_Book1_4_Ke hoach 2010 (theo doi 11-8-2010) 3 2" xfId="33146"/>
    <cellStyle name="T_Book1_4_Ke hoach 2010 (theo doi 11-8-2010) 4" xfId="30754"/>
    <cellStyle name="T_Book1_4_Ke hoach 2010 (theo doi 11-8-2010)_CT 134" xfId="18654"/>
    <cellStyle name="T_Book1_4_Ke hoach 2010 (theo doi 11-8-2010)_CT 134 2" xfId="33148"/>
    <cellStyle name="T_Book1_4_Theo doi thanh toan" xfId="18655"/>
    <cellStyle name="T_Book1_4_Theo doi thanh toan 2" xfId="33149"/>
    <cellStyle name="T_Book1_5" xfId="12002"/>
    <cellStyle name="T_Book1_5 2" xfId="12003"/>
    <cellStyle name="T_Book1_5 2 2" xfId="18657"/>
    <cellStyle name="T_Book1_5 2 2 2" xfId="33151"/>
    <cellStyle name="T_Book1_5 2 3" xfId="30756"/>
    <cellStyle name="T_Book1_5 3" xfId="18656"/>
    <cellStyle name="T_Book1_5 3 2" xfId="33150"/>
    <cellStyle name="T_Book1_5 4" xfId="30755"/>
    <cellStyle name="T_Book1_5_BIEU KE HOACH  2015 (KTN 6.11 sua)" xfId="18658"/>
    <cellStyle name="T_Book1_5_BIEU KE HOACH  2015 (KTN 6.11 sua) 2" xfId="33152"/>
    <cellStyle name="T_Book1_5_Ke hoach 2010 (theo doi 11-8-2010)" xfId="12004"/>
    <cellStyle name="T_Book1_5_Ke hoach 2010 (theo doi 11-8-2010) 2" xfId="12005"/>
    <cellStyle name="T_Book1_5_Ke hoach 2010 (theo doi 11-8-2010) 2 2" xfId="18660"/>
    <cellStyle name="T_Book1_5_Ke hoach 2010 (theo doi 11-8-2010) 2 2 2" xfId="33154"/>
    <cellStyle name="T_Book1_5_Ke hoach 2010 (theo doi 11-8-2010) 2 3" xfId="30758"/>
    <cellStyle name="T_Book1_5_Ke hoach 2010 (theo doi 11-8-2010) 3" xfId="18659"/>
    <cellStyle name="T_Book1_5_Ke hoach 2010 (theo doi 11-8-2010) 3 2" xfId="33153"/>
    <cellStyle name="T_Book1_5_Ke hoach 2010 (theo doi 11-8-2010) 4" xfId="30757"/>
    <cellStyle name="T_Book1_5_Ke hoach 2010 (theo doi 11-8-2010)_BIEU KE HOACH  2015 (KTN 6.11 sua)" xfId="18661"/>
    <cellStyle name="T_Book1_5_Ke hoach 2010 (theo doi 11-8-2010)_BIEU KE HOACH  2015 (KTN 6.11 sua) 2" xfId="33155"/>
    <cellStyle name="T_Book1_Báo cáo 2005 theo Văn phòng của A. Quang" xfId="12006"/>
    <cellStyle name="T_Book1_Báo cáo 2005 theo Văn phòng của A. Quang 2" xfId="18663"/>
    <cellStyle name="T_Book1_Báo cáo 2005 theo Văn phòng của A. Quang 2 2" xfId="33157"/>
    <cellStyle name="T_Book1_Báo cáo 2005 theo Văn phòng của A. Quang 3" xfId="18662"/>
    <cellStyle name="T_Book1_Báo cáo 2005 theo Văn phòng của A. Quang 3 2" xfId="33156"/>
    <cellStyle name="T_Book1_Báo cáo 2005 theo Văn phòng của A. Quang 4" xfId="30759"/>
    <cellStyle name="T_Book1_Báo cáo 2005 theo Văn phòng của A. Quang_CT 134" xfId="18664"/>
    <cellStyle name="T_Book1_Báo cáo 2005 theo Văn phòng của A. Quang_CT 134 2" xfId="33158"/>
    <cellStyle name="T_Book1_Bao cao danh muc cac cong trinh tren dia ban huyen 4-2010" xfId="18665"/>
    <cellStyle name="T_Book1_Bao cao danh muc cac cong trinh tren dia ban huyen 4-2010 2" xfId="33159"/>
    <cellStyle name="T_Book1_Bao cao tinh hinh xay dung" xfId="18666"/>
    <cellStyle name="T_Book1_Bao cao tinh hinh xay dung 2" xfId="33160"/>
    <cellStyle name="T_Book1_Bao cao TPCP" xfId="12007"/>
    <cellStyle name="T_Book1_Bao cao TPCP 2" xfId="12008"/>
    <cellStyle name="T_Book1_Bao cao TPCP 2 2" xfId="18668"/>
    <cellStyle name="T_Book1_Bao cao TPCP 2 2 2" xfId="33162"/>
    <cellStyle name="T_Book1_Bao cao TPCP 2 3" xfId="30761"/>
    <cellStyle name="T_Book1_Bao cao TPCP 3" xfId="18667"/>
    <cellStyle name="T_Book1_Bao cao TPCP 3 2" xfId="33161"/>
    <cellStyle name="T_Book1_Bao cao TPCP 4" xfId="30760"/>
    <cellStyle name="T_Book1_Bao cao TPCP_BIEU KE HOACH  2015 (KTN 6.11 sua)" xfId="18669"/>
    <cellStyle name="T_Book1_Bao cao TPCP_BIEU KE HOACH  2015 (KTN 6.11 sua) 2" xfId="33163"/>
    <cellStyle name="T_Book1_bao_cao_TH_th_cong_tac_dau_thau_-_ngay251209" xfId="18670"/>
    <cellStyle name="T_Book1_bao_cao_TH_th_cong_tac_dau_thau_-_ngay251209 2" xfId="33164"/>
    <cellStyle name="T_Book1_Bieu chi tieu KH 2014 (Huy-04-11)" xfId="18671"/>
    <cellStyle name="T_Book1_Bieu chi tieu KH 2014 (Huy-04-11) 2" xfId="18672"/>
    <cellStyle name="T_Book1_Bieu chi tieu KH 2014 (Huy-04-11) 2 2" xfId="33166"/>
    <cellStyle name="T_Book1_Bieu chi tieu KH 2014 (Huy-04-11) 3" xfId="33165"/>
    <cellStyle name="T_Book1_BIEU KE HOACH  2015 (KTN 6.11 sua)" xfId="18673"/>
    <cellStyle name="T_Book1_BIEU KE HOACH  2015 (KTN 6.11 sua) 2" xfId="33167"/>
    <cellStyle name="T_Book1_bieu ke hoach dau thau" xfId="12009"/>
    <cellStyle name="T_Book1_bieu ke hoach dau thau 2" xfId="12010"/>
    <cellStyle name="T_Book1_bieu ke hoach dau thau 2 2" xfId="18676"/>
    <cellStyle name="T_Book1_bieu ke hoach dau thau 2 2 2" xfId="33170"/>
    <cellStyle name="T_Book1_bieu ke hoach dau thau 2 3" xfId="18675"/>
    <cellStyle name="T_Book1_bieu ke hoach dau thau 2 3 2" xfId="33169"/>
    <cellStyle name="T_Book1_bieu ke hoach dau thau 2 4" xfId="30763"/>
    <cellStyle name="T_Book1_bieu ke hoach dau thau 3" xfId="18674"/>
    <cellStyle name="T_Book1_bieu ke hoach dau thau 3 2" xfId="33168"/>
    <cellStyle name="T_Book1_bieu ke hoach dau thau 4" xfId="30762"/>
    <cellStyle name="T_Book1_bieu ke hoach dau thau truong mam non SKH" xfId="12011"/>
    <cellStyle name="T_Book1_bieu ke hoach dau thau truong mam non SKH 2" xfId="12012"/>
    <cellStyle name="T_Book1_bieu ke hoach dau thau truong mam non SKH 2 2" xfId="18679"/>
    <cellStyle name="T_Book1_bieu ke hoach dau thau truong mam non SKH 2 2 2" xfId="33173"/>
    <cellStyle name="T_Book1_bieu ke hoach dau thau truong mam non SKH 2 3" xfId="18678"/>
    <cellStyle name="T_Book1_bieu ke hoach dau thau truong mam non SKH 2 3 2" xfId="33172"/>
    <cellStyle name="T_Book1_bieu ke hoach dau thau truong mam non SKH 2 4" xfId="30765"/>
    <cellStyle name="T_Book1_bieu ke hoach dau thau truong mam non SKH 3" xfId="18677"/>
    <cellStyle name="T_Book1_bieu ke hoach dau thau truong mam non SKH 3 2" xfId="33171"/>
    <cellStyle name="T_Book1_bieu ke hoach dau thau truong mam non SKH 4" xfId="30764"/>
    <cellStyle name="T_Book1_bieu ke hoach dau thau truong mam non SKH_BIEU KE HOACH  2015 (KTN 6.11 sua)" xfId="18680"/>
    <cellStyle name="T_Book1_bieu ke hoach dau thau truong mam non SKH_BIEU KE HOACH  2015 (KTN 6.11 sua) 2" xfId="33174"/>
    <cellStyle name="T_Book1_bieu ke hoach dau thau_BIEU KE HOACH  2015 (KTN 6.11 sua)" xfId="18681"/>
    <cellStyle name="T_Book1_bieu ke hoach dau thau_BIEU KE HOACH  2015 (KTN 6.11 sua) 2" xfId="33175"/>
    <cellStyle name="T_Book1_Bieu kem theo bao cao ket thuc chuong trinh" xfId="12013"/>
    <cellStyle name="T_Book1_Bieu kem theo bao cao ket thuc chuong trinh 2" xfId="30766"/>
    <cellStyle name="T_Book1_Bieu mau danh muc du an thuoc CTMTQG nam 2008" xfId="12014"/>
    <cellStyle name="T_Book1_Bieu mau danh muc du an thuoc CTMTQG nam 2008 2" xfId="18683"/>
    <cellStyle name="T_Book1_Bieu mau danh muc du an thuoc CTMTQG nam 2008 2 2" xfId="33177"/>
    <cellStyle name="T_Book1_Bieu mau danh muc du an thuoc CTMTQG nam 2008 3" xfId="18682"/>
    <cellStyle name="T_Book1_Bieu mau danh muc du an thuoc CTMTQG nam 2008 3 2" xfId="33176"/>
    <cellStyle name="T_Book1_Bieu mau danh muc du an thuoc CTMTQG nam 2008 4" xfId="30767"/>
    <cellStyle name="T_Book1_Bieu mau danh muc du an thuoc CTMTQG nam 2008_CT 134" xfId="18684"/>
    <cellStyle name="T_Book1_Bieu mau danh muc du an thuoc CTMTQG nam 2008_CT 134 2" xfId="33178"/>
    <cellStyle name="T_Book1_BIỂU TỔNG HỢP LẦN CUỐI SỬA THEO NGHI QUYẾT SỐ 81" xfId="18689"/>
    <cellStyle name="T_Book1_BIỂU TỔNG HỢP LẦN CUỐI SỬA THEO NGHI QUYẾT SỐ 81 2" xfId="33183"/>
    <cellStyle name="T_Book1_Bieu tong hop nhu cau ung 2011 da chon loc -Mien nui" xfId="12015"/>
    <cellStyle name="T_Book1_Bieu tong hop nhu cau ung 2011 da chon loc -Mien nui 2" xfId="18686"/>
    <cellStyle name="T_Book1_Bieu tong hop nhu cau ung 2011 da chon loc -Mien nui 2 2" xfId="33180"/>
    <cellStyle name="T_Book1_Bieu tong hop nhu cau ung 2011 da chon loc -Mien nui 3" xfId="18685"/>
    <cellStyle name="T_Book1_Bieu tong hop nhu cau ung 2011 da chon loc -Mien nui 3 2" xfId="33179"/>
    <cellStyle name="T_Book1_Bieu tong hop nhu cau ung 2011 da chon loc -Mien nui 4" xfId="30768"/>
    <cellStyle name="T_Book1_Bieu tong hop nhu cau ung 2011 da chon loc -Mien nui_CT 134" xfId="18687"/>
    <cellStyle name="T_Book1_Bieu tong hop nhu cau ung 2011 da chon loc -Mien nui_CT 134 2" xfId="33181"/>
    <cellStyle name="T_Book1_bieu1" xfId="18688"/>
    <cellStyle name="T_Book1_bieu1 2" xfId="33182"/>
    <cellStyle name="T_Book1_Book1" xfId="12016"/>
    <cellStyle name="T_Book1_Book1 2" xfId="12017"/>
    <cellStyle name="T_Book1_Book1 2 2" xfId="18691"/>
    <cellStyle name="T_Book1_Book1 2 2 2" xfId="33185"/>
    <cellStyle name="T_Book1_Book1 2 3" xfId="30770"/>
    <cellStyle name="T_Book1_Book1 3" xfId="18692"/>
    <cellStyle name="T_Book1_Book1 3 2" xfId="33186"/>
    <cellStyle name="T_Book1_Book1 4" xfId="18690"/>
    <cellStyle name="T_Book1_Book1 4 2" xfId="33184"/>
    <cellStyle name="T_Book1_Book1 5" xfId="30769"/>
    <cellStyle name="T_Book1_Book1_1" xfId="12018"/>
    <cellStyle name="T_Book1_Book1_1 2" xfId="18694"/>
    <cellStyle name="T_Book1_Book1_1 2 2" xfId="33188"/>
    <cellStyle name="T_Book1_Book1_1 3" xfId="18693"/>
    <cellStyle name="T_Book1_Book1_1 3 2" xfId="33187"/>
    <cellStyle name="T_Book1_Book1_1 4" xfId="30771"/>
    <cellStyle name="T_Book1_Book1_1_Bao cao 9 thang  XDCB" xfId="18695"/>
    <cellStyle name="T_Book1_Book1_1_Bao cao 9 thang  XDCB 2" xfId="33189"/>
    <cellStyle name="T_Book1_Book1_1_Bao cao phòng lao động phụ lục 3" xfId="18696"/>
    <cellStyle name="T_Book1_Book1_1_Bao cao phòng lao động phụ lục 3 2" xfId="33190"/>
    <cellStyle name="T_Book1_Book1_1_Bao cao TPCP" xfId="12019"/>
    <cellStyle name="T_Book1_Book1_1_Bao cao TPCP 2" xfId="12020"/>
    <cellStyle name="T_Book1_Book1_1_Bao cao TPCP 2 2" xfId="18698"/>
    <cellStyle name="T_Book1_Book1_1_Bao cao TPCP 2 2 2" xfId="33192"/>
    <cellStyle name="T_Book1_Book1_1_Bao cao TPCP 2 3" xfId="30773"/>
    <cellStyle name="T_Book1_Book1_1_Bao cao TPCP 3" xfId="18697"/>
    <cellStyle name="T_Book1_Book1_1_Bao cao TPCP 3 2" xfId="33191"/>
    <cellStyle name="T_Book1_Book1_1_Bao cao TPCP 4" xfId="30772"/>
    <cellStyle name="T_Book1_Book1_1_Bao cao TPCP_BIEU KE HOACH  2015 (KTN 6.11 sua)" xfId="18699"/>
    <cellStyle name="T_Book1_Book1_1_Bao cao TPCP_BIEU KE HOACH  2015 (KTN 6.11 sua) 2" xfId="33193"/>
    <cellStyle name="T_Book1_Book1_1_Book1" xfId="12021"/>
    <cellStyle name="T_Book1_Book1_1_Book1 2" xfId="12022"/>
    <cellStyle name="T_Book1_Book1_1_Book1 2 2" xfId="18701"/>
    <cellStyle name="T_Book1_Book1_1_Book1 2 2 2" xfId="33195"/>
    <cellStyle name="T_Book1_Book1_1_Book1 2 3" xfId="30775"/>
    <cellStyle name="T_Book1_Book1_1_Book1 3" xfId="18700"/>
    <cellStyle name="T_Book1_Book1_1_Book1 3 2" xfId="33194"/>
    <cellStyle name="T_Book1_Book1_1_Book1 4" xfId="30774"/>
    <cellStyle name="T_Book1_Book1_1_Book1_1" xfId="12023"/>
    <cellStyle name="T_Book1_Book1_1_Book1_1 2" xfId="12024"/>
    <cellStyle name="T_Book1_Book1_1_Book1_1 2 2" xfId="18703"/>
    <cellStyle name="T_Book1_Book1_1_Book1_1 2 2 2" xfId="33197"/>
    <cellStyle name="T_Book1_Book1_1_Book1_1 2 3" xfId="30777"/>
    <cellStyle name="T_Book1_Book1_1_Book1_1 3" xfId="18702"/>
    <cellStyle name="T_Book1_Book1_1_Book1_1 3 2" xfId="33196"/>
    <cellStyle name="T_Book1_Book1_1_Book1_1 4" xfId="30776"/>
    <cellStyle name="T_Book1_Book1_1_Book1_1_BIEU KE HOACH  2015 (KTN 6.11 sua)" xfId="18704"/>
    <cellStyle name="T_Book1_Book1_1_Book1_1_BIEU KE HOACH  2015 (KTN 6.11 sua) 2" xfId="33198"/>
    <cellStyle name="T_Book1_Book1_1_Book1_BIEU KE HOACH  2015 (KTN 6.11 sua)" xfId="18705"/>
    <cellStyle name="T_Book1_Book1_1_Book1_BIEU KE HOACH  2015 (KTN 6.11 sua) 2" xfId="33199"/>
    <cellStyle name="T_Book1_Book1_1_Danh Mục KCM trinh BKH 2011 (BS 30A)" xfId="18706"/>
    <cellStyle name="T_Book1_Book1_1_Danh Mục KCM trinh BKH 2011 (BS 30A) 2" xfId="33200"/>
    <cellStyle name="T_Book1_Book1_1_dự toán 30a 2013" xfId="18707"/>
    <cellStyle name="T_Book1_Book1_1_dự toán 30a 2013 2" xfId="33201"/>
    <cellStyle name="T_Book1_Book1_1_Ra soat KH von 2011 (Huy-11-11-11)" xfId="12025"/>
    <cellStyle name="T_Book1_Book1_1_Ra soat KH von 2011 (Huy-11-11-11) 2" xfId="12026"/>
    <cellStyle name="T_Book1_Book1_1_Ra soat KH von 2011 (Huy-11-11-11) 2 2" xfId="18709"/>
    <cellStyle name="T_Book1_Book1_1_Ra soat KH von 2011 (Huy-11-11-11) 2 2 2" xfId="33203"/>
    <cellStyle name="T_Book1_Book1_1_Ra soat KH von 2011 (Huy-11-11-11) 2 3" xfId="30779"/>
    <cellStyle name="T_Book1_Book1_1_Ra soat KH von 2011 (Huy-11-11-11) 3" xfId="18708"/>
    <cellStyle name="T_Book1_Book1_1_Ra soat KH von 2011 (Huy-11-11-11) 3 2" xfId="33202"/>
    <cellStyle name="T_Book1_Book1_1_Ra soat KH von 2011 (Huy-11-11-11) 4" xfId="30778"/>
    <cellStyle name="T_Book1_Book1_1_Ra soat KH von 2011 (Huy-11-11-11)_BIEU KE HOACH  2015 (KTN 6.11 sua)" xfId="18710"/>
    <cellStyle name="T_Book1_Book1_1_Ra soat KH von 2011 (Huy-11-11-11)_BIEU KE HOACH  2015 (KTN 6.11 sua) 2" xfId="33204"/>
    <cellStyle name="T_Book1_Book1_1_Theo doi thanh toan" xfId="18711"/>
    <cellStyle name="T_Book1_Book1_1_Theo doi thanh toan 2" xfId="33205"/>
    <cellStyle name="T_Book1_Book1_1_Viec Huy dang lam" xfId="18712"/>
    <cellStyle name="T_Book1_Book1_1_Viec Huy dang lam 2" xfId="33206"/>
    <cellStyle name="T_Book1_Book1_1_Viec Huy dang lam_CT 134" xfId="18713"/>
    <cellStyle name="T_Book1_Book1_1_Viec Huy dang lam_CT 134 2" xfId="33207"/>
    <cellStyle name="T_Book1_Book1_2" xfId="12027"/>
    <cellStyle name="T_Book1_Book1_2 2" xfId="12028"/>
    <cellStyle name="T_Book1_Book1_2 2 2" xfId="18716"/>
    <cellStyle name="T_Book1_Book1_2 2 2 2" xfId="33210"/>
    <cellStyle name="T_Book1_Book1_2 2 3" xfId="18715"/>
    <cellStyle name="T_Book1_Book1_2 2 3 2" xfId="33209"/>
    <cellStyle name="T_Book1_Book1_2 2 4" xfId="30781"/>
    <cellStyle name="T_Book1_Book1_2 3" xfId="18714"/>
    <cellStyle name="T_Book1_Book1_2 3 2" xfId="33208"/>
    <cellStyle name="T_Book1_Book1_2 4" xfId="30780"/>
    <cellStyle name="T_Book1_Book1_2_BIEU KE HOACH  2015 (KTN 6.11 sua)" xfId="18717"/>
    <cellStyle name="T_Book1_Book1_2_BIEU KE HOACH  2015 (KTN 6.11 sua) 2" xfId="33211"/>
    <cellStyle name="T_Book1_Book1_2_dự toán 30a 2013" xfId="18718"/>
    <cellStyle name="T_Book1_Book1_2_dự toán 30a 2013 2" xfId="33212"/>
    <cellStyle name="T_Book1_Book1_2_Ra soat KH von 2011 (Huy-11-11-11)" xfId="12029"/>
    <cellStyle name="T_Book1_Book1_2_Ra soat KH von 2011 (Huy-11-11-11) 2" xfId="12030"/>
    <cellStyle name="T_Book1_Book1_2_Ra soat KH von 2011 (Huy-11-11-11) 2 2" xfId="18720"/>
    <cellStyle name="T_Book1_Book1_2_Ra soat KH von 2011 (Huy-11-11-11) 2 2 2" xfId="33214"/>
    <cellStyle name="T_Book1_Book1_2_Ra soat KH von 2011 (Huy-11-11-11) 2 3" xfId="30783"/>
    <cellStyle name="T_Book1_Book1_2_Ra soat KH von 2011 (Huy-11-11-11) 3" xfId="18719"/>
    <cellStyle name="T_Book1_Book1_2_Ra soat KH von 2011 (Huy-11-11-11) 3 2" xfId="33213"/>
    <cellStyle name="T_Book1_Book1_2_Ra soat KH von 2011 (Huy-11-11-11) 4" xfId="30782"/>
    <cellStyle name="T_Book1_Book1_2_Ra soat KH von 2011 (Huy-11-11-11)_BIEU KE HOACH  2015 (KTN 6.11 sua)" xfId="18721"/>
    <cellStyle name="T_Book1_Book1_2_Ra soat KH von 2011 (Huy-11-11-11)_BIEU KE HOACH  2015 (KTN 6.11 sua) 2" xfId="33215"/>
    <cellStyle name="T_Book1_Book1_2_Viec Huy dang lam" xfId="18722"/>
    <cellStyle name="T_Book1_Book1_2_Viec Huy dang lam 2" xfId="33216"/>
    <cellStyle name="T_Book1_Book1_Bao cao danh muc cac cong trinh tren dia ban huyen 4-2010" xfId="18723"/>
    <cellStyle name="T_Book1_Book1_Bao cao danh muc cac cong trinh tren dia ban huyen 4-2010 2" xfId="33217"/>
    <cellStyle name="T_Book1_Book1_Bieu chi tieu KH 2014 (Huy-04-11)" xfId="18724"/>
    <cellStyle name="T_Book1_Book1_Bieu chi tieu KH 2014 (Huy-04-11) 2" xfId="18725"/>
    <cellStyle name="T_Book1_Book1_Bieu chi tieu KH 2014 (Huy-04-11) 2 2" xfId="33219"/>
    <cellStyle name="T_Book1_Book1_Bieu chi tieu KH 2014 (Huy-04-11) 3" xfId="33218"/>
    <cellStyle name="T_Book1_Book1_BIEU KE HOACH  2015 (KTN 6.11 sua)" xfId="18726"/>
    <cellStyle name="T_Book1_Book1_BIEU KE HOACH  2015 (KTN 6.11 sua) 2" xfId="33220"/>
    <cellStyle name="T_Book1_Book1_bieu ke hoach dau thau" xfId="12031"/>
    <cellStyle name="T_Book1_Book1_bieu ke hoach dau thau 2" xfId="12032"/>
    <cellStyle name="T_Book1_Book1_bieu ke hoach dau thau 2 2" xfId="18729"/>
    <cellStyle name="T_Book1_Book1_bieu ke hoach dau thau 2 2 2" xfId="33223"/>
    <cellStyle name="T_Book1_Book1_bieu ke hoach dau thau 2 3" xfId="18728"/>
    <cellStyle name="T_Book1_Book1_bieu ke hoach dau thau 2 3 2" xfId="33222"/>
    <cellStyle name="T_Book1_Book1_bieu ke hoach dau thau 2 4" xfId="30785"/>
    <cellStyle name="T_Book1_Book1_bieu ke hoach dau thau 3" xfId="18727"/>
    <cellStyle name="T_Book1_Book1_bieu ke hoach dau thau 3 2" xfId="33221"/>
    <cellStyle name="T_Book1_Book1_bieu ke hoach dau thau 4" xfId="30784"/>
    <cellStyle name="T_Book1_Book1_bieu ke hoach dau thau truong mam non SKH" xfId="12033"/>
    <cellStyle name="T_Book1_Book1_bieu ke hoach dau thau truong mam non SKH 2" xfId="12034"/>
    <cellStyle name="T_Book1_Book1_bieu ke hoach dau thau truong mam non SKH 2 2" xfId="18732"/>
    <cellStyle name="T_Book1_Book1_bieu ke hoach dau thau truong mam non SKH 2 2 2" xfId="33226"/>
    <cellStyle name="T_Book1_Book1_bieu ke hoach dau thau truong mam non SKH 2 3" xfId="18731"/>
    <cellStyle name="T_Book1_Book1_bieu ke hoach dau thau truong mam non SKH 2 3 2" xfId="33225"/>
    <cellStyle name="T_Book1_Book1_bieu ke hoach dau thau truong mam non SKH 2 4" xfId="30787"/>
    <cellStyle name="T_Book1_Book1_bieu ke hoach dau thau truong mam non SKH 3" xfId="18730"/>
    <cellStyle name="T_Book1_Book1_bieu ke hoach dau thau truong mam non SKH 3 2" xfId="33224"/>
    <cellStyle name="T_Book1_Book1_bieu ke hoach dau thau truong mam non SKH 4" xfId="30786"/>
    <cellStyle name="T_Book1_Book1_bieu ke hoach dau thau truong mam non SKH_BIEU KE HOACH  2015 (KTN 6.11 sua)" xfId="18733"/>
    <cellStyle name="T_Book1_Book1_bieu ke hoach dau thau truong mam non SKH_BIEU KE HOACH  2015 (KTN 6.11 sua) 2" xfId="33227"/>
    <cellStyle name="T_Book1_Book1_bieu ke hoach dau thau_BIEU KE HOACH  2015 (KTN 6.11 sua)" xfId="18734"/>
    <cellStyle name="T_Book1_Book1_bieu ke hoach dau thau_BIEU KE HOACH  2015 (KTN 6.11 sua) 2" xfId="33228"/>
    <cellStyle name="T_Book1_Book1_Bieu kem theo bao cao ket thuc chuong trinh" xfId="12035"/>
    <cellStyle name="T_Book1_Book1_Bieu kem theo bao cao ket thuc chuong trinh 2" xfId="30788"/>
    <cellStyle name="T_Book1_Book1_bieu tong hop lai kh von 2011 gui phong TH-KTDN" xfId="12036"/>
    <cellStyle name="T_Book1_Book1_bieu tong hop lai kh von 2011 gui phong TH-KTDN 2" xfId="12037"/>
    <cellStyle name="T_Book1_Book1_bieu tong hop lai kh von 2011 gui phong TH-KTDN 2 2" xfId="18736"/>
    <cellStyle name="T_Book1_Book1_bieu tong hop lai kh von 2011 gui phong TH-KTDN 2 2 2" xfId="33230"/>
    <cellStyle name="T_Book1_Book1_bieu tong hop lai kh von 2011 gui phong TH-KTDN 2 3" xfId="30790"/>
    <cellStyle name="T_Book1_Book1_bieu tong hop lai kh von 2011 gui phong TH-KTDN 3" xfId="18735"/>
    <cellStyle name="T_Book1_Book1_bieu tong hop lai kh von 2011 gui phong TH-KTDN 3 2" xfId="33229"/>
    <cellStyle name="T_Book1_Book1_bieu tong hop lai kh von 2011 gui phong TH-KTDN 4" xfId="30789"/>
    <cellStyle name="T_Book1_Book1_bieu tong hop lai kh von 2011 gui phong TH-KTDN_BIEU KE HOACH  2015 (KTN 6.11 sua)" xfId="18737"/>
    <cellStyle name="T_Book1_Book1_bieu tong hop lai kh von 2011 gui phong TH-KTDN_BIEU KE HOACH  2015 (KTN 6.11 sua) 2" xfId="33231"/>
    <cellStyle name="T_Book1_Book1_Book1" xfId="12038"/>
    <cellStyle name="T_Book1_Book1_Book1 2" xfId="18739"/>
    <cellStyle name="T_Book1_Book1_Book1 2 2" xfId="33233"/>
    <cellStyle name="T_Book1_Book1_Book1 3" xfId="18740"/>
    <cellStyle name="T_Book1_Book1_Book1 3 2" xfId="33234"/>
    <cellStyle name="T_Book1_Book1_Book1 4" xfId="18738"/>
    <cellStyle name="T_Book1_Book1_Book1 4 2" xfId="33232"/>
    <cellStyle name="T_Book1_Book1_Book1 5" xfId="30791"/>
    <cellStyle name="T_Book1_Book1_Book1_1" xfId="12039"/>
    <cellStyle name="T_Book1_Book1_Book1_1 2" xfId="12040"/>
    <cellStyle name="T_Book1_Book1_Book1_1 2 2" xfId="18742"/>
    <cellStyle name="T_Book1_Book1_Book1_1 2 2 2" xfId="33236"/>
    <cellStyle name="T_Book1_Book1_Book1_1 2 3" xfId="30793"/>
    <cellStyle name="T_Book1_Book1_Book1_1 3" xfId="18741"/>
    <cellStyle name="T_Book1_Book1_Book1_1 3 2" xfId="33235"/>
    <cellStyle name="T_Book1_Book1_Book1_1 4" xfId="30792"/>
    <cellStyle name="T_Book1_Book1_Book1_1_BIEU KE HOACH  2015 (KTN 6.11 sua)" xfId="18743"/>
    <cellStyle name="T_Book1_Book1_Book1_1_BIEU KE HOACH  2015 (KTN 6.11 sua) 2" xfId="33237"/>
    <cellStyle name="T_Book1_Book1_Book1_Bao cao 9 thang  XDCB" xfId="18744"/>
    <cellStyle name="T_Book1_Book1_Book1_Bao cao 9 thang  XDCB 2" xfId="33238"/>
    <cellStyle name="T_Book1_Book1_Book1_Bao cao phòng lao động phụ lục 3" xfId="18745"/>
    <cellStyle name="T_Book1_Book1_Book1_Bao cao phòng lao động phụ lục 3 2" xfId="33239"/>
    <cellStyle name="T_Book1_Book1_Book1_Book1" xfId="12041"/>
    <cellStyle name="T_Book1_Book1_Book1_Book1 2" xfId="12042"/>
    <cellStyle name="T_Book1_Book1_Book1_Book1 2 2" xfId="18748"/>
    <cellStyle name="T_Book1_Book1_Book1_Book1 2 2 2" xfId="33242"/>
    <cellStyle name="T_Book1_Book1_Book1_Book1 2 3" xfId="18747"/>
    <cellStyle name="T_Book1_Book1_Book1_Book1 2 3 2" xfId="33241"/>
    <cellStyle name="T_Book1_Book1_Book1_Book1 2 4" xfId="30795"/>
    <cellStyle name="T_Book1_Book1_Book1_Book1 3" xfId="18746"/>
    <cellStyle name="T_Book1_Book1_Book1_Book1 3 2" xfId="33240"/>
    <cellStyle name="T_Book1_Book1_Book1_Book1 4" xfId="30794"/>
    <cellStyle name="T_Book1_Book1_Book1_Book1_BIEU KE HOACH  2015 (KTN 6.11 sua)" xfId="18749"/>
    <cellStyle name="T_Book1_Book1_Book1_Book1_BIEU KE HOACH  2015 (KTN 6.11 sua) 2" xfId="33243"/>
    <cellStyle name="T_Book1_Book1_Book1_dự toán 30a 2013" xfId="18750"/>
    <cellStyle name="T_Book1_Book1_Book1_dự toán 30a 2013 2" xfId="33244"/>
    <cellStyle name="T_Book1_Book1_Book1_Ke hoach 2010 (theo doi 11-8-2010)" xfId="12043"/>
    <cellStyle name="T_Book1_Book1_Book1_Ke hoach 2010 (theo doi 11-8-2010) 2" xfId="12044"/>
    <cellStyle name="T_Book1_Book1_Book1_Ke hoach 2010 (theo doi 11-8-2010) 2 2" xfId="18752"/>
    <cellStyle name="T_Book1_Book1_Book1_Ke hoach 2010 (theo doi 11-8-2010) 2 2 2" xfId="33246"/>
    <cellStyle name="T_Book1_Book1_Book1_Ke hoach 2010 (theo doi 11-8-2010) 2 3" xfId="30797"/>
    <cellStyle name="T_Book1_Book1_Book1_Ke hoach 2010 (theo doi 11-8-2010) 3" xfId="18751"/>
    <cellStyle name="T_Book1_Book1_Book1_Ke hoach 2010 (theo doi 11-8-2010) 3 2" xfId="33245"/>
    <cellStyle name="T_Book1_Book1_Book1_Ke hoach 2010 (theo doi 11-8-2010) 4" xfId="30796"/>
    <cellStyle name="T_Book1_Book1_Book1_Ke hoach 2010 (theo doi 11-8-2010)_BIEU KE HOACH  2015 (KTN 6.11 sua)" xfId="18753"/>
    <cellStyle name="T_Book1_Book1_Book1_Ke hoach 2010 (theo doi 11-8-2010)_BIEU KE HOACH  2015 (KTN 6.11 sua) 2" xfId="33247"/>
    <cellStyle name="T_Book1_Book1_Book1_ke hoach dau thau 30-6-2010" xfId="12045"/>
    <cellStyle name="T_Book1_Book1_Book1_ke hoach dau thau 30-6-2010 2" xfId="12046"/>
    <cellStyle name="T_Book1_Book1_Book1_ke hoach dau thau 30-6-2010 2 2" xfId="18755"/>
    <cellStyle name="T_Book1_Book1_Book1_ke hoach dau thau 30-6-2010 2 2 2" xfId="33249"/>
    <cellStyle name="T_Book1_Book1_Book1_ke hoach dau thau 30-6-2010 2 3" xfId="30799"/>
    <cellStyle name="T_Book1_Book1_Book1_ke hoach dau thau 30-6-2010 3" xfId="18754"/>
    <cellStyle name="T_Book1_Book1_Book1_ke hoach dau thau 30-6-2010 3 2" xfId="33248"/>
    <cellStyle name="T_Book1_Book1_Book1_ke hoach dau thau 30-6-2010 4" xfId="30798"/>
    <cellStyle name="T_Book1_Book1_Book1_ke hoach dau thau 30-6-2010_BIEU KE HOACH  2015 (KTN 6.11 sua)" xfId="18756"/>
    <cellStyle name="T_Book1_Book1_Book1_ke hoach dau thau 30-6-2010_BIEU KE HOACH  2015 (KTN 6.11 sua) 2" xfId="33250"/>
    <cellStyle name="T_Book1_Book1_Book1_Ra soat KH von 2011 (Huy-11-11-11)" xfId="12047"/>
    <cellStyle name="T_Book1_Book1_Book1_Ra soat KH von 2011 (Huy-11-11-11) 2" xfId="12048"/>
    <cellStyle name="T_Book1_Book1_Book1_Ra soat KH von 2011 (Huy-11-11-11) 2 2" xfId="18759"/>
    <cellStyle name="T_Book1_Book1_Book1_Ra soat KH von 2011 (Huy-11-11-11) 2 2 2" xfId="33253"/>
    <cellStyle name="T_Book1_Book1_Book1_Ra soat KH von 2011 (Huy-11-11-11) 2 3" xfId="18758"/>
    <cellStyle name="T_Book1_Book1_Book1_Ra soat KH von 2011 (Huy-11-11-11) 2 3 2" xfId="33252"/>
    <cellStyle name="T_Book1_Book1_Book1_Ra soat KH von 2011 (Huy-11-11-11) 2 4" xfId="30801"/>
    <cellStyle name="T_Book1_Book1_Book1_Ra soat KH von 2011 (Huy-11-11-11) 3" xfId="18757"/>
    <cellStyle name="T_Book1_Book1_Book1_Ra soat KH von 2011 (Huy-11-11-11) 3 2" xfId="33251"/>
    <cellStyle name="T_Book1_Book1_Book1_Ra soat KH von 2011 (Huy-11-11-11) 4" xfId="30800"/>
    <cellStyle name="T_Book1_Book1_Book1_Ra soat KH von 2011 (Huy-11-11-11)_BIEU KE HOACH  2015 (KTN 6.11 sua)" xfId="18760"/>
    <cellStyle name="T_Book1_Book1_Book1_Ra soat KH von 2011 (Huy-11-11-11)_BIEU KE HOACH  2015 (KTN 6.11 sua) 2" xfId="33254"/>
    <cellStyle name="T_Book1_Book1_Book1_Viec Huy dang lam" xfId="18761"/>
    <cellStyle name="T_Book1_Book1_Book1_Viec Huy dang lam 2" xfId="33255"/>
    <cellStyle name="T_Book1_Book1_Book1_Viec Huy dang lam_CT 134" xfId="18762"/>
    <cellStyle name="T_Book1_Book1_Book1_Viec Huy dang lam_CT 134 2" xfId="33256"/>
    <cellStyle name="T_Book1_Book1_cong bo gia VLXD thang 4" xfId="12049"/>
    <cellStyle name="T_Book1_Book1_cong bo gia VLXD thang 4 2" xfId="12050"/>
    <cellStyle name="T_Book1_Book1_cong bo gia VLXD thang 4 2 2" xfId="18764"/>
    <cellStyle name="T_Book1_Book1_cong bo gia VLXD thang 4 2 2 2" xfId="33258"/>
    <cellStyle name="T_Book1_Book1_cong bo gia VLXD thang 4 2 3" xfId="30803"/>
    <cellStyle name="T_Book1_Book1_cong bo gia VLXD thang 4 3" xfId="18763"/>
    <cellStyle name="T_Book1_Book1_cong bo gia VLXD thang 4 3 2" xfId="33257"/>
    <cellStyle name="T_Book1_Book1_cong bo gia VLXD thang 4 4" xfId="30802"/>
    <cellStyle name="T_Book1_Book1_cong bo gia VLXD thang 4_BIEU KE HOACH  2015 (KTN 6.11 sua)" xfId="18765"/>
    <cellStyle name="T_Book1_Book1_cong bo gia VLXD thang 4_BIEU KE HOACH  2015 (KTN 6.11 sua) 2" xfId="33259"/>
    <cellStyle name="T_Book1_Book1_Copy of KH PHAN BO VON ĐỐI ỨNG NAM 2011 (30 TY phuong án gop WB)" xfId="12051"/>
    <cellStyle name="T_Book1_Book1_Copy of KH PHAN BO VON ĐỐI ỨNG NAM 2011 (30 TY phuong án gop WB) 2" xfId="12052"/>
    <cellStyle name="T_Book1_Book1_Copy of KH PHAN BO VON ĐỐI ỨNG NAM 2011 (30 TY phuong án gop WB) 2 2" xfId="18767"/>
    <cellStyle name="T_Book1_Book1_Copy of KH PHAN BO VON ĐỐI ỨNG NAM 2011 (30 TY phuong án gop WB) 2 2 2" xfId="33261"/>
    <cellStyle name="T_Book1_Book1_Copy of KH PHAN BO VON ĐỐI ỨNG NAM 2011 (30 TY phuong án gop WB) 2 3" xfId="30805"/>
    <cellStyle name="T_Book1_Book1_Copy of KH PHAN BO VON ĐỐI ỨNG NAM 2011 (30 TY phuong án gop WB) 3" xfId="18766"/>
    <cellStyle name="T_Book1_Book1_Copy of KH PHAN BO VON ĐỐI ỨNG NAM 2011 (30 TY phuong án gop WB) 3 2" xfId="33260"/>
    <cellStyle name="T_Book1_Book1_Copy of KH PHAN BO VON ĐỐI ỨNG NAM 2011 (30 TY phuong án gop WB) 4" xfId="30804"/>
    <cellStyle name="T_Book1_Book1_Copy of KH PHAN BO VON ĐỐI ỨNG NAM 2011 (30 TY phuong án gop WB)_BIEU KE HOACH  2015 (KTN 6.11 sua)" xfId="18768"/>
    <cellStyle name="T_Book1_Book1_Copy of KH PHAN BO VON ĐỐI ỨNG NAM 2011 (30 TY phuong án gop WB)_BIEU KE HOACH  2015 (KTN 6.11 sua) 2" xfId="33262"/>
    <cellStyle name="T_Book1_Book1_dang vien mói" xfId="18769"/>
    <cellStyle name="T_Book1_Book1_dang vien mói 2" xfId="33263"/>
    <cellStyle name="T_Book1_Book1_Danh Mục KCM trinh BKH 2011 (BS 30A)" xfId="18770"/>
    <cellStyle name="T_Book1_Book1_Danh Mục KCM trinh BKH 2011 (BS 30A) 2" xfId="33264"/>
    <cellStyle name="T_Book1_Book1_DTTD chieng chan Tham lai 29-9-2009" xfId="12053"/>
    <cellStyle name="T_Book1_Book1_DTTD chieng chan Tham lai 29-9-2009 2" xfId="12054"/>
    <cellStyle name="T_Book1_Book1_DTTD chieng chan Tham lai 29-9-2009 2 2" xfId="18772"/>
    <cellStyle name="T_Book1_Book1_DTTD chieng chan Tham lai 29-9-2009 2 2 2" xfId="33266"/>
    <cellStyle name="T_Book1_Book1_DTTD chieng chan Tham lai 29-9-2009 2 3" xfId="30807"/>
    <cellStyle name="T_Book1_Book1_DTTD chieng chan Tham lai 29-9-2009 3" xfId="18771"/>
    <cellStyle name="T_Book1_Book1_DTTD chieng chan Tham lai 29-9-2009 3 2" xfId="33265"/>
    <cellStyle name="T_Book1_Book1_DTTD chieng chan Tham lai 29-9-2009 4" xfId="30806"/>
    <cellStyle name="T_Book1_Book1_DTTD chieng chan Tham lai 29-9-2009_BIEU KE HOACH  2015 (KTN 6.11 sua)" xfId="18773"/>
    <cellStyle name="T_Book1_Book1_DTTD chieng chan Tham lai 29-9-2009_BIEU KE HOACH  2015 (KTN 6.11 sua) 2" xfId="33267"/>
    <cellStyle name="T_Book1_Book1_dự toán 30a 2013" xfId="18782"/>
    <cellStyle name="T_Book1_Book1_dự toán 30a 2013 2" xfId="33272"/>
    <cellStyle name="T_Book1_Book1_Du toan nuoc San Thang (GD2)" xfId="12055"/>
    <cellStyle name="T_Book1_Book1_Du toan nuoc San Thang (GD2) 2" xfId="12056"/>
    <cellStyle name="T_Book1_Book1_Du toan nuoc San Thang (GD2) 2 2" xfId="18776"/>
    <cellStyle name="T_Book1_Book1_Du toan nuoc San Thang (GD2) 2 2 2" xfId="33270"/>
    <cellStyle name="T_Book1_Book1_Du toan nuoc San Thang (GD2) 2 3" xfId="18775"/>
    <cellStyle name="T_Book1_Book1_Du toan nuoc San Thang (GD2) 2 3 2" xfId="33269"/>
    <cellStyle name="T_Book1_Book1_Du toan nuoc San Thang (GD2) 2 4" xfId="30809"/>
    <cellStyle name="T_Book1_Book1_Du toan nuoc San Thang (GD2) 3" xfId="18774"/>
    <cellStyle name="T_Book1_Book1_Du toan nuoc San Thang (GD2) 3 2" xfId="33268"/>
    <cellStyle name="T_Book1_Book1_Du toan nuoc San Thang (GD2) 4" xfId="30808"/>
    <cellStyle name="T_Book1_Book1_Du toan nuoc San Thang (GD2)_BIEU KE HOACH  2015 (KTN 6.11 sua)" xfId="18777"/>
    <cellStyle name="T_Book1_Book1_Du toan nuoc San Thang (GD2)_BIEU KE HOACH  2015 (KTN 6.11 sua) 2" xfId="33271"/>
    <cellStyle name="T_Book1_Book1_DuToan92009Luong650" xfId="12057"/>
    <cellStyle name="T_Book1_Book1_DuToan92009Luong650 2" xfId="12058"/>
    <cellStyle name="T_Book1_Book1_DuToan92009Luong650 2 2" xfId="18780"/>
    <cellStyle name="T_Book1_Book1_DuToan92009Luong650 2 3" xfId="18779"/>
    <cellStyle name="T_Book1_Book1_DuToan92009Luong650 2 4" xfId="30811"/>
    <cellStyle name="T_Book1_Book1_DuToan92009Luong650 3" xfId="18778"/>
    <cellStyle name="T_Book1_Book1_DuToan92009Luong650 4" xfId="30810"/>
    <cellStyle name="T_Book1_Book1_DuToan92009Luong650_BIEU KE HOACH  2015 (KTN 6.11 sua)" xfId="18781"/>
    <cellStyle name="T_Book1_Book1_HD TT1" xfId="12059"/>
    <cellStyle name="T_Book1_Book1_HD TT1 2" xfId="12060"/>
    <cellStyle name="T_Book1_Book1_HD TT1 2 2" xfId="18785"/>
    <cellStyle name="T_Book1_Book1_HD TT1 2 3" xfId="18784"/>
    <cellStyle name="T_Book1_Book1_HD TT1 2 4" xfId="30813"/>
    <cellStyle name="T_Book1_Book1_HD TT1 3" xfId="18783"/>
    <cellStyle name="T_Book1_Book1_HD TT1 4" xfId="30812"/>
    <cellStyle name="T_Book1_Book1_HD TT1_BIEU KE HOACH  2015 (KTN 6.11 sua)" xfId="18786"/>
    <cellStyle name="T_Book1_Book1_Ke hoach 2010 ngay 14.4.10" xfId="12061"/>
    <cellStyle name="T_Book1_Book1_Ke hoach 2010 ngay 14.4.10 2" xfId="12062"/>
    <cellStyle name="T_Book1_Book1_Ke hoach 2010 ngay 14.4.10 2 2" xfId="18789"/>
    <cellStyle name="T_Book1_Book1_Ke hoach 2010 ngay 14.4.10 2 2 2" xfId="33275"/>
    <cellStyle name="T_Book1_Book1_Ke hoach 2010 ngay 14.4.10 2 3" xfId="18788"/>
    <cellStyle name="T_Book1_Book1_Ke hoach 2010 ngay 14.4.10 2 3 2" xfId="33274"/>
    <cellStyle name="T_Book1_Book1_Ke hoach 2010 ngay 14.4.10 2 4" xfId="30815"/>
    <cellStyle name="T_Book1_Book1_Ke hoach 2010 ngay 14.4.10 3" xfId="18787"/>
    <cellStyle name="T_Book1_Book1_Ke hoach 2010 ngay 14.4.10 3 2" xfId="33273"/>
    <cellStyle name="T_Book1_Book1_Ke hoach 2010 ngay 14.4.10 4" xfId="30814"/>
    <cellStyle name="T_Book1_Book1_Ke hoach 2010 ngay 14.4.10_BIEU KE HOACH  2015 (KTN 6.11 sua)" xfId="18790"/>
    <cellStyle name="T_Book1_Book1_Ke hoach 2010 ngay 14.4.10_BIEU KE HOACH  2015 (KTN 6.11 sua) 2" xfId="33276"/>
    <cellStyle name="T_Book1_Book1_ke hoach dau thau 30-6-2010" xfId="12063"/>
    <cellStyle name="T_Book1_Book1_ke hoach dau thau 30-6-2010 2" xfId="12064"/>
    <cellStyle name="T_Book1_Book1_ke hoach dau thau 30-6-2010 2 2" xfId="18793"/>
    <cellStyle name="T_Book1_Book1_ke hoach dau thau 30-6-2010 2 2 2" xfId="33279"/>
    <cellStyle name="T_Book1_Book1_ke hoach dau thau 30-6-2010 2 3" xfId="18792"/>
    <cellStyle name="T_Book1_Book1_ke hoach dau thau 30-6-2010 2 3 2" xfId="33278"/>
    <cellStyle name="T_Book1_Book1_ke hoach dau thau 30-6-2010 2 4" xfId="30817"/>
    <cellStyle name="T_Book1_Book1_ke hoach dau thau 30-6-2010 3" xfId="18791"/>
    <cellStyle name="T_Book1_Book1_ke hoach dau thau 30-6-2010 3 2" xfId="33277"/>
    <cellStyle name="T_Book1_Book1_ke hoach dau thau 30-6-2010 4" xfId="30816"/>
    <cellStyle name="T_Book1_Book1_ke hoach dau thau 30-6-2010_BIEU KE HOACH  2015 (KTN 6.11 sua)" xfId="18794"/>
    <cellStyle name="T_Book1_Book1_ke hoach dau thau 30-6-2010_BIEU KE HOACH  2015 (KTN 6.11 sua) 2" xfId="33280"/>
    <cellStyle name="T_Book1_Book1_KH 2014" xfId="18795"/>
    <cellStyle name="T_Book1_Book1_KH 2014 2" xfId="33281"/>
    <cellStyle name="T_Book1_Book1_KH Von 2012 gui BKH 1" xfId="12065"/>
    <cellStyle name="T_Book1_Book1_KH Von 2012 gui BKH 1 2" xfId="12066"/>
    <cellStyle name="T_Book1_Book1_KH Von 2012 gui BKH 1 2 2" xfId="18797"/>
    <cellStyle name="T_Book1_Book1_KH Von 2012 gui BKH 1 2 2 2" xfId="33283"/>
    <cellStyle name="T_Book1_Book1_KH Von 2012 gui BKH 1 2 3" xfId="30819"/>
    <cellStyle name="T_Book1_Book1_KH Von 2012 gui BKH 1 3" xfId="18796"/>
    <cellStyle name="T_Book1_Book1_KH Von 2012 gui BKH 1 3 2" xfId="33282"/>
    <cellStyle name="T_Book1_Book1_KH Von 2012 gui BKH 1 4" xfId="30818"/>
    <cellStyle name="T_Book1_Book1_KH Von 2012 gui BKH 1_BIEU KE HOACH  2015 (KTN 6.11 sua)" xfId="18798"/>
    <cellStyle name="T_Book1_Book1_KH Von 2012 gui BKH 1_BIEU KE HOACH  2015 (KTN 6.11 sua) 2" xfId="33284"/>
    <cellStyle name="T_Book1_Book1_Nha lop hoc 8 P" xfId="12067"/>
    <cellStyle name="T_Book1_Book1_Nha lop hoc 8 P 2" xfId="12068"/>
    <cellStyle name="T_Book1_Book1_Nha lop hoc 8 P 2 2" xfId="18801"/>
    <cellStyle name="T_Book1_Book1_Nha lop hoc 8 P 2 3" xfId="18800"/>
    <cellStyle name="T_Book1_Book1_Nha lop hoc 8 P 2 4" xfId="30821"/>
    <cellStyle name="T_Book1_Book1_Nha lop hoc 8 P 3" xfId="18799"/>
    <cellStyle name="T_Book1_Book1_Nha lop hoc 8 P 4" xfId="30820"/>
    <cellStyle name="T_Book1_Book1_Nha lop hoc 8 P_BIEU KE HOACH  2015 (KTN 6.11 sua)" xfId="18802"/>
    <cellStyle name="T_Book1_Book1_Phan pha do" xfId="18803"/>
    <cellStyle name="T_Book1_Book1_Phan pha do 2" xfId="33285"/>
    <cellStyle name="T_Book1_Book1_QĐ 980" xfId="18808"/>
    <cellStyle name="T_Book1_Book1_QĐ 980 2" xfId="33290"/>
    <cellStyle name="T_Book1_Book1_QD ke hoach dau thau" xfId="12069"/>
    <cellStyle name="T_Book1_Book1_QD ke hoach dau thau 2" xfId="12070"/>
    <cellStyle name="T_Book1_Book1_QD ke hoach dau thau 2 2" xfId="18806"/>
    <cellStyle name="T_Book1_Book1_QD ke hoach dau thau 2 2 2" xfId="33288"/>
    <cellStyle name="T_Book1_Book1_QD ke hoach dau thau 2 3" xfId="18805"/>
    <cellStyle name="T_Book1_Book1_QD ke hoach dau thau 2 3 2" xfId="33287"/>
    <cellStyle name="T_Book1_Book1_QD ke hoach dau thau 2 4" xfId="30823"/>
    <cellStyle name="T_Book1_Book1_QD ke hoach dau thau 3" xfId="18804"/>
    <cellStyle name="T_Book1_Book1_QD ke hoach dau thau 3 2" xfId="33286"/>
    <cellStyle name="T_Book1_Book1_QD ke hoach dau thau 4" xfId="30822"/>
    <cellStyle name="T_Book1_Book1_QD ke hoach dau thau_BIEU KE HOACH  2015 (KTN 6.11 sua)" xfId="18807"/>
    <cellStyle name="T_Book1_Book1_QD ke hoach dau thau_BIEU KE HOACH  2015 (KTN 6.11 sua) 2" xfId="33289"/>
    <cellStyle name="T_Book1_Book1_Ra soat KH von 2011 (Huy-11-11-11)" xfId="12071"/>
    <cellStyle name="T_Book1_Book1_Ra soat KH von 2011 (Huy-11-11-11) 2" xfId="12072"/>
    <cellStyle name="T_Book1_Book1_Ra soat KH von 2011 (Huy-11-11-11) 2 2" xfId="18811"/>
    <cellStyle name="T_Book1_Book1_Ra soat KH von 2011 (Huy-11-11-11) 2 2 2" xfId="33293"/>
    <cellStyle name="T_Book1_Book1_Ra soat KH von 2011 (Huy-11-11-11) 2 3" xfId="18810"/>
    <cellStyle name="T_Book1_Book1_Ra soat KH von 2011 (Huy-11-11-11) 2 3 2" xfId="33292"/>
    <cellStyle name="T_Book1_Book1_Ra soat KH von 2011 (Huy-11-11-11) 2 4" xfId="30825"/>
    <cellStyle name="T_Book1_Book1_Ra soat KH von 2011 (Huy-11-11-11) 3" xfId="18809"/>
    <cellStyle name="T_Book1_Book1_Ra soat KH von 2011 (Huy-11-11-11) 3 2" xfId="33291"/>
    <cellStyle name="T_Book1_Book1_Ra soat KH von 2011 (Huy-11-11-11) 4" xfId="30824"/>
    <cellStyle name="T_Book1_Book1_Ra soat KH von 2011 (Huy-11-11-11)_BIEU KE HOACH  2015 (KTN 6.11 sua)" xfId="18812"/>
    <cellStyle name="T_Book1_Book1_Ra soat KH von 2011 (Huy-11-11-11)_BIEU KE HOACH  2015 (KTN 6.11 sua) 2" xfId="33294"/>
    <cellStyle name="T_Book1_Book1_Sheet2" xfId="12073"/>
    <cellStyle name="T_Book1_Book1_Sheet2 2" xfId="12074"/>
    <cellStyle name="T_Book1_Book1_Sheet2 2 2" xfId="18815"/>
    <cellStyle name="T_Book1_Book1_Sheet2 2 2 2" xfId="33297"/>
    <cellStyle name="T_Book1_Book1_Sheet2 2 3" xfId="18814"/>
    <cellStyle name="T_Book1_Book1_Sheet2 2 3 2" xfId="33296"/>
    <cellStyle name="T_Book1_Book1_Sheet2 2 4" xfId="30827"/>
    <cellStyle name="T_Book1_Book1_Sheet2 3" xfId="18813"/>
    <cellStyle name="T_Book1_Book1_Sheet2 3 2" xfId="33295"/>
    <cellStyle name="T_Book1_Book1_Sheet2 4" xfId="30826"/>
    <cellStyle name="T_Book1_Book1_Sheet2_BIEU KE HOACH  2015 (KTN 6.11 sua)" xfId="18816"/>
    <cellStyle name="T_Book1_Book1_Sheet2_BIEU KE HOACH  2015 (KTN 6.11 sua) 2" xfId="33298"/>
    <cellStyle name="T_Book1_Book1_TH danh muc 08-09 den ngay 30-8-09" xfId="18825"/>
    <cellStyle name="T_Book1_Book1_TH danh muc 08-09 den ngay 30-8-09 2" xfId="33307"/>
    <cellStyle name="T_Book1_Book1_tinh toan hoang ha" xfId="12075"/>
    <cellStyle name="T_Book1_Book1_tinh toan hoang ha 2" xfId="12076"/>
    <cellStyle name="T_Book1_Book1_tinh toan hoang ha 2 2" xfId="18819"/>
    <cellStyle name="T_Book1_Book1_tinh toan hoang ha 2 2 2" xfId="33301"/>
    <cellStyle name="T_Book1_Book1_tinh toan hoang ha 2 3" xfId="18818"/>
    <cellStyle name="T_Book1_Book1_tinh toan hoang ha 2 3 2" xfId="33300"/>
    <cellStyle name="T_Book1_Book1_tinh toan hoang ha 2 4" xfId="30829"/>
    <cellStyle name="T_Book1_Book1_tinh toan hoang ha 3" xfId="18817"/>
    <cellStyle name="T_Book1_Book1_tinh toan hoang ha 3 2" xfId="33299"/>
    <cellStyle name="T_Book1_Book1_tinh toan hoang ha 4" xfId="30828"/>
    <cellStyle name="T_Book1_Book1_tinh toan hoang ha_BIEU KE HOACH  2015 (KTN 6.11 sua)" xfId="18820"/>
    <cellStyle name="T_Book1_Book1_tinh toan hoang ha_BIEU KE HOACH  2015 (KTN 6.11 sua) 2" xfId="33302"/>
    <cellStyle name="T_Book1_Book1_Tong von ĐTPT" xfId="12077"/>
    <cellStyle name="T_Book1_Book1_Tong von ĐTPT 2" xfId="12078"/>
    <cellStyle name="T_Book1_Book1_Tong von ĐTPT 2 2" xfId="18823"/>
    <cellStyle name="T_Book1_Book1_Tong von ĐTPT 2 2 2" xfId="33305"/>
    <cellStyle name="T_Book1_Book1_Tong von ĐTPT 2 3" xfId="18822"/>
    <cellStyle name="T_Book1_Book1_Tong von ĐTPT 2 3 2" xfId="33304"/>
    <cellStyle name="T_Book1_Book1_Tong von ĐTPT 2 4" xfId="30831"/>
    <cellStyle name="T_Book1_Book1_Tong von ĐTPT 3" xfId="18821"/>
    <cellStyle name="T_Book1_Book1_Tong von ĐTPT 3 2" xfId="33303"/>
    <cellStyle name="T_Book1_Book1_Tong von ĐTPT 4" xfId="30830"/>
    <cellStyle name="T_Book1_Book1_Tong von ĐTPT_BIEU KE HOACH  2015 (KTN 6.11 sua)" xfId="18824"/>
    <cellStyle name="T_Book1_Book1_Tong von ĐTPT_BIEU KE HOACH  2015 (KTN 6.11 sua) 2" xfId="33306"/>
    <cellStyle name="T_Book1_Book1_Viec Huy dang lam" xfId="18826"/>
    <cellStyle name="T_Book1_Book1_Viec Huy dang lam 2" xfId="33308"/>
    <cellStyle name="T_Book1_Book1_Viec Huy dang lam_CT 134" xfId="18827"/>
    <cellStyle name="T_Book1_Book1_Viec Huy dang lam_CT 134 2" xfId="33309"/>
    <cellStyle name="T_Book1_Book2" xfId="18828"/>
    <cellStyle name="T_Book1_Book2 2" xfId="33310"/>
    <cellStyle name="T_Book1_Can ho 2p phai goc 0.5" xfId="12079"/>
    <cellStyle name="T_Book1_Can ho 2p phai goc 0.5 2" xfId="12080"/>
    <cellStyle name="T_Book1_Can ho 2p phai goc 0.5 2 2" xfId="18831"/>
    <cellStyle name="T_Book1_Can ho 2p phai goc 0.5 2 2 2" xfId="33313"/>
    <cellStyle name="T_Book1_Can ho 2p phai goc 0.5 2 3" xfId="18830"/>
    <cellStyle name="T_Book1_Can ho 2p phai goc 0.5 2 3 2" xfId="33312"/>
    <cellStyle name="T_Book1_Can ho 2p phai goc 0.5 2 4" xfId="30833"/>
    <cellStyle name="T_Book1_Can ho 2p phai goc 0.5 3" xfId="18829"/>
    <cellStyle name="T_Book1_Can ho 2p phai goc 0.5 3 2" xfId="33311"/>
    <cellStyle name="T_Book1_Can ho 2p phai goc 0.5 4" xfId="30832"/>
    <cellStyle name="T_Book1_Can ho 2p phai goc 0.5_BIEU KE HOACH  2015 (KTN 6.11 sua)" xfId="18832"/>
    <cellStyle name="T_Book1_Can ho 2p phai goc 0.5_BIEU KE HOACH  2015 (KTN 6.11 sua) 2" xfId="33314"/>
    <cellStyle name="T_Book1_Chi tieu KH nam 2009" xfId="12081"/>
    <cellStyle name="T_Book1_Chi tieu KH nam 2009 2" xfId="12082"/>
    <cellStyle name="T_Book1_Chi tieu KH nam 2009 2 2" xfId="18860"/>
    <cellStyle name="T_Book1_Chi tieu KH nam 2009 2 2 2" xfId="33336"/>
    <cellStyle name="T_Book1_Chi tieu KH nam 2009 2 3" xfId="18859"/>
    <cellStyle name="T_Book1_Chi tieu KH nam 2009 2 3 2" xfId="33335"/>
    <cellStyle name="T_Book1_Chi tieu KH nam 2009 2 4" xfId="30835"/>
    <cellStyle name="T_Book1_Chi tieu KH nam 2009 3" xfId="18858"/>
    <cellStyle name="T_Book1_Chi tieu KH nam 2009 3 2" xfId="33334"/>
    <cellStyle name="T_Book1_Chi tieu KH nam 2009 4" xfId="30834"/>
    <cellStyle name="T_Book1_Chi tieu KH nam 2009_BIEU KE HOACH  2015 (KTN 6.11 sua)" xfId="18861"/>
    <cellStyle name="T_Book1_Chi tieu KH nam 2009_BIEU KE HOACH  2015 (KTN 6.11 sua) 2" xfId="33337"/>
    <cellStyle name="T_Book1_cong bo gia VLXD thang 4" xfId="12083"/>
    <cellStyle name="T_Book1_cong bo gia VLXD thang 4 2" xfId="12084"/>
    <cellStyle name="T_Book1_cong bo gia VLXD thang 4 2 2" xfId="18834"/>
    <cellStyle name="T_Book1_cong bo gia VLXD thang 4 2 2 2" xfId="33316"/>
    <cellStyle name="T_Book1_cong bo gia VLXD thang 4 2 3" xfId="30837"/>
    <cellStyle name="T_Book1_cong bo gia VLXD thang 4 3" xfId="18833"/>
    <cellStyle name="T_Book1_cong bo gia VLXD thang 4 3 2" xfId="33315"/>
    <cellStyle name="T_Book1_cong bo gia VLXD thang 4 4" xfId="30836"/>
    <cellStyle name="T_Book1_cong bo gia VLXD thang 4_BIEU KE HOACH  2015 (KTN 6.11 sua)" xfId="18835"/>
    <cellStyle name="T_Book1_cong bo gia VLXD thang 4_BIEU KE HOACH  2015 (KTN 6.11 sua) 2" xfId="33317"/>
    <cellStyle name="T_Book1_Copy of Biểu BC điều chỉnh chỉ tiêu NN các huyện chia tách 404 ngay 23.5" xfId="18836"/>
    <cellStyle name="T_Book1_Copy of Biểu BC điều chỉnh chỉ tiêu NN các huyện chia tách 404 ngay 23.5 2" xfId="33318"/>
    <cellStyle name="T_Book1_CPK" xfId="12085"/>
    <cellStyle name="T_Book1_CPK 2" xfId="18838"/>
    <cellStyle name="T_Book1_CPK 2 2" xfId="33320"/>
    <cellStyle name="T_Book1_CPK 3" xfId="18837"/>
    <cellStyle name="T_Book1_CPK 3 2" xfId="33319"/>
    <cellStyle name="T_Book1_CPK 4" xfId="30838"/>
    <cellStyle name="T_Book1_CPK_Bieu chi tieu KH 2014 (Huy-04-11)" xfId="18839"/>
    <cellStyle name="T_Book1_CPK_Bieu chi tieu KH 2014 (Huy-04-11) 2" xfId="33321"/>
    <cellStyle name="T_Book1_CPK_bieu ke hoach dau thau" xfId="12086"/>
    <cellStyle name="T_Book1_CPK_bieu ke hoach dau thau 2" xfId="18840"/>
    <cellStyle name="T_Book1_CPK_bieu ke hoach dau thau 2 2" xfId="33322"/>
    <cellStyle name="T_Book1_CPK_bieu ke hoach dau thau 3" xfId="30839"/>
    <cellStyle name="T_Book1_CPK_bieu ke hoach dau thau truong mam non SKH" xfId="12087"/>
    <cellStyle name="T_Book1_CPK_bieu ke hoach dau thau truong mam non SKH 2" xfId="18841"/>
    <cellStyle name="T_Book1_CPK_bieu ke hoach dau thau truong mam non SKH 2 2" xfId="33323"/>
    <cellStyle name="T_Book1_CPK_bieu ke hoach dau thau truong mam non SKH 3" xfId="30840"/>
    <cellStyle name="T_Book1_CPK_bieu tong hop lai kh von 2011 gui phong TH-KTDN" xfId="12088"/>
    <cellStyle name="T_Book1_CPK_bieu tong hop lai kh von 2011 gui phong TH-KTDN 2" xfId="18842"/>
    <cellStyle name="T_Book1_CPK_bieu tong hop lai kh von 2011 gui phong TH-KTDN 3" xfId="30841"/>
    <cellStyle name="T_Book1_CPK_Book1" xfId="12089"/>
    <cellStyle name="T_Book1_CPK_Book1 2" xfId="18843"/>
    <cellStyle name="T_Book1_CPK_Book1 2 2" xfId="33324"/>
    <cellStyle name="T_Book1_CPK_Book1 3" xfId="30842"/>
    <cellStyle name="T_Book1_CPK_Book1_Ke hoach 2010 (theo doi 11-8-2010)" xfId="12090"/>
    <cellStyle name="T_Book1_CPK_Book1_Ke hoach 2010 (theo doi 11-8-2010) 2" xfId="18844"/>
    <cellStyle name="T_Book1_CPK_Book1_Ke hoach 2010 (theo doi 11-8-2010) 3" xfId="30843"/>
    <cellStyle name="T_Book1_CPK_Book1_ke hoach dau thau 30-6-2010" xfId="12091"/>
    <cellStyle name="T_Book1_CPK_Book1_ke hoach dau thau 30-6-2010 2" xfId="18845"/>
    <cellStyle name="T_Book1_CPK_Book1_ke hoach dau thau 30-6-2010 3" xfId="30844"/>
    <cellStyle name="T_Book1_CPK_Copy of KH PHAN BO VON ĐỐI ỨNG NAM 2011 (30 TY phuong án gop WB)" xfId="12092"/>
    <cellStyle name="T_Book1_CPK_Copy of KH PHAN BO VON ĐỐI ỨNG NAM 2011 (30 TY phuong án gop WB) 2" xfId="18846"/>
    <cellStyle name="T_Book1_CPK_Copy of KH PHAN BO VON ĐỐI ỨNG NAM 2011 (30 TY phuong án gop WB) 3" xfId="30845"/>
    <cellStyle name="T_Book1_CPK_DTTD chieng chan Tham lai 29-9-2009" xfId="12093"/>
    <cellStyle name="T_Book1_CPK_DTTD chieng chan Tham lai 29-9-2009 2" xfId="18847"/>
    <cellStyle name="T_Book1_CPK_DTTD chieng chan Tham lai 29-9-2009 3" xfId="30846"/>
    <cellStyle name="T_Book1_CPK_dự toán 30a 2013" xfId="18849"/>
    <cellStyle name="T_Book1_CPK_dự toán 30a 2013 2" xfId="33326"/>
    <cellStyle name="T_Book1_CPK_Du toan nuoc San Thang (GD2)" xfId="12094"/>
    <cellStyle name="T_Book1_CPK_Du toan nuoc San Thang (GD2) 2" xfId="18848"/>
    <cellStyle name="T_Book1_CPK_Du toan nuoc San Thang (GD2) 2 2" xfId="33325"/>
    <cellStyle name="T_Book1_CPK_Du toan nuoc San Thang (GD2) 3" xfId="30847"/>
    <cellStyle name="T_Book1_CPK_Ke hoach 2010 (theo doi 11-8-2010)" xfId="12095"/>
    <cellStyle name="T_Book1_CPK_Ke hoach 2010 (theo doi 11-8-2010) 2" xfId="18850"/>
    <cellStyle name="T_Book1_CPK_Ke hoach 2010 (theo doi 11-8-2010) 2 2" xfId="33327"/>
    <cellStyle name="T_Book1_CPK_Ke hoach 2010 (theo doi 11-8-2010) 3" xfId="30848"/>
    <cellStyle name="T_Book1_CPK_ke hoach dau thau 30-6-2010" xfId="12096"/>
    <cellStyle name="T_Book1_CPK_ke hoach dau thau 30-6-2010 2" xfId="18851"/>
    <cellStyle name="T_Book1_CPK_ke hoach dau thau 30-6-2010 2 2" xfId="33328"/>
    <cellStyle name="T_Book1_CPK_ke hoach dau thau 30-6-2010 3" xfId="30849"/>
    <cellStyle name="T_Book1_CPK_KH Von 2012 gui BKH 1" xfId="12097"/>
    <cellStyle name="T_Book1_CPK_KH Von 2012 gui BKH 1 2" xfId="18852"/>
    <cellStyle name="T_Book1_CPK_KH Von 2012 gui BKH 1 3" xfId="30850"/>
    <cellStyle name="T_Book1_CPK_QD ke hoach dau thau" xfId="12098"/>
    <cellStyle name="T_Book1_CPK_QD ke hoach dau thau 2" xfId="18853"/>
    <cellStyle name="T_Book1_CPK_QD ke hoach dau thau 2 2" xfId="33329"/>
    <cellStyle name="T_Book1_CPK_QD ke hoach dau thau 3" xfId="30851"/>
    <cellStyle name="T_Book1_CPK_Ra soat KH von 2011 (Huy-11-11-11)" xfId="12099"/>
    <cellStyle name="T_Book1_CPK_Ra soat KH von 2011 (Huy-11-11-11) 2" xfId="18854"/>
    <cellStyle name="T_Book1_CPK_Ra soat KH von 2011 (Huy-11-11-11) 2 2" xfId="33330"/>
    <cellStyle name="T_Book1_CPK_Ra soat KH von 2011 (Huy-11-11-11) 3" xfId="30852"/>
    <cellStyle name="T_Book1_CPK_tinh toan hoang ha" xfId="12100"/>
    <cellStyle name="T_Book1_CPK_tinh toan hoang ha 2" xfId="18855"/>
    <cellStyle name="T_Book1_CPK_tinh toan hoang ha 2 2" xfId="33331"/>
    <cellStyle name="T_Book1_CPK_tinh toan hoang ha 3" xfId="30853"/>
    <cellStyle name="T_Book1_CPK_Tong von ĐTPT" xfId="12101"/>
    <cellStyle name="T_Book1_CPK_Tong von ĐTPT 2" xfId="18856"/>
    <cellStyle name="T_Book1_CPK_Tong von ĐTPT 2 2" xfId="33332"/>
    <cellStyle name="T_Book1_CPK_Tong von ĐTPT 3" xfId="30854"/>
    <cellStyle name="T_Book1_CPK_Viec Huy dang lam" xfId="18857"/>
    <cellStyle name="T_Book1_CPK_Viec Huy dang lam 2" xfId="33333"/>
    <cellStyle name="T_Book1_dang vien mói" xfId="18862"/>
    <cellStyle name="T_Book1_dang vien mói 2" xfId="33338"/>
    <cellStyle name="T_Book1_Danh Mục KCM trinh BKH 2011 (BS 30A)" xfId="18863"/>
    <cellStyle name="T_Book1_Danh Mục KCM trinh BKH 2011 (BS 30A) 2" xfId="33339"/>
    <cellStyle name="T_Book1_Danh Sach ho ngheo" xfId="18864"/>
    <cellStyle name="T_Book1_Danh Sach ho ngheo 2" xfId="33340"/>
    <cellStyle name="T_Book1_DT 1751 Muong Khoa" xfId="12102"/>
    <cellStyle name="T_Book1_DT 1751 Muong Khoa 2" xfId="12103"/>
    <cellStyle name="T_Book1_DT 1751 Muong Khoa 2 2" xfId="18867"/>
    <cellStyle name="T_Book1_DT 1751 Muong Khoa 2 2 2" xfId="33343"/>
    <cellStyle name="T_Book1_DT 1751 Muong Khoa 2 3" xfId="18866"/>
    <cellStyle name="T_Book1_DT 1751 Muong Khoa 2 3 2" xfId="33342"/>
    <cellStyle name="T_Book1_DT 1751 Muong Khoa 2 4" xfId="30856"/>
    <cellStyle name="T_Book1_DT 1751 Muong Khoa 3" xfId="18865"/>
    <cellStyle name="T_Book1_DT 1751 Muong Khoa 3 2" xfId="33341"/>
    <cellStyle name="T_Book1_DT 1751 Muong Khoa 4" xfId="30855"/>
    <cellStyle name="T_Book1_DT 1751 Muong Khoa_BIEU KE HOACH  2015 (KTN 6.11 sua)" xfId="18868"/>
    <cellStyle name="T_Book1_DT 1751 Muong Khoa_BIEU KE HOACH  2015 (KTN 6.11 sua) 2" xfId="33344"/>
    <cellStyle name="T_Book1_DT Nam vai" xfId="12104"/>
    <cellStyle name="T_Book1_DT Nam vai 2" xfId="12105"/>
    <cellStyle name="T_Book1_DT Nam vai 2 2" xfId="18871"/>
    <cellStyle name="T_Book1_DT Nam vai 2 3" xfId="18870"/>
    <cellStyle name="T_Book1_DT Nam vai 2 4" xfId="30858"/>
    <cellStyle name="T_Book1_DT Nam vai 3" xfId="18869"/>
    <cellStyle name="T_Book1_DT Nam vai 4" xfId="30857"/>
    <cellStyle name="T_Book1_DT Nam vai_BIEU KE HOACH  2015 (KTN 6.11 sua)" xfId="18872"/>
    <cellStyle name="T_Book1_DT Nam vai_bieu ke hoach dau thau" xfId="12106"/>
    <cellStyle name="T_Book1_DT Nam vai_bieu ke hoach dau thau 2" xfId="12107"/>
    <cellStyle name="T_Book1_DT Nam vai_bieu ke hoach dau thau 2 2" xfId="18875"/>
    <cellStyle name="T_Book1_DT Nam vai_bieu ke hoach dau thau 2 2 2" xfId="33347"/>
    <cellStyle name="T_Book1_DT Nam vai_bieu ke hoach dau thau 2 3" xfId="18874"/>
    <cellStyle name="T_Book1_DT Nam vai_bieu ke hoach dau thau 2 3 2" xfId="33346"/>
    <cellStyle name="T_Book1_DT Nam vai_bieu ke hoach dau thau 2 4" xfId="30860"/>
    <cellStyle name="T_Book1_DT Nam vai_bieu ke hoach dau thau 3" xfId="18873"/>
    <cellStyle name="T_Book1_DT Nam vai_bieu ke hoach dau thau 3 2" xfId="33345"/>
    <cellStyle name="T_Book1_DT Nam vai_bieu ke hoach dau thau 4" xfId="30859"/>
    <cellStyle name="T_Book1_DT Nam vai_bieu ke hoach dau thau truong mam non SKH" xfId="12108"/>
    <cellStyle name="T_Book1_DT Nam vai_bieu ke hoach dau thau truong mam non SKH 2" xfId="12109"/>
    <cellStyle name="T_Book1_DT Nam vai_bieu ke hoach dau thau truong mam non SKH 2 2" xfId="18878"/>
    <cellStyle name="T_Book1_DT Nam vai_bieu ke hoach dau thau truong mam non SKH 2 2 2" xfId="33350"/>
    <cellStyle name="T_Book1_DT Nam vai_bieu ke hoach dau thau truong mam non SKH 2 3" xfId="18877"/>
    <cellStyle name="T_Book1_DT Nam vai_bieu ke hoach dau thau truong mam non SKH 2 3 2" xfId="33349"/>
    <cellStyle name="T_Book1_DT Nam vai_bieu ke hoach dau thau truong mam non SKH 2 4" xfId="30862"/>
    <cellStyle name="T_Book1_DT Nam vai_bieu ke hoach dau thau truong mam non SKH 3" xfId="18876"/>
    <cellStyle name="T_Book1_DT Nam vai_bieu ke hoach dau thau truong mam non SKH 3 2" xfId="33348"/>
    <cellStyle name="T_Book1_DT Nam vai_bieu ke hoach dau thau truong mam non SKH 4" xfId="30861"/>
    <cellStyle name="T_Book1_DT Nam vai_bieu ke hoach dau thau truong mam non SKH_BIEU KE HOACH  2015 (KTN 6.11 sua)" xfId="18879"/>
    <cellStyle name="T_Book1_DT Nam vai_bieu ke hoach dau thau truong mam non SKH_BIEU KE HOACH  2015 (KTN 6.11 sua) 2" xfId="33351"/>
    <cellStyle name="T_Book1_DT Nam vai_bieu ke hoach dau thau_BIEU KE HOACH  2015 (KTN 6.11 sua)" xfId="18880"/>
    <cellStyle name="T_Book1_DT Nam vai_bieu ke hoach dau thau_BIEU KE HOACH  2015 (KTN 6.11 sua) 2" xfId="33352"/>
    <cellStyle name="T_Book1_DT Nam vai_Book1" xfId="12110"/>
    <cellStyle name="T_Book1_DT Nam vai_Book1 2" xfId="12111"/>
    <cellStyle name="T_Book1_DT Nam vai_Book1 2 2" xfId="18883"/>
    <cellStyle name="T_Book1_DT Nam vai_Book1 2 3" xfId="18882"/>
    <cellStyle name="T_Book1_DT Nam vai_Book1 2 4" xfId="30864"/>
    <cellStyle name="T_Book1_DT Nam vai_Book1 3" xfId="18881"/>
    <cellStyle name="T_Book1_DT Nam vai_Book1 4" xfId="30863"/>
    <cellStyle name="T_Book1_DT Nam vai_Book1_BIEU KE HOACH  2015 (KTN 6.11 sua)" xfId="18884"/>
    <cellStyle name="T_Book1_DT Nam vai_DTTD chieng chan Tham lai 29-9-2009" xfId="12112"/>
    <cellStyle name="T_Book1_DT Nam vai_DTTD chieng chan Tham lai 29-9-2009 2" xfId="12113"/>
    <cellStyle name="T_Book1_DT Nam vai_DTTD chieng chan Tham lai 29-9-2009 2 2" xfId="18887"/>
    <cellStyle name="T_Book1_DT Nam vai_DTTD chieng chan Tham lai 29-9-2009 2 3" xfId="18886"/>
    <cellStyle name="T_Book1_DT Nam vai_DTTD chieng chan Tham lai 29-9-2009 2 4" xfId="30866"/>
    <cellStyle name="T_Book1_DT Nam vai_DTTD chieng chan Tham lai 29-9-2009 3" xfId="18885"/>
    <cellStyle name="T_Book1_DT Nam vai_DTTD chieng chan Tham lai 29-9-2009 4" xfId="30865"/>
    <cellStyle name="T_Book1_DT Nam vai_DTTD chieng chan Tham lai 29-9-2009_BIEU KE HOACH  2015 (KTN 6.11 sua)" xfId="18888"/>
    <cellStyle name="T_Book1_DT Nam vai_Ke hoach 2010 (theo doi 11-8-2010)" xfId="12114"/>
    <cellStyle name="T_Book1_DT Nam vai_Ke hoach 2010 (theo doi 11-8-2010) 2" xfId="12115"/>
    <cellStyle name="T_Book1_DT Nam vai_Ke hoach 2010 (theo doi 11-8-2010) 2 2" xfId="18891"/>
    <cellStyle name="T_Book1_DT Nam vai_Ke hoach 2010 (theo doi 11-8-2010) 2 2 2" xfId="33355"/>
    <cellStyle name="T_Book1_DT Nam vai_Ke hoach 2010 (theo doi 11-8-2010) 2 3" xfId="18890"/>
    <cellStyle name="T_Book1_DT Nam vai_Ke hoach 2010 (theo doi 11-8-2010) 2 3 2" xfId="33354"/>
    <cellStyle name="T_Book1_DT Nam vai_Ke hoach 2010 (theo doi 11-8-2010) 2 4" xfId="30868"/>
    <cellStyle name="T_Book1_DT Nam vai_Ke hoach 2010 (theo doi 11-8-2010) 3" xfId="18889"/>
    <cellStyle name="T_Book1_DT Nam vai_Ke hoach 2010 (theo doi 11-8-2010) 3 2" xfId="33353"/>
    <cellStyle name="T_Book1_DT Nam vai_Ke hoach 2010 (theo doi 11-8-2010) 4" xfId="30867"/>
    <cellStyle name="T_Book1_DT Nam vai_Ke hoach 2010 (theo doi 11-8-2010)_BIEU KE HOACH  2015 (KTN 6.11 sua)" xfId="18892"/>
    <cellStyle name="T_Book1_DT Nam vai_Ke hoach 2010 (theo doi 11-8-2010)_BIEU KE HOACH  2015 (KTN 6.11 sua) 2" xfId="33356"/>
    <cellStyle name="T_Book1_DT Nam vai_ke hoach dau thau 30-6-2010" xfId="12116"/>
    <cellStyle name="T_Book1_DT Nam vai_ke hoach dau thau 30-6-2010 2" xfId="12117"/>
    <cellStyle name="T_Book1_DT Nam vai_ke hoach dau thau 30-6-2010 2 2" xfId="18895"/>
    <cellStyle name="T_Book1_DT Nam vai_ke hoach dau thau 30-6-2010 2 2 2" xfId="33359"/>
    <cellStyle name="T_Book1_DT Nam vai_ke hoach dau thau 30-6-2010 2 3" xfId="18894"/>
    <cellStyle name="T_Book1_DT Nam vai_ke hoach dau thau 30-6-2010 2 3 2" xfId="33358"/>
    <cellStyle name="T_Book1_DT Nam vai_ke hoach dau thau 30-6-2010 2 4" xfId="30870"/>
    <cellStyle name="T_Book1_DT Nam vai_ke hoach dau thau 30-6-2010 3" xfId="18893"/>
    <cellStyle name="T_Book1_DT Nam vai_ke hoach dau thau 30-6-2010 3 2" xfId="33357"/>
    <cellStyle name="T_Book1_DT Nam vai_ke hoach dau thau 30-6-2010 4" xfId="30869"/>
    <cellStyle name="T_Book1_DT Nam vai_ke hoach dau thau 30-6-2010_BIEU KE HOACH  2015 (KTN 6.11 sua)" xfId="18896"/>
    <cellStyle name="T_Book1_DT Nam vai_ke hoach dau thau 30-6-2010_BIEU KE HOACH  2015 (KTN 6.11 sua) 2" xfId="33360"/>
    <cellStyle name="T_Book1_DT Nam vai_QD ke hoach dau thau" xfId="12118"/>
    <cellStyle name="T_Book1_DT Nam vai_QD ke hoach dau thau 2" xfId="12119"/>
    <cellStyle name="T_Book1_DT Nam vai_QD ke hoach dau thau 2 2" xfId="18899"/>
    <cellStyle name="T_Book1_DT Nam vai_QD ke hoach dau thau 2 2 2" xfId="33363"/>
    <cellStyle name="T_Book1_DT Nam vai_QD ke hoach dau thau 2 3" xfId="18898"/>
    <cellStyle name="T_Book1_DT Nam vai_QD ke hoach dau thau 2 3 2" xfId="33362"/>
    <cellStyle name="T_Book1_DT Nam vai_QD ke hoach dau thau 2 4" xfId="30872"/>
    <cellStyle name="T_Book1_DT Nam vai_QD ke hoach dau thau 3" xfId="18897"/>
    <cellStyle name="T_Book1_DT Nam vai_QD ke hoach dau thau 3 2" xfId="33361"/>
    <cellStyle name="T_Book1_DT Nam vai_QD ke hoach dau thau 4" xfId="30871"/>
    <cellStyle name="T_Book1_DT Nam vai_QD ke hoach dau thau_BIEU KE HOACH  2015 (KTN 6.11 sua)" xfId="18900"/>
    <cellStyle name="T_Book1_DT Nam vai_QD ke hoach dau thau_BIEU KE HOACH  2015 (KTN 6.11 sua) 2" xfId="33364"/>
    <cellStyle name="T_Book1_DT Nam vai_tinh toan hoang ha" xfId="12120"/>
    <cellStyle name="T_Book1_DT Nam vai_tinh toan hoang ha 2" xfId="12121"/>
    <cellStyle name="T_Book1_DT Nam vai_tinh toan hoang ha 2 2" xfId="18903"/>
    <cellStyle name="T_Book1_DT Nam vai_tinh toan hoang ha 2 2 2" xfId="33367"/>
    <cellStyle name="T_Book1_DT Nam vai_tinh toan hoang ha 2 3" xfId="18902"/>
    <cellStyle name="T_Book1_DT Nam vai_tinh toan hoang ha 2 3 2" xfId="33366"/>
    <cellStyle name="T_Book1_DT Nam vai_tinh toan hoang ha 2 4" xfId="30874"/>
    <cellStyle name="T_Book1_DT Nam vai_tinh toan hoang ha 3" xfId="18901"/>
    <cellStyle name="T_Book1_DT Nam vai_tinh toan hoang ha 3 2" xfId="33365"/>
    <cellStyle name="T_Book1_DT Nam vai_tinh toan hoang ha 4" xfId="30873"/>
    <cellStyle name="T_Book1_DT Nam vai_tinh toan hoang ha_BIEU KE HOACH  2015 (KTN 6.11 sua)" xfId="18904"/>
    <cellStyle name="T_Book1_DT Nam vai_tinh toan hoang ha_BIEU KE HOACH  2015 (KTN 6.11 sua) 2" xfId="33368"/>
    <cellStyle name="T_Book1_DT Nha Da nang" xfId="12122"/>
    <cellStyle name="T_Book1_DT Nha Da nang 2" xfId="12123"/>
    <cellStyle name="T_Book1_DT Nha Da nang 2 2" xfId="18907"/>
    <cellStyle name="T_Book1_DT Nha Da nang 2 2 2" xfId="33371"/>
    <cellStyle name="T_Book1_DT Nha Da nang 2 3" xfId="18906"/>
    <cellStyle name="T_Book1_DT Nha Da nang 2 3 2" xfId="33370"/>
    <cellStyle name="T_Book1_DT Nha Da nang 2 4" xfId="30876"/>
    <cellStyle name="T_Book1_DT Nha Da nang 3" xfId="18905"/>
    <cellStyle name="T_Book1_DT Nha Da nang 3 2" xfId="33369"/>
    <cellStyle name="T_Book1_DT Nha Da nang 4" xfId="30875"/>
    <cellStyle name="T_Book1_DT Nha Da nang_BIEU KE HOACH  2015 (KTN 6.11 sua)" xfId="18908"/>
    <cellStyle name="T_Book1_DT Nha Da nang_BIEU KE HOACH  2015 (KTN 6.11 sua) 2" xfId="33372"/>
    <cellStyle name="T_Book1_DT NHA KHACH -12" xfId="12124"/>
    <cellStyle name="T_Book1_DT NHA KHACH -12 2" xfId="12125"/>
    <cellStyle name="T_Book1_DT NHA KHACH -12 2 2" xfId="18910"/>
    <cellStyle name="T_Book1_DT NHA KHACH -12 2 2 2" xfId="33374"/>
    <cellStyle name="T_Book1_DT NHA KHACH -12 2 3" xfId="30878"/>
    <cellStyle name="T_Book1_DT NHA KHACH -12 3" xfId="18909"/>
    <cellStyle name="T_Book1_DT NHA KHACH -12 3 2" xfId="33373"/>
    <cellStyle name="T_Book1_DT NHA KHACH -12 4" xfId="30877"/>
    <cellStyle name="T_Book1_DT NHA KHACH -12_BIEU KE HOACH  2015 (KTN 6.11 sua)" xfId="18911"/>
    <cellStyle name="T_Book1_DT NHA KHACH -12_BIEU KE HOACH  2015 (KTN 6.11 sua) 2" xfId="33375"/>
    <cellStyle name="T_Book1_DT tieu hoc diem TDC ban Cho 28-02-09" xfId="12126"/>
    <cellStyle name="T_Book1_DT tieu hoc diem TDC ban Cho 28-02-09 2" xfId="12127"/>
    <cellStyle name="T_Book1_DT tieu hoc diem TDC ban Cho 28-02-09 2 2" xfId="18913"/>
    <cellStyle name="T_Book1_DT tieu hoc diem TDC ban Cho 28-02-09 2 2 2" xfId="33377"/>
    <cellStyle name="T_Book1_DT tieu hoc diem TDC ban Cho 28-02-09 2 3" xfId="30880"/>
    <cellStyle name="T_Book1_DT tieu hoc diem TDC ban Cho 28-02-09 3" xfId="18912"/>
    <cellStyle name="T_Book1_DT tieu hoc diem TDC ban Cho 28-02-09 3 2" xfId="33376"/>
    <cellStyle name="T_Book1_DT tieu hoc diem TDC ban Cho 28-02-09 4" xfId="30879"/>
    <cellStyle name="T_Book1_DT tieu hoc diem TDC ban Cho 28-02-09_BIEU KE HOACH  2015 (KTN 6.11 sua)" xfId="18914"/>
    <cellStyle name="T_Book1_DT tieu hoc diem TDC ban Cho 28-02-09_BIEU KE HOACH  2015 (KTN 6.11 sua) 2" xfId="33378"/>
    <cellStyle name="T_Book1_DTTD chieng chan Tham lai 29-9-2009" xfId="12128"/>
    <cellStyle name="T_Book1_DTTD chieng chan Tham lai 29-9-2009 2" xfId="12129"/>
    <cellStyle name="T_Book1_DTTD chieng chan Tham lai 29-9-2009 2 2" xfId="18916"/>
    <cellStyle name="T_Book1_DTTD chieng chan Tham lai 29-9-2009 2 2 2" xfId="33380"/>
    <cellStyle name="T_Book1_DTTD chieng chan Tham lai 29-9-2009 2 3" xfId="30882"/>
    <cellStyle name="T_Book1_DTTD chieng chan Tham lai 29-9-2009 3" xfId="18915"/>
    <cellStyle name="T_Book1_DTTD chieng chan Tham lai 29-9-2009 3 2" xfId="33379"/>
    <cellStyle name="T_Book1_DTTD chieng chan Tham lai 29-9-2009 4" xfId="30881"/>
    <cellStyle name="T_Book1_DTTD chieng chan Tham lai 29-9-2009_BIEU KE HOACH  2015 (KTN 6.11 sua)" xfId="18917"/>
    <cellStyle name="T_Book1_DTTD chieng chan Tham lai 29-9-2009_BIEU KE HOACH  2015 (KTN 6.11 sua) 2" xfId="33381"/>
    <cellStyle name="T_Book1_Du an khoi cong moi nam 2010" xfId="12130"/>
    <cellStyle name="T_Book1_Du an khoi cong moi nam 2010 2" xfId="18919"/>
    <cellStyle name="T_Book1_Du an khoi cong moi nam 2010 2 2" xfId="33383"/>
    <cellStyle name="T_Book1_Du an khoi cong moi nam 2010 3" xfId="18918"/>
    <cellStyle name="T_Book1_Du an khoi cong moi nam 2010 3 2" xfId="33382"/>
    <cellStyle name="T_Book1_Du an khoi cong moi nam 2010 4" xfId="30883"/>
    <cellStyle name="T_Book1_Du an khoi cong moi nam 2010_CT 134" xfId="18920"/>
    <cellStyle name="T_Book1_Du an khoi cong moi nam 2010_CT 134 2" xfId="33384"/>
    <cellStyle name="T_Book1_DU THAO BCKT LChâu" xfId="18931"/>
    <cellStyle name="T_Book1_DU THAO BCKT LChâu 2" xfId="33391"/>
    <cellStyle name="T_Book1_Du toan" xfId="12131"/>
    <cellStyle name="T_Book1_Du toan 2" xfId="12132"/>
    <cellStyle name="T_Book1_Du toan 2 2" xfId="18923"/>
    <cellStyle name="T_Book1_Du toan 2 3" xfId="18922"/>
    <cellStyle name="T_Book1_Du toan 2 4" xfId="30885"/>
    <cellStyle name="T_Book1_Du toan 3" xfId="18921"/>
    <cellStyle name="T_Book1_dự toán 30a 2013" xfId="18938"/>
    <cellStyle name="T_Book1_dự toán 30a 2013 2" xfId="33398"/>
    <cellStyle name="T_Book1_Du toan 4" xfId="30884"/>
    <cellStyle name="T_Book1_DU TOAN ban mui" xfId="12133"/>
    <cellStyle name="T_Book1_DU TOAN ban mui 2" xfId="12134"/>
    <cellStyle name="T_Book1_DU TOAN ban mui 2 2" xfId="18925"/>
    <cellStyle name="T_Book1_DU TOAN ban mui 2 2 2" xfId="33386"/>
    <cellStyle name="T_Book1_DU TOAN ban mui 2 3" xfId="30887"/>
    <cellStyle name="T_Book1_DU TOAN ban mui 3" xfId="18924"/>
    <cellStyle name="T_Book1_DU TOAN ban mui 3 2" xfId="33385"/>
    <cellStyle name="T_Book1_DU TOAN ban mui 4" xfId="30886"/>
    <cellStyle name="T_Book1_DU TOAN ban mui_BIEU KE HOACH  2015 (KTN 6.11 sua)" xfId="18926"/>
    <cellStyle name="T_Book1_DU TOAN ban mui_BIEU KE HOACH  2015 (KTN 6.11 sua) 2" xfId="33387"/>
    <cellStyle name="T_Book1_Du toan nuoc San Thang (GD2)" xfId="12135"/>
    <cellStyle name="T_Book1_Du toan nuoc San Thang (GD2) 2" xfId="12136"/>
    <cellStyle name="T_Book1_Du toan nuoc San Thang (GD2) 2 2" xfId="18928"/>
    <cellStyle name="T_Book1_Du toan nuoc San Thang (GD2) 2 2 2" xfId="33389"/>
    <cellStyle name="T_Book1_Du toan nuoc San Thang (GD2) 2 3" xfId="30889"/>
    <cellStyle name="T_Book1_Du toan nuoc San Thang (GD2) 3" xfId="18927"/>
    <cellStyle name="T_Book1_Du toan nuoc San Thang (GD2) 3 2" xfId="33388"/>
    <cellStyle name="T_Book1_Du toan nuoc San Thang (GD2) 4" xfId="30888"/>
    <cellStyle name="T_Book1_Du toan nuoc San Thang (GD2)_BIEU KE HOACH  2015 (KTN 6.11 sua)" xfId="18929"/>
    <cellStyle name="T_Book1_Du toan nuoc San Thang (GD2)_BIEU KE HOACH  2015 (KTN 6.11 sua) 2" xfId="33390"/>
    <cellStyle name="T_Book1_Du toan_BIEU KE HOACH  2015 (KTN 6.11 sua)" xfId="18930"/>
    <cellStyle name="T_Book1_DuToan92009Luong650" xfId="12137"/>
    <cellStyle name="T_Book1_DuToan92009Luong650 2" xfId="18933"/>
    <cellStyle name="T_Book1_DuToan92009Luong650 2 2" xfId="33393"/>
    <cellStyle name="T_Book1_DuToan92009Luong650 3" xfId="18932"/>
    <cellStyle name="T_Book1_DuToan92009Luong650 3 2" xfId="33392"/>
    <cellStyle name="T_Book1_DuToan92009Luong650 4" xfId="30890"/>
    <cellStyle name="T_Book1_DuToan92009Luong650_CT 134" xfId="18934"/>
    <cellStyle name="T_Book1_DuToan92009Luong650_CT 134 2" xfId="33394"/>
    <cellStyle name="T_Book1_dutoanthuyloinamha" xfId="12138"/>
    <cellStyle name="T_Book1_dutoanthuyloinamha 2" xfId="12139"/>
    <cellStyle name="T_Book1_dutoanthuyloinamha 2 2" xfId="18936"/>
    <cellStyle name="T_Book1_dutoanthuyloinamha 2 2 2" xfId="33396"/>
    <cellStyle name="T_Book1_dutoanthuyloinamha 2 3" xfId="30892"/>
    <cellStyle name="T_Book1_dutoanthuyloinamha 3" xfId="18935"/>
    <cellStyle name="T_Book1_dutoanthuyloinamha 3 2" xfId="33395"/>
    <cellStyle name="T_Book1_dutoanthuyloinamha 4" xfId="30891"/>
    <cellStyle name="T_Book1_dutoanthuyloinamha_BIEU KE HOACH  2015 (KTN 6.11 sua)" xfId="18937"/>
    <cellStyle name="T_Book1_dutoanthuyloinamha_BIEU KE HOACH  2015 (KTN 6.11 sua) 2" xfId="33397"/>
    <cellStyle name="T_Book1_Gui Phai TTra TRUONG PTTH Ka Lang Hieu bo+Phu 17-8-09-" xfId="18939"/>
    <cellStyle name="T_Book1_Gui Phai TTra TRUONG PTTH Ka Lang Hieu bo+Phu 17-8-09- 2" xfId="33399"/>
    <cellStyle name="T_Book1_GVL" xfId="12140"/>
    <cellStyle name="T_Book1_GVL 2" xfId="12141"/>
    <cellStyle name="T_Book1_GVL 2 2" xfId="18941"/>
    <cellStyle name="T_Book1_GVL 2 2 2" xfId="33401"/>
    <cellStyle name="T_Book1_GVL 2 3" xfId="30894"/>
    <cellStyle name="T_Book1_GVL 3" xfId="18940"/>
    <cellStyle name="T_Book1_GVL 3 2" xfId="33400"/>
    <cellStyle name="T_Book1_GVL 4" xfId="30893"/>
    <cellStyle name="T_Book1_GVL_BIEU KE HOACH  2015 (KTN 6.11 sua)" xfId="18942"/>
    <cellStyle name="T_Book1_GVL_BIEU KE HOACH  2015 (KTN 6.11 sua) 2" xfId="33402"/>
    <cellStyle name="T_Book1_Hang Tom goi9 9-07(Cau 12 sua)" xfId="12142"/>
    <cellStyle name="T_Book1_Hang Tom goi9 9-07(Cau 12 sua) 2" xfId="18943"/>
    <cellStyle name="T_Book1_Hang Tom goi9 9-07(Cau 12 sua) 3" xfId="30895"/>
    <cellStyle name="T_Book1_HD TT1" xfId="12143"/>
    <cellStyle name="T_Book1_HD TT1 2" xfId="12144"/>
    <cellStyle name="T_Book1_HD TT1 2 2" xfId="18946"/>
    <cellStyle name="T_Book1_HD TT1 2 3" xfId="18945"/>
    <cellStyle name="T_Book1_HD TT1 2 4" xfId="30897"/>
    <cellStyle name="T_Book1_HD TT1 3" xfId="18944"/>
    <cellStyle name="T_Book1_HD TT1 4" xfId="30896"/>
    <cellStyle name="T_Book1_HD TT1_BIEU KE HOACH  2015 (KTN 6.11 sua)" xfId="18947"/>
    <cellStyle name="T_Book1_hothamdinh" xfId="18948"/>
    <cellStyle name="T_Book1_hothamdinh 2" xfId="33403"/>
    <cellStyle name="T_Book1_Ke hoach 2010 ngay 14.4.10" xfId="12145"/>
    <cellStyle name="T_Book1_Ke hoach 2010 ngay 14.4.10 2" xfId="12146"/>
    <cellStyle name="T_Book1_Ke hoach 2010 ngay 14.4.10 2 2" xfId="18951"/>
    <cellStyle name="T_Book1_Ke hoach 2010 ngay 14.4.10 2 2 2" xfId="33406"/>
    <cellStyle name="T_Book1_Ke hoach 2010 ngay 14.4.10 2 3" xfId="18950"/>
    <cellStyle name="T_Book1_Ke hoach 2010 ngay 14.4.10 2 3 2" xfId="33405"/>
    <cellStyle name="T_Book1_Ke hoach 2010 ngay 14.4.10 2 4" xfId="30899"/>
    <cellStyle name="T_Book1_Ke hoach 2010 ngay 14.4.10 3" xfId="18949"/>
    <cellStyle name="T_Book1_Ke hoach 2010 ngay 14.4.10 3 2" xfId="33404"/>
    <cellStyle name="T_Book1_Ke hoach 2010 ngay 14.4.10 4" xfId="30898"/>
    <cellStyle name="T_Book1_Ke hoach 2010 ngay 14.4.10_BIEU KE HOACH  2015 (KTN 6.11 sua)" xfId="18952"/>
    <cellStyle name="T_Book1_Ke hoach 2010 ngay 14.4.10_BIEU KE HOACH  2015 (KTN 6.11 sua) 2" xfId="33407"/>
    <cellStyle name="T_Book1_ke hoach dau thau 30-6-2010" xfId="12147"/>
    <cellStyle name="T_Book1_ke hoach dau thau 30-6-2010 2" xfId="12148"/>
    <cellStyle name="T_Book1_ke hoach dau thau 30-6-2010 2 2" xfId="18955"/>
    <cellStyle name="T_Book1_ke hoach dau thau 30-6-2010 2 2 2" xfId="33410"/>
    <cellStyle name="T_Book1_ke hoach dau thau 30-6-2010 2 3" xfId="18954"/>
    <cellStyle name="T_Book1_ke hoach dau thau 30-6-2010 2 3 2" xfId="33409"/>
    <cellStyle name="T_Book1_ke hoach dau thau 30-6-2010 2 4" xfId="30901"/>
    <cellStyle name="T_Book1_ke hoach dau thau 30-6-2010 3" xfId="18953"/>
    <cellStyle name="T_Book1_ke hoach dau thau 30-6-2010 3 2" xfId="33408"/>
    <cellStyle name="T_Book1_ke hoach dau thau 30-6-2010 4" xfId="30900"/>
    <cellStyle name="T_Book1_ke hoach dau thau 30-6-2010_BIEU KE HOACH  2015 (KTN 6.11 sua)" xfId="18956"/>
    <cellStyle name="T_Book1_ke hoach dau thau 30-6-2010_BIEU KE HOACH  2015 (KTN 6.11 sua) 2" xfId="33411"/>
    <cellStyle name="T_Book1_Ke hoạch thuc hien goi thau" xfId="18957"/>
    <cellStyle name="T_Book1_Ke hoạch thuc hien goi thau 2" xfId="33412"/>
    <cellStyle name="T_Book1_Ke khai di Thanh Hoa" xfId="18958"/>
    <cellStyle name="T_Book1_Ke khai di Thanh Hoa 2" xfId="33413"/>
    <cellStyle name="T_Book1_Ket du ung NS" xfId="12149"/>
    <cellStyle name="T_Book1_Ket du ung NS 2" xfId="12150"/>
    <cellStyle name="T_Book1_Ket du ung NS 2 2" xfId="18960"/>
    <cellStyle name="T_Book1_Ket du ung NS 2 2 2" xfId="33415"/>
    <cellStyle name="T_Book1_Ket du ung NS 2 3" xfId="30903"/>
    <cellStyle name="T_Book1_Ket du ung NS 3" xfId="18959"/>
    <cellStyle name="T_Book1_Ket du ung NS 3 2" xfId="33414"/>
    <cellStyle name="T_Book1_Ket du ung NS 4" xfId="30902"/>
    <cellStyle name="T_Book1_Ket du ung NS_BIEU KE HOACH  2015 (KTN 6.11 sua)" xfId="18961"/>
    <cellStyle name="T_Book1_Ket du ung NS_BIEU KE HOACH  2015 (KTN 6.11 sua) 2" xfId="33416"/>
    <cellStyle name="T_Book1_Ket qua phan bo von nam 2008" xfId="12151"/>
    <cellStyle name="T_Book1_Ket qua phan bo von nam 2008 2" xfId="18963"/>
    <cellStyle name="T_Book1_Ket qua phan bo von nam 2008 2 2" xfId="33418"/>
    <cellStyle name="T_Book1_Ket qua phan bo von nam 2008 3" xfId="18962"/>
    <cellStyle name="T_Book1_Ket qua phan bo von nam 2008 3 2" xfId="33417"/>
    <cellStyle name="T_Book1_Ket qua phan bo von nam 2008 4" xfId="30904"/>
    <cellStyle name="T_Book1_Ket qua phan bo von nam 2008_CT 134" xfId="18964"/>
    <cellStyle name="T_Book1_Ket qua phan bo von nam 2008_CT 134 2" xfId="33419"/>
    <cellStyle name="T_Book1_KH XDCB_2008 lan 2 sua ngay 10-11" xfId="12152"/>
    <cellStyle name="T_Book1_KH XDCB_2008 lan 2 sua ngay 10-11 2" xfId="18966"/>
    <cellStyle name="T_Book1_KH XDCB_2008 lan 2 sua ngay 10-11 2 2" xfId="33421"/>
    <cellStyle name="T_Book1_KH XDCB_2008 lan 2 sua ngay 10-11 3" xfId="18965"/>
    <cellStyle name="T_Book1_KH XDCB_2008 lan 2 sua ngay 10-11 3 2" xfId="33420"/>
    <cellStyle name="T_Book1_KH XDCB_2008 lan 2 sua ngay 10-11 4" xfId="30905"/>
    <cellStyle name="T_Book1_KH XDCB_2008 lan 2 sua ngay 10-11_CT 134" xfId="18967"/>
    <cellStyle name="T_Book1_KH XDCB_2008 lan 2 sua ngay 10-11_CT 134 2" xfId="33422"/>
    <cellStyle name="T_Book1_Khoi luong chinh Hang Tom" xfId="12153"/>
    <cellStyle name="T_Book1_Khoi luong chinh Hang Tom 2" xfId="18968"/>
    <cellStyle name="T_Book1_Khoi luong chinh Hang Tom 3" xfId="30906"/>
    <cellStyle name="T_Book1_Nha lop hoc 8 P" xfId="12154"/>
    <cellStyle name="T_Book1_Nha lop hoc 8 P 2" xfId="12155"/>
    <cellStyle name="T_Book1_Nha lop hoc 8 P 2 2" xfId="18971"/>
    <cellStyle name="T_Book1_Nha lop hoc 8 P 2 3" xfId="18970"/>
    <cellStyle name="T_Book1_Nha lop hoc 8 P 2 4" xfId="30908"/>
    <cellStyle name="T_Book1_Nha lop hoc 8 P 3" xfId="18969"/>
    <cellStyle name="T_Book1_Nha lop hoc 8 P 4" xfId="30907"/>
    <cellStyle name="T_Book1_Nha lop hoc 8 P_BIEU KE HOACH  2015 (KTN 6.11 sua)" xfId="18972"/>
    <cellStyle name="T_Book1_nha van hoa25-4" xfId="12156"/>
    <cellStyle name="T_Book1_nha van hoa25-4 2" xfId="12157"/>
    <cellStyle name="T_Book1_nha van hoa25-4 2 2" xfId="18974"/>
    <cellStyle name="T_Book1_nha van hoa25-4 2 2 2" xfId="33424"/>
    <cellStyle name="T_Book1_nha van hoa25-4 2 3" xfId="30910"/>
    <cellStyle name="T_Book1_nha van hoa25-4 3" xfId="18973"/>
    <cellStyle name="T_Book1_nha van hoa25-4 3 2" xfId="33423"/>
    <cellStyle name="T_Book1_nha van hoa25-4 4" xfId="30909"/>
    <cellStyle name="T_Book1_nha van hoa25-4_BIEU KE HOACH  2015 (KTN 6.11 sua)" xfId="18975"/>
    <cellStyle name="T_Book1_nha van hoa25-4_BIEU KE HOACH  2015 (KTN 6.11 sua) 2" xfId="33425"/>
    <cellStyle name="T_Book1_Nhu cau von ung truoc 2011 Tha h Hoa + Nge An gui TW" xfId="12158"/>
    <cellStyle name="T_Book1_Nhu cau von ung truoc 2011 Tha h Hoa + Nge An gui TW 2" xfId="12159"/>
    <cellStyle name="T_Book1_Nhu cau von ung truoc 2011 Tha h Hoa + Nge An gui TW 2 2" xfId="18978"/>
    <cellStyle name="T_Book1_Nhu cau von ung truoc 2011 Tha h Hoa + Nge An gui TW 2 2 2" xfId="33428"/>
    <cellStyle name="T_Book1_Nhu cau von ung truoc 2011 Tha h Hoa + Nge An gui TW 2 3" xfId="18977"/>
    <cellStyle name="T_Book1_Nhu cau von ung truoc 2011 Tha h Hoa + Nge An gui TW 2 3 2" xfId="33427"/>
    <cellStyle name="T_Book1_Nhu cau von ung truoc 2011 Tha h Hoa + Nge An gui TW 2 4" xfId="30912"/>
    <cellStyle name="T_Book1_Nhu cau von ung truoc 2011 Tha h Hoa + Nge An gui TW 3" xfId="18976"/>
    <cellStyle name="T_Book1_Nhu cau von ung truoc 2011 Tha h Hoa + Nge An gui TW 3 2" xfId="33426"/>
    <cellStyle name="T_Book1_Nhu cau von ung truoc 2011 Tha h Hoa + Nge An gui TW 4" xfId="30911"/>
    <cellStyle name="T_Book1_Nhu cau von ung truoc 2011 Tha h Hoa + Nge An gui TW_BIEU KE HOACH  2015 (KTN 6.11 sua)" xfId="18979"/>
    <cellStyle name="T_Book1_Nhu cau von ung truoc 2011 Tha h Hoa + Nge An gui TW_BIEU KE HOACH  2015 (KTN 6.11 sua) 2" xfId="33429"/>
    <cellStyle name="T_Book1_Phan pha do" xfId="18980"/>
    <cellStyle name="T_Book1_Phan pha do 2" xfId="33430"/>
    <cellStyle name="T_Book1_QĐ 980" xfId="18985"/>
    <cellStyle name="T_Book1_QĐ 980 2" xfId="33435"/>
    <cellStyle name="T_Book1_QD ke hoach dau thau" xfId="12160"/>
    <cellStyle name="T_Book1_QD ke hoach dau thau 2" xfId="12161"/>
    <cellStyle name="T_Book1_QD ke hoach dau thau 2 2" xfId="18983"/>
    <cellStyle name="T_Book1_QD ke hoach dau thau 2 2 2" xfId="33433"/>
    <cellStyle name="T_Book1_QD ke hoach dau thau 2 3" xfId="18982"/>
    <cellStyle name="T_Book1_QD ke hoach dau thau 2 3 2" xfId="33432"/>
    <cellStyle name="T_Book1_QD ke hoach dau thau 2 4" xfId="30914"/>
    <cellStyle name="T_Book1_QD ke hoach dau thau 3" xfId="18981"/>
    <cellStyle name="T_Book1_QD ke hoach dau thau 3 2" xfId="33431"/>
    <cellStyle name="T_Book1_QD ke hoach dau thau 4" xfId="30913"/>
    <cellStyle name="T_Book1_QD ke hoach dau thau_BIEU KE HOACH  2015 (KTN 6.11 sua)" xfId="18984"/>
    <cellStyle name="T_Book1_QD ke hoach dau thau_BIEU KE HOACH  2015 (KTN 6.11 sua) 2" xfId="33434"/>
    <cellStyle name="T_Book1_Ra soat KH von 2011 (Huy-11-11-11)" xfId="12162"/>
    <cellStyle name="T_Book1_Ra soat KH von 2011 (Huy-11-11-11) 2" xfId="12163"/>
    <cellStyle name="T_Book1_Ra soat KH von 2011 (Huy-11-11-11) 2 2" xfId="18987"/>
    <cellStyle name="T_Book1_Ra soat KH von 2011 (Huy-11-11-11) 2 2 2" xfId="33437"/>
    <cellStyle name="T_Book1_Ra soat KH von 2011 (Huy-11-11-11) 2 3" xfId="30916"/>
    <cellStyle name="T_Book1_Ra soat KH von 2011 (Huy-11-11-11) 3" xfId="18986"/>
    <cellStyle name="T_Book1_Ra soat KH von 2011 (Huy-11-11-11) 3 2" xfId="33436"/>
    <cellStyle name="T_Book1_Ra soat KH von 2011 (Huy-11-11-11) 4" xfId="30915"/>
    <cellStyle name="T_Book1_Ra soat KH von 2011 (Huy-11-11-11)_BIEU KE HOACH  2015 (KTN 6.11 sua)" xfId="18988"/>
    <cellStyle name="T_Book1_Ra soat KH von 2011 (Huy-11-11-11)_BIEU KE HOACH  2015 (KTN 6.11 sua) 2" xfId="33438"/>
    <cellStyle name="T_Book1_Sheet2" xfId="12164"/>
    <cellStyle name="T_Book1_Sheet2 2" xfId="12165"/>
    <cellStyle name="T_Book1_Sheet2 2 2" xfId="18991"/>
    <cellStyle name="T_Book1_Sheet2 2 2 2" xfId="33441"/>
    <cellStyle name="T_Book1_Sheet2 2 3" xfId="18990"/>
    <cellStyle name="T_Book1_Sheet2 2 3 2" xfId="33440"/>
    <cellStyle name="T_Book1_Sheet2 2 4" xfId="30918"/>
    <cellStyle name="T_Book1_Sheet2 3" xfId="18989"/>
    <cellStyle name="T_Book1_Sheet2 3 2" xfId="33439"/>
    <cellStyle name="T_Book1_Sheet2 4" xfId="30917"/>
    <cellStyle name="T_Book1_Sheet2_BIEU KE HOACH  2015 (KTN 6.11 sua)" xfId="18992"/>
    <cellStyle name="T_Book1_Sheet2_BIEU KE HOACH  2015 (KTN 6.11 sua) 2" xfId="33442"/>
    <cellStyle name="T_Book1_TH danh muc 08-09 den ngay 30-8-09" xfId="19018"/>
    <cellStyle name="T_Book1_TH danh muc 08-09 den ngay 30-8-09 2" xfId="33468"/>
    <cellStyle name="T_Book1_TH ung tren 70%-Ra soat phap ly-8-6 (dung de chuyen vao vu TH)" xfId="12166"/>
    <cellStyle name="T_Book1_TH ung tren 70%-Ra soat phap ly-8-6 (dung de chuyen vao vu TH) 2" xfId="12167"/>
    <cellStyle name="T_Book1_TH ung tren 70%-Ra soat phap ly-8-6 (dung de chuyen vao vu TH) 2 2" xfId="19021"/>
    <cellStyle name="T_Book1_TH ung tren 70%-Ra soat phap ly-8-6 (dung de chuyen vao vu TH) 2 2 2" xfId="33471"/>
    <cellStyle name="T_Book1_TH ung tren 70%-Ra soat phap ly-8-6 (dung de chuyen vao vu TH) 2 3" xfId="19020"/>
    <cellStyle name="T_Book1_TH ung tren 70%-Ra soat phap ly-8-6 (dung de chuyen vao vu TH) 2 3 2" xfId="33470"/>
    <cellStyle name="T_Book1_TH ung tren 70%-Ra soat phap ly-8-6 (dung de chuyen vao vu TH) 2 4" xfId="30920"/>
    <cellStyle name="T_Book1_TH ung tren 70%-Ra soat phap ly-8-6 (dung de chuyen vao vu TH) 3" xfId="19019"/>
    <cellStyle name="T_Book1_TH ung tren 70%-Ra soat phap ly-8-6 (dung de chuyen vao vu TH) 3 2" xfId="33469"/>
    <cellStyle name="T_Book1_TH ung tren 70%-Ra soat phap ly-8-6 (dung de chuyen vao vu TH) 4" xfId="30919"/>
    <cellStyle name="T_Book1_TH ung tren 70%-Ra soat phap ly-8-6 (dung de chuyen vao vu TH)_BIEU KE HOACH  2015 (KTN 6.11 sua)" xfId="19022"/>
    <cellStyle name="T_Book1_TH ung tren 70%-Ra soat phap ly-8-6 (dung de chuyen vao vu TH)_BIEU KE HOACH  2015 (KTN 6.11 sua) 2" xfId="33472"/>
    <cellStyle name="T_Book1_TH ung tren 70%-Ra soat phap ly-8-6 (dung de chuyen vao vu TH)_CT 134" xfId="19023"/>
    <cellStyle name="T_Book1_TH ung tren 70%-Ra soat phap ly-8-6 (dung de chuyen vao vu TH)_CT 134 2" xfId="33473"/>
    <cellStyle name="T_Book1_THAU CAT" xfId="12168"/>
    <cellStyle name="T_Book1_THAU CAT 2" xfId="12169"/>
    <cellStyle name="T_Book1_THAU CAT 2 2" xfId="19025"/>
    <cellStyle name="T_Book1_THAU CAT 2 2 2" xfId="33475"/>
    <cellStyle name="T_Book1_THAU CAT 2 3" xfId="30922"/>
    <cellStyle name="T_Book1_THAU CAT 3" xfId="19024"/>
    <cellStyle name="T_Book1_THAU CAT 3 2" xfId="33474"/>
    <cellStyle name="T_Book1_THAU CAT 4" xfId="30921"/>
    <cellStyle name="T_Book1_THAU CAT_BIEU KE HOACH  2015 (KTN 6.11 sua)" xfId="19026"/>
    <cellStyle name="T_Book1_THAU CAT_BIEU KE HOACH  2015 (KTN 6.11 sua) 2" xfId="33476"/>
    <cellStyle name="T_Book1_Thiet bi" xfId="12170"/>
    <cellStyle name="T_Book1_Thiet bi 2" xfId="19028"/>
    <cellStyle name="T_Book1_Thiet bi 2 2" xfId="33478"/>
    <cellStyle name="T_Book1_Thiet bi 3" xfId="19027"/>
    <cellStyle name="T_Book1_Thiet bi 3 2" xfId="33477"/>
    <cellStyle name="T_Book1_Thiet bi 4" xfId="30923"/>
    <cellStyle name="T_Book1_Thiet bi_Bieu chi tieu KH 2014 (Huy-04-11)" xfId="19029"/>
    <cellStyle name="T_Book1_Thiet bi_Bieu chi tieu KH 2014 (Huy-04-11) 2" xfId="33479"/>
    <cellStyle name="T_Book1_Thiet bi_bieu ke hoach dau thau" xfId="12171"/>
    <cellStyle name="T_Book1_Thiet bi_bieu ke hoach dau thau 2" xfId="19030"/>
    <cellStyle name="T_Book1_Thiet bi_bieu ke hoach dau thau 2 2" xfId="33480"/>
    <cellStyle name="T_Book1_Thiet bi_bieu ke hoach dau thau 3" xfId="30924"/>
    <cellStyle name="T_Book1_Thiet bi_bieu ke hoach dau thau truong mam non SKH" xfId="12172"/>
    <cellStyle name="T_Book1_Thiet bi_bieu ke hoach dau thau truong mam non SKH 2" xfId="19031"/>
    <cellStyle name="T_Book1_Thiet bi_bieu ke hoach dau thau truong mam non SKH 2 2" xfId="33481"/>
    <cellStyle name="T_Book1_Thiet bi_bieu ke hoach dau thau truong mam non SKH 3" xfId="30925"/>
    <cellStyle name="T_Book1_Thiet bi_bieu tong hop lai kh von 2011 gui phong TH-KTDN" xfId="12173"/>
    <cellStyle name="T_Book1_Thiet bi_bieu tong hop lai kh von 2011 gui phong TH-KTDN 2" xfId="19032"/>
    <cellStyle name="T_Book1_Thiet bi_bieu tong hop lai kh von 2011 gui phong TH-KTDN 3" xfId="30926"/>
    <cellStyle name="T_Book1_Thiet bi_Book1" xfId="12174"/>
    <cellStyle name="T_Book1_Thiet bi_Book1 2" xfId="19033"/>
    <cellStyle name="T_Book1_Thiet bi_Book1 2 2" xfId="33482"/>
    <cellStyle name="T_Book1_Thiet bi_Book1 3" xfId="30927"/>
    <cellStyle name="T_Book1_Thiet bi_Book1_Ke hoach 2010 (theo doi 11-8-2010)" xfId="12175"/>
    <cellStyle name="T_Book1_Thiet bi_Book1_Ke hoach 2010 (theo doi 11-8-2010) 2" xfId="19034"/>
    <cellStyle name="T_Book1_Thiet bi_Book1_Ke hoach 2010 (theo doi 11-8-2010) 3" xfId="30928"/>
    <cellStyle name="T_Book1_Thiet bi_Book1_ke hoach dau thau 30-6-2010" xfId="12176"/>
    <cellStyle name="T_Book1_Thiet bi_Book1_ke hoach dau thau 30-6-2010 2" xfId="19035"/>
    <cellStyle name="T_Book1_Thiet bi_Book1_ke hoach dau thau 30-6-2010 3" xfId="30929"/>
    <cellStyle name="T_Book1_Thiet bi_Copy of KH PHAN BO VON ĐỐI ỨNG NAM 2011 (30 TY phuong án gop WB)" xfId="12177"/>
    <cellStyle name="T_Book1_Thiet bi_Copy of KH PHAN BO VON ĐỐI ỨNG NAM 2011 (30 TY phuong án gop WB) 2" xfId="19036"/>
    <cellStyle name="T_Book1_Thiet bi_Copy of KH PHAN BO VON ĐỐI ỨNG NAM 2011 (30 TY phuong án gop WB) 3" xfId="30930"/>
    <cellStyle name="T_Book1_Thiet bi_DTTD chieng chan Tham lai 29-9-2009" xfId="12178"/>
    <cellStyle name="T_Book1_Thiet bi_DTTD chieng chan Tham lai 29-9-2009 2" xfId="19037"/>
    <cellStyle name="T_Book1_Thiet bi_DTTD chieng chan Tham lai 29-9-2009 3" xfId="30931"/>
    <cellStyle name="T_Book1_Thiet bi_dự toán 30a 2013" xfId="19039"/>
    <cellStyle name="T_Book1_Thiet bi_dự toán 30a 2013 2" xfId="33484"/>
    <cellStyle name="T_Book1_Thiet bi_Du toan nuoc San Thang (GD2)" xfId="12179"/>
    <cellStyle name="T_Book1_Thiet bi_Du toan nuoc San Thang (GD2) 2" xfId="19038"/>
    <cellStyle name="T_Book1_Thiet bi_Du toan nuoc San Thang (GD2) 2 2" xfId="33483"/>
    <cellStyle name="T_Book1_Thiet bi_Du toan nuoc San Thang (GD2) 3" xfId="30932"/>
    <cellStyle name="T_Book1_Thiet bi_Ke hoach 2010 (theo doi 11-8-2010)" xfId="12180"/>
    <cellStyle name="T_Book1_Thiet bi_Ke hoach 2010 (theo doi 11-8-2010) 2" xfId="19040"/>
    <cellStyle name="T_Book1_Thiet bi_Ke hoach 2010 (theo doi 11-8-2010) 2 2" xfId="33485"/>
    <cellStyle name="T_Book1_Thiet bi_Ke hoach 2010 (theo doi 11-8-2010) 3" xfId="30933"/>
    <cellStyle name="T_Book1_Thiet bi_ke hoach dau thau 30-6-2010" xfId="12181"/>
    <cellStyle name="T_Book1_Thiet bi_ke hoach dau thau 30-6-2010 2" xfId="19041"/>
    <cellStyle name="T_Book1_Thiet bi_ke hoach dau thau 30-6-2010 2 2" xfId="33486"/>
    <cellStyle name="T_Book1_Thiet bi_ke hoach dau thau 30-6-2010 3" xfId="30934"/>
    <cellStyle name="T_Book1_Thiet bi_KH Von 2012 gui BKH 1" xfId="12182"/>
    <cellStyle name="T_Book1_Thiet bi_KH Von 2012 gui BKH 1 2" xfId="19042"/>
    <cellStyle name="T_Book1_Thiet bi_KH Von 2012 gui BKH 1 3" xfId="30935"/>
    <cellStyle name="T_Book1_Thiet bi_QD ke hoach dau thau" xfId="12183"/>
    <cellStyle name="T_Book1_Thiet bi_QD ke hoach dau thau 2" xfId="19043"/>
    <cellStyle name="T_Book1_Thiet bi_QD ke hoach dau thau 2 2" xfId="33487"/>
    <cellStyle name="T_Book1_Thiet bi_QD ke hoach dau thau 3" xfId="30936"/>
    <cellStyle name="T_Book1_Thiet bi_Ra soat KH von 2011 (Huy-11-11-11)" xfId="12184"/>
    <cellStyle name="T_Book1_Thiet bi_Ra soat KH von 2011 (Huy-11-11-11) 2" xfId="19044"/>
    <cellStyle name="T_Book1_Thiet bi_Ra soat KH von 2011 (Huy-11-11-11) 2 2" xfId="33488"/>
    <cellStyle name="T_Book1_Thiet bi_Ra soat KH von 2011 (Huy-11-11-11) 3" xfId="30937"/>
    <cellStyle name="T_Book1_Thiet bi_tinh toan hoang ha" xfId="12185"/>
    <cellStyle name="T_Book1_Thiet bi_tinh toan hoang ha 2" xfId="19045"/>
    <cellStyle name="T_Book1_Thiet bi_tinh toan hoang ha 2 2" xfId="33489"/>
    <cellStyle name="T_Book1_Thiet bi_tinh toan hoang ha 3" xfId="30938"/>
    <cellStyle name="T_Book1_Thiet bi_Tong von ĐTPT" xfId="12186"/>
    <cellStyle name="T_Book1_Thiet bi_Tong von ĐTPT 2" xfId="19046"/>
    <cellStyle name="T_Book1_Thiet bi_Tong von ĐTPT 2 2" xfId="33490"/>
    <cellStyle name="T_Book1_Thiet bi_Tong von ĐTPT 3" xfId="30939"/>
    <cellStyle name="T_Book1_Thiet bi_Viec Huy dang lam" xfId="19047"/>
    <cellStyle name="T_Book1_Thiet bi_Viec Huy dang lam 2" xfId="33491"/>
    <cellStyle name="T_Book1_Thuc hien du an 06-10 ngay 18_9" xfId="12187"/>
    <cellStyle name="T_Book1_Thuc hien du an 06-10 ngay 18_9 2" xfId="12188"/>
    <cellStyle name="T_Book1_Thuc hien du an 06-10 ngay 18_9 2 2" xfId="19049"/>
    <cellStyle name="T_Book1_Thuc hien du an 06-10 ngay 18_9 2 2 2" xfId="33493"/>
    <cellStyle name="T_Book1_Thuc hien du an 06-10 ngay 18_9 2 3" xfId="30941"/>
    <cellStyle name="T_Book1_Thuc hien du an 06-10 ngay 18_9 3" xfId="19048"/>
    <cellStyle name="T_Book1_Thuc hien du an 06-10 ngay 18_9 3 2" xfId="33492"/>
    <cellStyle name="T_Book1_Thuc hien du an 06-10 ngay 18_9 4" xfId="30940"/>
    <cellStyle name="T_Book1_Thuc hien du an 06-10 ngay 18_9_BIEU KE HOACH  2015 (KTN 6.11 sua)" xfId="19050"/>
    <cellStyle name="T_Book1_Thuc hien du an 06-10 ngay 18_9_BIEU KE HOACH  2015 (KTN 6.11 sua) 2" xfId="33494"/>
    <cellStyle name="T_Book1_tien luong" xfId="18993"/>
    <cellStyle name="T_Book1_tien luong 2" xfId="33443"/>
    <cellStyle name="T_Book1_Tien luong chuan 01" xfId="18994"/>
    <cellStyle name="T_Book1_Tien luong chuan 01 2" xfId="33444"/>
    <cellStyle name="T_Book1_Tienluong" xfId="12189"/>
    <cellStyle name="T_Book1_Tienluong 2" xfId="12190"/>
    <cellStyle name="T_Book1_Tienluong 2 2" xfId="18996"/>
    <cellStyle name="T_Book1_Tienluong 2 2 2" xfId="33446"/>
    <cellStyle name="T_Book1_Tienluong 2 3" xfId="30943"/>
    <cellStyle name="T_Book1_Tienluong 3" xfId="18995"/>
    <cellStyle name="T_Book1_Tienluong 3 2" xfId="33445"/>
    <cellStyle name="T_Book1_Tienluong 4" xfId="30942"/>
    <cellStyle name="T_Book1_Tienluong_BIEU KE HOACH  2015 (KTN 6.11 sua)" xfId="18997"/>
    <cellStyle name="T_Book1_Tienluong_BIEU KE HOACH  2015 (KTN 6.11 sua) 2" xfId="33447"/>
    <cellStyle name="T_Book1_tinh toan hoang ha" xfId="12191"/>
    <cellStyle name="T_Book1_tinh toan hoang ha 2" xfId="12192"/>
    <cellStyle name="T_Book1_tinh toan hoang ha 2 2" xfId="19000"/>
    <cellStyle name="T_Book1_tinh toan hoang ha 2 2 2" xfId="33450"/>
    <cellStyle name="T_Book1_tinh toan hoang ha 2 3" xfId="18999"/>
    <cellStyle name="T_Book1_tinh toan hoang ha 2 3 2" xfId="33449"/>
    <cellStyle name="T_Book1_tinh toan hoang ha 2 4" xfId="30945"/>
    <cellStyle name="T_Book1_tinh toan hoang ha 3" xfId="18998"/>
    <cellStyle name="T_Book1_tinh toan hoang ha 3 2" xfId="33448"/>
    <cellStyle name="T_Book1_tinh toan hoang ha 4" xfId="30944"/>
    <cellStyle name="T_Book1_tinh toan hoang ha_BIEU KE HOACH  2015 (KTN 6.11 sua)" xfId="19001"/>
    <cellStyle name="T_Book1_tinh toan hoang ha_BIEU KE HOACH  2015 (KTN 6.11 sua) 2" xfId="33451"/>
    <cellStyle name="T_Book1_Tong hop  " xfId="19002"/>
    <cellStyle name="T_Book1_Tong hop   2" xfId="33452"/>
    <cellStyle name="T_Book1_Tong hop gia tri" xfId="12193"/>
    <cellStyle name="T_Book1_Tong hop gia tri 2" xfId="12194"/>
    <cellStyle name="T_Book1_Tong hop gia tri 2 2" xfId="19005"/>
    <cellStyle name="T_Book1_Tong hop gia tri 2 2 2" xfId="33455"/>
    <cellStyle name="T_Book1_Tong hop gia tri 2 3" xfId="19004"/>
    <cellStyle name="T_Book1_Tong hop gia tri 2 3 2" xfId="33454"/>
    <cellStyle name="T_Book1_Tong hop gia tri 2 4" xfId="30947"/>
    <cellStyle name="T_Book1_Tong hop gia tri 3" xfId="19003"/>
    <cellStyle name="T_Book1_Tong hop gia tri 3 2" xfId="33453"/>
    <cellStyle name="T_Book1_Tong hop gia tri 4" xfId="30946"/>
    <cellStyle name="T_Book1_Tong hop gia tri_BIEU KE HOACH  2015 (KTN 6.11 sua)" xfId="19006"/>
    <cellStyle name="T_Book1_Tong hop gia tri_BIEU KE HOACH  2015 (KTN 6.11 sua) 2" xfId="33456"/>
    <cellStyle name="T_Book1_TT nhu cau dung nuoc" xfId="12195"/>
    <cellStyle name="T_Book1_TT nhu cau dung nuoc 2" xfId="12196"/>
    <cellStyle name="T_Book1_TT nhu cau dung nuoc 2 2" xfId="19009"/>
    <cellStyle name="T_Book1_TT nhu cau dung nuoc 2 2 2" xfId="33459"/>
    <cellStyle name="T_Book1_TT nhu cau dung nuoc 2 3" xfId="19008"/>
    <cellStyle name="T_Book1_TT nhu cau dung nuoc 2 3 2" xfId="33458"/>
    <cellStyle name="T_Book1_TT nhu cau dung nuoc 2 4" xfId="30949"/>
    <cellStyle name="T_Book1_TT nhu cau dung nuoc 3" xfId="19007"/>
    <cellStyle name="T_Book1_TT nhu cau dung nuoc 3 2" xfId="33457"/>
    <cellStyle name="T_Book1_TT nhu cau dung nuoc 4" xfId="30948"/>
    <cellStyle name="T_Book1_TT nhu cau dung nuoc_BIEU KE HOACH  2015 (KTN 6.11 sua)" xfId="19010"/>
    <cellStyle name="T_Book1_TT nhu cau dung nuoc_BIEU KE HOACH  2015 (KTN 6.11 sua) 2" xfId="33460"/>
    <cellStyle name="T_Book1_TT nhu cau dung nuoc_GVL" xfId="12197"/>
    <cellStyle name="T_Book1_TT nhu cau dung nuoc_GVL 2" xfId="12198"/>
    <cellStyle name="T_Book1_TT nhu cau dung nuoc_GVL 2 2" xfId="19013"/>
    <cellStyle name="T_Book1_TT nhu cau dung nuoc_GVL 2 2 2" xfId="33463"/>
    <cellStyle name="T_Book1_TT nhu cau dung nuoc_GVL 2 3" xfId="19012"/>
    <cellStyle name="T_Book1_TT nhu cau dung nuoc_GVL 2 3 2" xfId="33462"/>
    <cellStyle name="T_Book1_TT nhu cau dung nuoc_GVL 2 4" xfId="30951"/>
    <cellStyle name="T_Book1_TT nhu cau dung nuoc_GVL 3" xfId="19011"/>
    <cellStyle name="T_Book1_TT nhu cau dung nuoc_GVL 3 2" xfId="33461"/>
    <cellStyle name="T_Book1_TT nhu cau dung nuoc_GVL 4" xfId="30950"/>
    <cellStyle name="T_Book1_TT nhu cau dung nuoc_GVL_BIEU KE HOACH  2015 (KTN 6.11 sua)" xfId="19014"/>
    <cellStyle name="T_Book1_TT nhu cau dung nuoc_GVL_BIEU KE HOACH  2015 (KTN 6.11 sua) 2" xfId="33464"/>
    <cellStyle name="T_Book1_TU VAN THUY LOI THAM  PHE" xfId="12199"/>
    <cellStyle name="T_Book1_TU VAN THUY LOI THAM  PHE 2" xfId="12200"/>
    <cellStyle name="T_Book1_TU VAN THUY LOI THAM  PHE 2 2" xfId="19016"/>
    <cellStyle name="T_Book1_TU VAN THUY LOI THAM  PHE 2 2 2" xfId="33466"/>
    <cellStyle name="T_Book1_TU VAN THUY LOI THAM  PHE 2 3" xfId="30953"/>
    <cellStyle name="T_Book1_TU VAN THUY LOI THAM  PHE 3" xfId="19015"/>
    <cellStyle name="T_Book1_TU VAN THUY LOI THAM  PHE 3 2" xfId="33465"/>
    <cellStyle name="T_Book1_TU VAN THUY LOI THAM  PHE 4" xfId="30952"/>
    <cellStyle name="T_Book1_TU VAN THUY LOI THAM  PHE_BIEU KE HOACH  2015 (KTN 6.11 sua)" xfId="19017"/>
    <cellStyle name="T_Book1_TU VAN THUY LOI THAM  PHE_BIEU KE HOACH  2015 (KTN 6.11 sua) 2" xfId="33467"/>
    <cellStyle name="T_Book1_ung truoc 2011 NSTW Thanh Hoa + Nge An gui Thu 12-5" xfId="12201"/>
    <cellStyle name="T_Book1_ung truoc 2011 NSTW Thanh Hoa + Nge An gui Thu 12-5 2" xfId="12202"/>
    <cellStyle name="T_Book1_ung truoc 2011 NSTW Thanh Hoa + Nge An gui Thu 12-5 2 2" xfId="19053"/>
    <cellStyle name="T_Book1_ung truoc 2011 NSTW Thanh Hoa + Nge An gui Thu 12-5 2 2 2" xfId="33497"/>
    <cellStyle name="T_Book1_ung truoc 2011 NSTW Thanh Hoa + Nge An gui Thu 12-5 2 3" xfId="19052"/>
    <cellStyle name="T_Book1_ung truoc 2011 NSTW Thanh Hoa + Nge An gui Thu 12-5 2 3 2" xfId="33496"/>
    <cellStyle name="T_Book1_ung truoc 2011 NSTW Thanh Hoa + Nge An gui Thu 12-5 2 4" xfId="30955"/>
    <cellStyle name="T_Book1_ung truoc 2011 NSTW Thanh Hoa + Nge An gui Thu 12-5 3" xfId="19051"/>
    <cellStyle name="T_Book1_ung truoc 2011 NSTW Thanh Hoa + Nge An gui Thu 12-5 3 2" xfId="33495"/>
    <cellStyle name="T_Book1_ung truoc 2011 NSTW Thanh Hoa + Nge An gui Thu 12-5 4" xfId="30954"/>
    <cellStyle name="T_Book1_ung truoc 2011 NSTW Thanh Hoa + Nge An gui Thu 12-5_BIEU KE HOACH  2015 (KTN 6.11 sua)" xfId="19054"/>
    <cellStyle name="T_Book1_ung truoc 2011 NSTW Thanh Hoa + Nge An gui Thu 12-5_BIEU KE HOACH  2015 (KTN 6.11 sua) 2" xfId="33498"/>
    <cellStyle name="T_Book1_VC1" xfId="12203"/>
    <cellStyle name="T_Book1_VC1 2" xfId="12204"/>
    <cellStyle name="T_Book1_VC1 2 2" xfId="19057"/>
    <cellStyle name="T_Book1_VC1 2 2 2" xfId="33501"/>
    <cellStyle name="T_Book1_VC1 2 3" xfId="19056"/>
    <cellStyle name="T_Book1_VC1 2 3 2" xfId="33500"/>
    <cellStyle name="T_Book1_VC1 2 4" xfId="30957"/>
    <cellStyle name="T_Book1_VC1 3" xfId="19055"/>
    <cellStyle name="T_Book1_VC1 3 2" xfId="33499"/>
    <cellStyle name="T_Book1_VC1 4" xfId="30956"/>
    <cellStyle name="T_Book1_VC1_BIEU KE HOACH  2015 (KTN 6.11 sua)" xfId="19058"/>
    <cellStyle name="T_Book1_VC1_BIEU KE HOACH  2015 (KTN 6.11 sua) 2" xfId="33502"/>
    <cellStyle name="T_Book1_VC1_GVL" xfId="12205"/>
    <cellStyle name="T_Book1_VC1_GVL 2" xfId="12206"/>
    <cellStyle name="T_Book1_VC1_GVL 2 2" xfId="19061"/>
    <cellStyle name="T_Book1_VC1_GVL 2 2 2" xfId="33505"/>
    <cellStyle name="T_Book1_VC1_GVL 2 3" xfId="19060"/>
    <cellStyle name="T_Book1_VC1_GVL 2 3 2" xfId="33504"/>
    <cellStyle name="T_Book1_VC1_GVL 2 4" xfId="30959"/>
    <cellStyle name="T_Book1_VC1_GVL 3" xfId="19059"/>
    <cellStyle name="T_Book1_VC1_GVL 3 2" xfId="33503"/>
    <cellStyle name="T_Book1_VC1_GVL 4" xfId="30958"/>
    <cellStyle name="T_Book1_VC1_GVL_BIEU KE HOACH  2015 (KTN 6.11 sua)" xfId="19062"/>
    <cellStyle name="T_Book1_VC1_GVL_BIEU KE HOACH  2015 (KTN 6.11 sua) 2" xfId="33506"/>
    <cellStyle name="T_Book1_Viec Huy dang lam" xfId="19063"/>
    <cellStyle name="T_Book1_Viec Huy dang lam 2" xfId="33507"/>
    <cellStyle name="T_Book1_Viec Huy dang lam_CT 134" xfId="19064"/>
    <cellStyle name="T_Book1_Viec Huy dang lam_CT 134 2" xfId="33508"/>
    <cellStyle name="T_Book2" xfId="19065"/>
    <cellStyle name="T_Book2 2" xfId="33509"/>
    <cellStyle name="T_Cac bao cao TB  Milk-Yomilk-co Ke- CK 1-Vinh Thang" xfId="12207"/>
    <cellStyle name="T_Cac bao cao TB  Milk-Yomilk-co Ke- CK 1-Vinh Thang 2" xfId="19067"/>
    <cellStyle name="T_Cac bao cao TB  Milk-Yomilk-co Ke- CK 1-Vinh Thang 2 2" xfId="33511"/>
    <cellStyle name="T_Cac bao cao TB  Milk-Yomilk-co Ke- CK 1-Vinh Thang 3" xfId="19066"/>
    <cellStyle name="T_Cac bao cao TB  Milk-Yomilk-co Ke- CK 1-Vinh Thang 3 2" xfId="33510"/>
    <cellStyle name="T_Cac bao cao TB  Milk-Yomilk-co Ke- CK 1-Vinh Thang 4" xfId="30960"/>
    <cellStyle name="T_Cac bao cao TB  Milk-Yomilk-co Ke- CK 1-Vinh Thang_CT 134" xfId="19068"/>
    <cellStyle name="T_Cac bao cao TB  Milk-Yomilk-co Ke- CK 1-Vinh Thang_CT 134 2" xfId="33512"/>
    <cellStyle name="T_CDKT" xfId="12208"/>
    <cellStyle name="T_CDKT 2" xfId="12209"/>
    <cellStyle name="T_CDKT 2 2" xfId="19071"/>
    <cellStyle name="T_CDKT 2 2 2" xfId="33515"/>
    <cellStyle name="T_CDKT 2 3" xfId="19070"/>
    <cellStyle name="T_CDKT 2 3 2" xfId="33514"/>
    <cellStyle name="T_CDKT 2 4" xfId="30962"/>
    <cellStyle name="T_CDKT 3" xfId="19069"/>
    <cellStyle name="T_CDKT 3 2" xfId="33513"/>
    <cellStyle name="T_CDKT 4" xfId="30961"/>
    <cellStyle name="T_CDKT_BIEU KE HOACH  2015 (KTN 6.11 sua)" xfId="19072"/>
    <cellStyle name="T_CDKT_BIEU KE HOACH  2015 (KTN 6.11 sua) 2" xfId="33516"/>
    <cellStyle name="T_CDKT_bieu ke hoach dau thau" xfId="12210"/>
    <cellStyle name="T_CDKT_bieu ke hoach dau thau 2" xfId="12211"/>
    <cellStyle name="T_CDKT_bieu ke hoach dau thau 2 2" xfId="19075"/>
    <cellStyle name="T_CDKT_bieu ke hoach dau thau 2 2 2" xfId="33519"/>
    <cellStyle name="T_CDKT_bieu ke hoach dau thau 2 3" xfId="19074"/>
    <cellStyle name="T_CDKT_bieu ke hoach dau thau 2 3 2" xfId="33518"/>
    <cellStyle name="T_CDKT_bieu ke hoach dau thau 2 4" xfId="30964"/>
    <cellStyle name="T_CDKT_bieu ke hoach dau thau 3" xfId="19073"/>
    <cellStyle name="T_CDKT_bieu ke hoach dau thau 3 2" xfId="33517"/>
    <cellStyle name="T_CDKT_bieu ke hoach dau thau 4" xfId="30963"/>
    <cellStyle name="T_CDKT_bieu ke hoach dau thau truong mam non SKH" xfId="12212"/>
    <cellStyle name="T_CDKT_bieu ke hoach dau thau truong mam non SKH 2" xfId="12213"/>
    <cellStyle name="T_CDKT_bieu ke hoach dau thau truong mam non SKH 2 2" xfId="19078"/>
    <cellStyle name="T_CDKT_bieu ke hoach dau thau truong mam non SKH 2 2 2" xfId="33522"/>
    <cellStyle name="T_CDKT_bieu ke hoach dau thau truong mam non SKH 2 3" xfId="19077"/>
    <cellStyle name="T_CDKT_bieu ke hoach dau thau truong mam non SKH 2 3 2" xfId="33521"/>
    <cellStyle name="T_CDKT_bieu ke hoach dau thau truong mam non SKH 2 4" xfId="30966"/>
    <cellStyle name="T_CDKT_bieu ke hoach dau thau truong mam non SKH 3" xfId="19076"/>
    <cellStyle name="T_CDKT_bieu ke hoach dau thau truong mam non SKH 3 2" xfId="33520"/>
    <cellStyle name="T_CDKT_bieu ke hoach dau thau truong mam non SKH 4" xfId="30965"/>
    <cellStyle name="T_CDKT_bieu ke hoach dau thau truong mam non SKH_BIEU KE HOACH  2015 (KTN 6.11 sua)" xfId="19079"/>
    <cellStyle name="T_CDKT_bieu ke hoach dau thau truong mam non SKH_BIEU KE HOACH  2015 (KTN 6.11 sua) 2" xfId="33523"/>
    <cellStyle name="T_CDKT_bieu ke hoach dau thau_BIEU KE HOACH  2015 (KTN 6.11 sua)" xfId="19080"/>
    <cellStyle name="T_CDKT_bieu ke hoach dau thau_BIEU KE HOACH  2015 (KTN 6.11 sua) 2" xfId="33524"/>
    <cellStyle name="T_CDKT_bieu tong hop lai kh von 2011 gui phong TH-KTDN" xfId="12214"/>
    <cellStyle name="T_CDKT_bieu tong hop lai kh von 2011 gui phong TH-KTDN 2" xfId="12215"/>
    <cellStyle name="T_CDKT_bieu tong hop lai kh von 2011 gui phong TH-KTDN 2 2" xfId="19083"/>
    <cellStyle name="T_CDKT_bieu tong hop lai kh von 2011 gui phong TH-KTDN 2 3" xfId="19082"/>
    <cellStyle name="T_CDKT_bieu tong hop lai kh von 2011 gui phong TH-KTDN 2 4" xfId="30968"/>
    <cellStyle name="T_CDKT_bieu tong hop lai kh von 2011 gui phong TH-KTDN 3" xfId="19081"/>
    <cellStyle name="T_CDKT_bieu tong hop lai kh von 2011 gui phong TH-KTDN 4" xfId="30967"/>
    <cellStyle name="T_CDKT_bieu tong hop lai kh von 2011 gui phong TH-KTDN_BIEU KE HOACH  2015 (KTN 6.11 sua)" xfId="19084"/>
    <cellStyle name="T_CDKT_Book1" xfId="12216"/>
    <cellStyle name="T_CDKT_Book1 2" xfId="12217"/>
    <cellStyle name="T_CDKT_Book1 2 2" xfId="19087"/>
    <cellStyle name="T_CDKT_Book1 2 3" xfId="19086"/>
    <cellStyle name="T_CDKT_Book1 2 4" xfId="30970"/>
    <cellStyle name="T_CDKT_Book1 3" xfId="19085"/>
    <cellStyle name="T_CDKT_Book1 4" xfId="30969"/>
    <cellStyle name="T_CDKT_Book1_BIEU KE HOACH  2015 (KTN 6.11 sua)" xfId="19088"/>
    <cellStyle name="T_CDKT_Book1_Ke hoach 2010 (theo doi 11-8-2010)" xfId="12218"/>
    <cellStyle name="T_CDKT_Book1_Ke hoach 2010 (theo doi 11-8-2010) 2" xfId="12219"/>
    <cellStyle name="T_CDKT_Book1_Ke hoach 2010 (theo doi 11-8-2010) 2 2" xfId="19091"/>
    <cellStyle name="T_CDKT_Book1_Ke hoach 2010 (theo doi 11-8-2010) 2 2 2" xfId="33527"/>
    <cellStyle name="T_CDKT_Book1_Ke hoach 2010 (theo doi 11-8-2010) 2 3" xfId="19090"/>
    <cellStyle name="T_CDKT_Book1_Ke hoach 2010 (theo doi 11-8-2010) 2 3 2" xfId="33526"/>
    <cellStyle name="T_CDKT_Book1_Ke hoach 2010 (theo doi 11-8-2010) 2 4" xfId="30972"/>
    <cellStyle name="T_CDKT_Book1_Ke hoach 2010 (theo doi 11-8-2010) 3" xfId="19089"/>
    <cellStyle name="T_CDKT_Book1_Ke hoach 2010 (theo doi 11-8-2010) 3 2" xfId="33525"/>
    <cellStyle name="T_CDKT_Book1_Ke hoach 2010 (theo doi 11-8-2010) 4" xfId="30971"/>
    <cellStyle name="T_CDKT_Book1_Ke hoach 2010 (theo doi 11-8-2010)_BIEU KE HOACH  2015 (KTN 6.11 sua)" xfId="19092"/>
    <cellStyle name="T_CDKT_Book1_Ke hoach 2010 (theo doi 11-8-2010)_BIEU KE HOACH  2015 (KTN 6.11 sua) 2" xfId="33528"/>
    <cellStyle name="T_CDKT_Copy of KH PHAN BO VON ĐỐI ỨNG NAM 2011 (30 TY phuong án gop WB)" xfId="12220"/>
    <cellStyle name="T_CDKT_Copy of KH PHAN BO VON ĐỐI ỨNG NAM 2011 (30 TY phuong án gop WB) 2" xfId="12221"/>
    <cellStyle name="T_CDKT_Copy of KH PHAN BO VON ĐỐI ỨNG NAM 2011 (30 TY phuong án gop WB) 2 2" xfId="19095"/>
    <cellStyle name="T_CDKT_Copy of KH PHAN BO VON ĐỐI ỨNG NAM 2011 (30 TY phuong án gop WB) 2 3" xfId="19094"/>
    <cellStyle name="T_CDKT_Copy of KH PHAN BO VON ĐỐI ỨNG NAM 2011 (30 TY phuong án gop WB) 2 4" xfId="30974"/>
    <cellStyle name="T_CDKT_Copy of KH PHAN BO VON ĐỐI ỨNG NAM 2011 (30 TY phuong án gop WB) 3" xfId="19093"/>
    <cellStyle name="T_CDKT_Copy of KH PHAN BO VON ĐỐI ỨNG NAM 2011 (30 TY phuong án gop WB) 4" xfId="30973"/>
    <cellStyle name="T_CDKT_Copy of KH PHAN BO VON ĐỐI ỨNG NAM 2011 (30 TY phuong án gop WB)_BIEU KE HOACH  2015 (KTN 6.11 sua)" xfId="19096"/>
    <cellStyle name="T_CDKT_DT tieu hoc diem TDC ban Cho 28-02-09" xfId="12222"/>
    <cellStyle name="T_CDKT_DT tieu hoc diem TDC ban Cho 28-02-09 2" xfId="12223"/>
    <cellStyle name="T_CDKT_DT tieu hoc diem TDC ban Cho 28-02-09 2 2" xfId="19099"/>
    <cellStyle name="T_CDKT_DT tieu hoc diem TDC ban Cho 28-02-09 2 2 2" xfId="33531"/>
    <cellStyle name="T_CDKT_DT tieu hoc diem TDC ban Cho 28-02-09 2 3" xfId="19098"/>
    <cellStyle name="T_CDKT_DT tieu hoc diem TDC ban Cho 28-02-09 2 3 2" xfId="33530"/>
    <cellStyle name="T_CDKT_DT tieu hoc diem TDC ban Cho 28-02-09 2 4" xfId="30976"/>
    <cellStyle name="T_CDKT_DT tieu hoc diem TDC ban Cho 28-02-09 3" xfId="19097"/>
    <cellStyle name="T_CDKT_DT tieu hoc diem TDC ban Cho 28-02-09 3 2" xfId="33529"/>
    <cellStyle name="T_CDKT_DT tieu hoc diem TDC ban Cho 28-02-09 4" xfId="30975"/>
    <cellStyle name="T_CDKT_DT tieu hoc diem TDC ban Cho 28-02-09_BIEU KE HOACH  2015 (KTN 6.11 sua)" xfId="19100"/>
    <cellStyle name="T_CDKT_DT tieu hoc diem TDC ban Cho 28-02-09_BIEU KE HOACH  2015 (KTN 6.11 sua) 2" xfId="33532"/>
    <cellStyle name="T_CDKT_DTTD chieng chan Tham lai 29-9-2009" xfId="12224"/>
    <cellStyle name="T_CDKT_DTTD chieng chan Tham lai 29-9-2009 2" xfId="12225"/>
    <cellStyle name="T_CDKT_DTTD chieng chan Tham lai 29-9-2009 2 2" xfId="19103"/>
    <cellStyle name="T_CDKT_DTTD chieng chan Tham lai 29-9-2009 2 3" xfId="19102"/>
    <cellStyle name="T_CDKT_DTTD chieng chan Tham lai 29-9-2009 2 4" xfId="30978"/>
    <cellStyle name="T_CDKT_DTTD chieng chan Tham lai 29-9-2009 3" xfId="19101"/>
    <cellStyle name="T_CDKT_DTTD chieng chan Tham lai 29-9-2009 4" xfId="30977"/>
    <cellStyle name="T_CDKT_DTTD chieng chan Tham lai 29-9-2009_BIEU KE HOACH  2015 (KTN 6.11 sua)" xfId="19104"/>
    <cellStyle name="T_CDKT_GVL" xfId="12226"/>
    <cellStyle name="T_CDKT_GVL 2" xfId="12227"/>
    <cellStyle name="T_CDKT_GVL 2 2" xfId="19107"/>
    <cellStyle name="T_CDKT_GVL 2 3" xfId="19106"/>
    <cellStyle name="T_CDKT_GVL 2 4" xfId="30980"/>
    <cellStyle name="T_CDKT_GVL 3" xfId="19105"/>
    <cellStyle name="T_CDKT_GVL 4" xfId="30979"/>
    <cellStyle name="T_CDKT_GVL_BIEU KE HOACH  2015 (KTN 6.11 sua)" xfId="19108"/>
    <cellStyle name="T_CDKT_Ke hoach 2010 (theo doi 11-8-2010)" xfId="12228"/>
    <cellStyle name="T_CDKT_Ke hoach 2010 (theo doi 11-8-2010) 2" xfId="12229"/>
    <cellStyle name="T_CDKT_Ke hoach 2010 (theo doi 11-8-2010) 2 2" xfId="19111"/>
    <cellStyle name="T_CDKT_Ke hoach 2010 (theo doi 11-8-2010) 2 2 2" xfId="33535"/>
    <cellStyle name="T_CDKT_Ke hoach 2010 (theo doi 11-8-2010) 2 3" xfId="19110"/>
    <cellStyle name="T_CDKT_Ke hoach 2010 (theo doi 11-8-2010) 2 3 2" xfId="33534"/>
    <cellStyle name="T_CDKT_Ke hoach 2010 (theo doi 11-8-2010) 2 4" xfId="30982"/>
    <cellStyle name="T_CDKT_Ke hoach 2010 (theo doi 11-8-2010) 3" xfId="19109"/>
    <cellStyle name="T_CDKT_Ke hoach 2010 (theo doi 11-8-2010) 3 2" xfId="33533"/>
    <cellStyle name="T_CDKT_Ke hoach 2010 (theo doi 11-8-2010) 4" xfId="30981"/>
    <cellStyle name="T_CDKT_Ke hoach 2010 (theo doi 11-8-2010)_BIEU KE HOACH  2015 (KTN 6.11 sua)" xfId="19112"/>
    <cellStyle name="T_CDKT_Ke hoach 2010 (theo doi 11-8-2010)_BIEU KE HOACH  2015 (KTN 6.11 sua) 2" xfId="33536"/>
    <cellStyle name="T_CDKT_ke hoach dau thau 30-6-2010" xfId="12230"/>
    <cellStyle name="T_CDKT_ke hoach dau thau 30-6-2010 2" xfId="12231"/>
    <cellStyle name="T_CDKT_ke hoach dau thau 30-6-2010 2 2" xfId="19115"/>
    <cellStyle name="T_CDKT_ke hoach dau thau 30-6-2010 2 2 2" xfId="33539"/>
    <cellStyle name="T_CDKT_ke hoach dau thau 30-6-2010 2 3" xfId="19114"/>
    <cellStyle name="T_CDKT_ke hoach dau thau 30-6-2010 2 3 2" xfId="33538"/>
    <cellStyle name="T_CDKT_ke hoach dau thau 30-6-2010 2 4" xfId="30984"/>
    <cellStyle name="T_CDKT_ke hoach dau thau 30-6-2010 3" xfId="19113"/>
    <cellStyle name="T_CDKT_ke hoach dau thau 30-6-2010 3 2" xfId="33537"/>
    <cellStyle name="T_CDKT_ke hoach dau thau 30-6-2010 4" xfId="30983"/>
    <cellStyle name="T_CDKT_ke hoach dau thau 30-6-2010_BIEU KE HOACH  2015 (KTN 6.11 sua)" xfId="19116"/>
    <cellStyle name="T_CDKT_ke hoach dau thau 30-6-2010_BIEU KE HOACH  2015 (KTN 6.11 sua) 2" xfId="33540"/>
    <cellStyle name="T_CDKT_KH Von 2012 gui BKH 1" xfId="12232"/>
    <cellStyle name="T_CDKT_KH Von 2012 gui BKH 1 2" xfId="12233"/>
    <cellStyle name="T_CDKT_KH Von 2012 gui BKH 1 2 2" xfId="19119"/>
    <cellStyle name="T_CDKT_KH Von 2012 gui BKH 1 2 3" xfId="19118"/>
    <cellStyle name="T_CDKT_KH Von 2012 gui BKH 1 2 4" xfId="30986"/>
    <cellStyle name="T_CDKT_KH Von 2012 gui BKH 1 3" xfId="19117"/>
    <cellStyle name="T_CDKT_KH Von 2012 gui BKH 1 4" xfId="30985"/>
    <cellStyle name="T_CDKT_KH Von 2012 gui BKH 1_BIEU KE HOACH  2015 (KTN 6.11 sua)" xfId="19120"/>
    <cellStyle name="T_CDKT_QD ke hoach dau thau" xfId="12234"/>
    <cellStyle name="T_CDKT_QD ke hoach dau thau 2" xfId="12235"/>
    <cellStyle name="T_CDKT_QD ke hoach dau thau 2 2" xfId="19123"/>
    <cellStyle name="T_CDKT_QD ke hoach dau thau 2 2 2" xfId="33543"/>
    <cellStyle name="T_CDKT_QD ke hoach dau thau 2 3" xfId="19122"/>
    <cellStyle name="T_CDKT_QD ke hoach dau thau 2 3 2" xfId="33542"/>
    <cellStyle name="T_CDKT_QD ke hoach dau thau 2 4" xfId="30988"/>
    <cellStyle name="T_CDKT_QD ke hoach dau thau 3" xfId="19121"/>
    <cellStyle name="T_CDKT_QD ke hoach dau thau 3 2" xfId="33541"/>
    <cellStyle name="T_CDKT_QD ke hoach dau thau 4" xfId="30987"/>
    <cellStyle name="T_CDKT_QD ke hoach dau thau_BIEU KE HOACH  2015 (KTN 6.11 sua)" xfId="19124"/>
    <cellStyle name="T_CDKT_QD ke hoach dau thau_BIEU KE HOACH  2015 (KTN 6.11 sua) 2" xfId="33544"/>
    <cellStyle name="T_CDKT_Tienluong" xfId="12236"/>
    <cellStyle name="T_CDKT_Tienluong 2" xfId="12237"/>
    <cellStyle name="T_CDKT_Tienluong 2 2" xfId="19127"/>
    <cellStyle name="T_CDKT_Tienluong 2 2 2" xfId="33547"/>
    <cellStyle name="T_CDKT_Tienluong 2 3" xfId="19126"/>
    <cellStyle name="T_CDKT_Tienluong 2 3 2" xfId="33546"/>
    <cellStyle name="T_CDKT_Tienluong 2 4" xfId="30990"/>
    <cellStyle name="T_CDKT_Tienluong 3" xfId="19125"/>
    <cellStyle name="T_CDKT_Tienluong 3 2" xfId="33545"/>
    <cellStyle name="T_CDKT_Tienluong 4" xfId="30989"/>
    <cellStyle name="T_CDKT_Tienluong_BIEU KE HOACH  2015 (KTN 6.11 sua)" xfId="19128"/>
    <cellStyle name="T_CDKT_Tienluong_BIEU KE HOACH  2015 (KTN 6.11 sua) 2" xfId="33548"/>
    <cellStyle name="T_CDKT_Tong von ĐTPT" xfId="12238"/>
    <cellStyle name="T_CDKT_Tong von ĐTPT 2" xfId="12239"/>
    <cellStyle name="T_CDKT_Tong von ĐTPT 2 2" xfId="19131"/>
    <cellStyle name="T_CDKT_Tong von ĐTPT 2 2 2" xfId="33551"/>
    <cellStyle name="T_CDKT_Tong von ĐTPT 2 3" xfId="19130"/>
    <cellStyle name="T_CDKT_Tong von ĐTPT 2 3 2" xfId="33550"/>
    <cellStyle name="T_CDKT_Tong von ĐTPT 2 4" xfId="30992"/>
    <cellStyle name="T_CDKT_Tong von ĐTPT 3" xfId="19129"/>
    <cellStyle name="T_CDKT_Tong von ĐTPT 3 2" xfId="33549"/>
    <cellStyle name="T_CDKT_Tong von ĐTPT 4" xfId="30991"/>
    <cellStyle name="T_CDKT_Tong von ĐTPT_BIEU KE HOACH  2015 (KTN 6.11 sua)" xfId="19132"/>
    <cellStyle name="T_CDKT_Tong von ĐTPT_BIEU KE HOACH  2015 (KTN 6.11 sua) 2" xfId="33552"/>
    <cellStyle name="T_cham diem Milk chu ky2-ANH MINH" xfId="12240"/>
    <cellStyle name="T_cham diem Milk chu ky2-ANH MINH 2" xfId="19254"/>
    <cellStyle name="T_cham diem Milk chu ky2-ANH MINH 2 2" xfId="33650"/>
    <cellStyle name="T_cham diem Milk chu ky2-ANH MINH 3" xfId="19253"/>
    <cellStyle name="T_cham diem Milk chu ky2-ANH MINH 3 2" xfId="33649"/>
    <cellStyle name="T_cham diem Milk chu ky2-ANH MINH 4" xfId="30993"/>
    <cellStyle name="T_cham diem Milk chu ky2-ANH MINH_CT 134" xfId="19255"/>
    <cellStyle name="T_cham diem Milk chu ky2-ANH MINH_CT 134 2" xfId="33651"/>
    <cellStyle name="T_cham trung bay ck 1 m.Bac milk co ke 2" xfId="12241"/>
    <cellStyle name="T_cham trung bay ck 1 m.Bac milk co ke 2 2" xfId="19257"/>
    <cellStyle name="T_cham trung bay ck 1 m.Bac milk co ke 2 2 2" xfId="33653"/>
    <cellStyle name="T_cham trung bay ck 1 m.Bac milk co ke 2 3" xfId="19256"/>
    <cellStyle name="T_cham trung bay ck 1 m.Bac milk co ke 2 3 2" xfId="33652"/>
    <cellStyle name="T_cham trung bay ck 1 m.Bac milk co ke 2 4" xfId="30994"/>
    <cellStyle name="T_cham trung bay ck 1 m.Bac milk co ke 2_CT 134" xfId="19258"/>
    <cellStyle name="T_cham trung bay ck 1 m.Bac milk co ke 2_CT 134 2" xfId="33654"/>
    <cellStyle name="T_cham trung bay yao smart milk ck 2 mien Bac" xfId="12242"/>
    <cellStyle name="T_cham trung bay yao smart milk ck 2 mien Bac 2" xfId="19260"/>
    <cellStyle name="T_cham trung bay yao smart milk ck 2 mien Bac 2 2" xfId="33656"/>
    <cellStyle name="T_cham trung bay yao smart milk ck 2 mien Bac 3" xfId="19259"/>
    <cellStyle name="T_cham trung bay yao smart milk ck 2 mien Bac 3 2" xfId="33655"/>
    <cellStyle name="T_cham trung bay yao smart milk ck 2 mien Bac 4" xfId="30995"/>
    <cellStyle name="T_cham trung bay yao smart milk ck 2 mien Bac_CT 134" xfId="19261"/>
    <cellStyle name="T_cham trung bay yao smart milk ck 2 mien Bac_CT 134 2" xfId="33657"/>
    <cellStyle name="T_Chuan bi dau tu nam 2008" xfId="12243"/>
    <cellStyle name="T_Chuan bi dau tu nam 2008 2" xfId="19263"/>
    <cellStyle name="T_Chuan bi dau tu nam 2008 2 2" xfId="33659"/>
    <cellStyle name="T_Chuan bi dau tu nam 2008 3" xfId="19262"/>
    <cellStyle name="T_Chuan bi dau tu nam 2008 3 2" xfId="33658"/>
    <cellStyle name="T_Chuan bi dau tu nam 2008 4" xfId="30996"/>
    <cellStyle name="T_Chuan bi dau tu nam 2008_CT 134" xfId="19264"/>
    <cellStyle name="T_Chuan bi dau tu nam 2008_CT 134 2" xfId="33660"/>
    <cellStyle name="T_cong bo ĐGCM ĐB nam 2008" xfId="12244"/>
    <cellStyle name="T_cong bo ĐGCM ĐB nam 2008 2" xfId="12245"/>
    <cellStyle name="T_cong bo ĐGCM ĐB nam 2008 2 2" xfId="19135"/>
    <cellStyle name="T_cong bo ĐGCM ĐB nam 2008 2 2 2" xfId="33555"/>
    <cellStyle name="T_cong bo ĐGCM ĐB nam 2008 2 3" xfId="19134"/>
    <cellStyle name="T_cong bo ĐGCM ĐB nam 2008 2 3 2" xfId="33554"/>
    <cellStyle name="T_cong bo ĐGCM ĐB nam 2008 2 4" xfId="30998"/>
    <cellStyle name="T_cong bo ĐGCM ĐB nam 2008 3" xfId="19133"/>
    <cellStyle name="T_cong bo ĐGCM ĐB nam 2008 3 2" xfId="33553"/>
    <cellStyle name="T_cong bo ĐGCM ĐB nam 2008 4" xfId="30997"/>
    <cellStyle name="T_cong bo ĐGCM ĐB nam 2008_BIEU KE HOACH  2015 (KTN 6.11 sua)" xfId="19136"/>
    <cellStyle name="T_cong bo ĐGCM ĐB nam 2008_BIEU KE HOACH  2015 (KTN 6.11 sua) 2" xfId="33556"/>
    <cellStyle name="T_cong bo ĐGCM ĐB nam 2008_GVL" xfId="12246"/>
    <cellStyle name="T_cong bo ĐGCM ĐB nam 2008_GVL 2" xfId="12247"/>
    <cellStyle name="T_cong bo ĐGCM ĐB nam 2008_GVL 2 2" xfId="19139"/>
    <cellStyle name="T_cong bo ĐGCM ĐB nam 2008_GVL 2 2 2" xfId="33559"/>
    <cellStyle name="T_cong bo ĐGCM ĐB nam 2008_GVL 2 3" xfId="19138"/>
    <cellStyle name="T_cong bo ĐGCM ĐB nam 2008_GVL 2 3 2" xfId="33558"/>
    <cellStyle name="T_cong bo ĐGCM ĐB nam 2008_GVL 2 4" xfId="31000"/>
    <cellStyle name="T_cong bo ĐGCM ĐB nam 2008_GVL 3" xfId="19137"/>
    <cellStyle name="T_cong bo ĐGCM ĐB nam 2008_GVL 3 2" xfId="33557"/>
    <cellStyle name="T_cong bo ĐGCM ĐB nam 2008_GVL 4" xfId="30999"/>
    <cellStyle name="T_cong bo ĐGCM ĐB nam 2008_GVL_BIEU KE HOACH  2015 (KTN 6.11 sua)" xfId="19140"/>
    <cellStyle name="T_cong bo ĐGCM ĐB nam 2008_GVL_BIEU KE HOACH  2015 (KTN 6.11 sua) 2" xfId="33560"/>
    <cellStyle name="T_Copy of Bao cao  XDCB 7 thang nam 2008_So KH&amp;DT SUA" xfId="12248"/>
    <cellStyle name="T_Copy of Bao cao  XDCB 7 thang nam 2008_So KH&amp;DT SUA 2" xfId="19142"/>
    <cellStyle name="T_Copy of Bao cao  XDCB 7 thang nam 2008_So KH&amp;DT SUA 2 2" xfId="33562"/>
    <cellStyle name="T_Copy of Bao cao  XDCB 7 thang nam 2008_So KH&amp;DT SUA 3" xfId="19141"/>
    <cellStyle name="T_Copy of Bao cao  XDCB 7 thang nam 2008_So KH&amp;DT SUA 3 2" xfId="33561"/>
    <cellStyle name="T_Copy of Bao cao  XDCB 7 thang nam 2008_So KH&amp;DT SUA 4" xfId="31001"/>
    <cellStyle name="T_Copy of Bao cao  XDCB 7 thang nam 2008_So KH&amp;DT SUA_CT 134" xfId="19143"/>
    <cellStyle name="T_Copy of Bao cao  XDCB 7 thang nam 2008_So KH&amp;DT SUA_CT 134 2" xfId="33563"/>
    <cellStyle name="T_Copy of Biểu BC điều chỉnh chỉ tiêu NN các huyện chia tách 404 ngay 23.5" xfId="19144"/>
    <cellStyle name="T_Copy of Biểu BC điều chỉnh chỉ tiêu NN các huyện chia tách 404 ngay 23.5 2" xfId="33564"/>
    <cellStyle name="T_Copy of KH PHAN BO VON ĐỐI ỨNG NAM 2011 (30 TY phuong án gop WB)" xfId="12249"/>
    <cellStyle name="T_Copy of KH PHAN BO VON ĐỐI ỨNG NAM 2011 (30 TY phuong án gop WB) 2" xfId="12250"/>
    <cellStyle name="T_Copy of KH PHAN BO VON ĐỐI ỨNG NAM 2011 (30 TY phuong án gop WB) 2 2" xfId="19146"/>
    <cellStyle name="T_Copy of KH PHAN BO VON ĐỐI ỨNG NAM 2011 (30 TY phuong án gop WB) 2 2 2" xfId="33566"/>
    <cellStyle name="T_Copy of KH PHAN BO VON ĐỐI ỨNG NAM 2011 (30 TY phuong án gop WB) 2 3" xfId="31003"/>
    <cellStyle name="T_Copy of KH PHAN BO VON ĐỐI ỨNG NAM 2011 (30 TY phuong án gop WB) 3" xfId="19145"/>
    <cellStyle name="T_Copy of KH PHAN BO VON ĐỐI ỨNG NAM 2011 (30 TY phuong án gop WB) 3 2" xfId="33565"/>
    <cellStyle name="T_Copy of KH PHAN BO VON ĐỐI ỨNG NAM 2011 (30 TY phuong án gop WB) 4" xfId="31002"/>
    <cellStyle name="T_Copy of KH PHAN BO VON ĐỐI ỨNG NAM 2011 (30 TY phuong án gop WB)_BIEU KE HOACH  2015 (KTN 6.11 sua)" xfId="19147"/>
    <cellStyle name="T_Copy of KH PHAN BO VON ĐỐI ỨNG NAM 2011 (30 TY phuong án gop WB)_BIEU KE HOACH  2015 (KTN 6.11 sua) 2" xfId="33567"/>
    <cellStyle name="T_Copy of SO THEO DOI SAN LUONG NAM 2007" xfId="12251"/>
    <cellStyle name="T_Copy of SO THEO DOI SAN LUONG NAM 2007 2" xfId="12252"/>
    <cellStyle name="T_Copy of SO THEO DOI SAN LUONG NAM 2007 2 2" xfId="19149"/>
    <cellStyle name="T_Copy of SO THEO DOI SAN LUONG NAM 2007 2 2 2" xfId="33569"/>
    <cellStyle name="T_Copy of SO THEO DOI SAN LUONG NAM 2007 2 3" xfId="31005"/>
    <cellStyle name="T_Copy of SO THEO DOI SAN LUONG NAM 2007 3" xfId="19148"/>
    <cellStyle name="T_Copy of SO THEO DOI SAN LUONG NAM 2007 3 2" xfId="33568"/>
    <cellStyle name="T_Copy of SO THEO DOI SAN LUONG NAM 2007 4" xfId="31004"/>
    <cellStyle name="T_Copy of SO THEO DOI SAN LUONG NAM 2007_BIEU KE HOACH  2015 (KTN 6.11 sua)" xfId="19150"/>
    <cellStyle name="T_Copy of SO THEO DOI SAN LUONG NAM 2007_BIEU KE HOACH  2015 (KTN 6.11 sua) 2" xfId="33570"/>
    <cellStyle name="T_CPK" xfId="12253"/>
    <cellStyle name="T_CPK 2" xfId="19151"/>
    <cellStyle name="T_CPK 2 2" xfId="33571"/>
    <cellStyle name="T_CPK 3" xfId="31006"/>
    <cellStyle name="T_CPK_Bao cao danh muc cac cong trinh tren dia ban huyen 4-2010" xfId="19152"/>
    <cellStyle name="T_CPK_Bao cao danh muc cac cong trinh tren dia ban huyen 4-2010 2" xfId="33572"/>
    <cellStyle name="T_CPK_Bieu chi tieu KH 2014 (Huy-04-11)" xfId="19153"/>
    <cellStyle name="T_CPK_Bieu chi tieu KH 2014 (Huy-04-11) 2" xfId="19154"/>
    <cellStyle name="T_CPK_Bieu chi tieu KH 2014 (Huy-04-11) 2 2" xfId="33574"/>
    <cellStyle name="T_CPK_Bieu chi tieu KH 2014 (Huy-04-11) 3" xfId="33573"/>
    <cellStyle name="T_CPK_bieu ke hoach dau thau" xfId="12254"/>
    <cellStyle name="T_CPK_bieu ke hoach dau thau 2" xfId="12255"/>
    <cellStyle name="T_CPK_bieu ke hoach dau thau 2 2" xfId="19157"/>
    <cellStyle name="T_CPK_bieu ke hoach dau thau 2 2 2" xfId="33577"/>
    <cellStyle name="T_CPK_bieu ke hoach dau thau 2 3" xfId="19156"/>
    <cellStyle name="T_CPK_bieu ke hoach dau thau 2 3 2" xfId="33576"/>
    <cellStyle name="T_CPK_bieu ke hoach dau thau 2 4" xfId="31008"/>
    <cellStyle name="T_CPK_bieu ke hoach dau thau 3" xfId="19155"/>
    <cellStyle name="T_CPK_bieu ke hoach dau thau 3 2" xfId="33575"/>
    <cellStyle name="T_CPK_bieu ke hoach dau thau 4" xfId="31007"/>
    <cellStyle name="T_CPK_bieu ke hoach dau thau truong mam non SKH" xfId="12256"/>
    <cellStyle name="T_CPK_bieu ke hoach dau thau truong mam non SKH 2" xfId="12257"/>
    <cellStyle name="T_CPK_bieu ke hoach dau thau truong mam non SKH 2 2" xfId="19160"/>
    <cellStyle name="T_CPK_bieu ke hoach dau thau truong mam non SKH 2 2 2" xfId="33580"/>
    <cellStyle name="T_CPK_bieu ke hoach dau thau truong mam non SKH 2 3" xfId="19159"/>
    <cellStyle name="T_CPK_bieu ke hoach dau thau truong mam non SKH 2 3 2" xfId="33579"/>
    <cellStyle name="T_CPK_bieu ke hoach dau thau truong mam non SKH 2 4" xfId="31010"/>
    <cellStyle name="T_CPK_bieu ke hoach dau thau truong mam non SKH 3" xfId="19158"/>
    <cellStyle name="T_CPK_bieu ke hoach dau thau truong mam non SKH 3 2" xfId="33578"/>
    <cellStyle name="T_CPK_bieu ke hoach dau thau truong mam non SKH 4" xfId="31009"/>
    <cellStyle name="T_CPK_bieu ke hoach dau thau truong mam non SKH_BIEU KE HOACH  2015 (KTN 6.11 sua)" xfId="19161"/>
    <cellStyle name="T_CPK_bieu ke hoach dau thau truong mam non SKH_BIEU KE HOACH  2015 (KTN 6.11 sua) 2" xfId="33581"/>
    <cellStyle name="T_CPK_bieu ke hoach dau thau_BIEU KE HOACH  2015 (KTN 6.11 sua)" xfId="19162"/>
    <cellStyle name="T_CPK_bieu ke hoach dau thau_BIEU KE HOACH  2015 (KTN 6.11 sua) 2" xfId="33582"/>
    <cellStyle name="T_CPK_bieu tong hop lai kh von 2011 gui phong TH-KTDN" xfId="12258"/>
    <cellStyle name="T_CPK_bieu tong hop lai kh von 2011 gui phong TH-KTDN 2" xfId="12259"/>
    <cellStyle name="T_CPK_bieu tong hop lai kh von 2011 gui phong TH-KTDN 2 2" xfId="19165"/>
    <cellStyle name="T_CPK_bieu tong hop lai kh von 2011 gui phong TH-KTDN 2 3" xfId="19164"/>
    <cellStyle name="T_CPK_bieu tong hop lai kh von 2011 gui phong TH-KTDN 2 4" xfId="31012"/>
    <cellStyle name="T_CPK_bieu tong hop lai kh von 2011 gui phong TH-KTDN 3" xfId="19163"/>
    <cellStyle name="T_CPK_bieu tong hop lai kh von 2011 gui phong TH-KTDN 4" xfId="31011"/>
    <cellStyle name="T_CPK_bieu tong hop lai kh von 2011 gui phong TH-KTDN_BIEU KE HOACH  2015 (KTN 6.11 sua)" xfId="19166"/>
    <cellStyle name="T_CPK_Book1" xfId="12260"/>
    <cellStyle name="T_CPK_Book1 2" xfId="12261"/>
    <cellStyle name="T_CPK_Book1 2 2" xfId="19169"/>
    <cellStyle name="T_CPK_Book1 2 2 2" xfId="33585"/>
    <cellStyle name="T_CPK_Book1 2 3" xfId="19168"/>
    <cellStyle name="T_CPK_Book1 2 3 2" xfId="33584"/>
    <cellStyle name="T_CPK_Book1 2 4" xfId="31014"/>
    <cellStyle name="T_CPK_Book1 3" xfId="19167"/>
    <cellStyle name="T_CPK_Book1 3 2" xfId="33583"/>
    <cellStyle name="T_CPK_Book1 4" xfId="31013"/>
    <cellStyle name="T_CPK_Book1_1" xfId="12262"/>
    <cellStyle name="T_CPK_Book1_1 2" xfId="12263"/>
    <cellStyle name="T_CPK_Book1_1 2 2" xfId="19172"/>
    <cellStyle name="T_CPK_Book1_1 2 2 2" xfId="33588"/>
    <cellStyle name="T_CPK_Book1_1 2 3" xfId="19171"/>
    <cellStyle name="T_CPK_Book1_1 2 3 2" xfId="33587"/>
    <cellStyle name="T_CPK_Book1_1 2 4" xfId="31016"/>
    <cellStyle name="T_CPK_Book1_1 3" xfId="19170"/>
    <cellStyle name="T_CPK_Book1_1 3 2" xfId="33586"/>
    <cellStyle name="T_CPK_Book1_1 4" xfId="31015"/>
    <cellStyle name="T_CPK_Book1_1_BIEU KE HOACH  2015 (KTN 6.11 sua)" xfId="19173"/>
    <cellStyle name="T_CPK_Book1_1_BIEU KE HOACH  2015 (KTN 6.11 sua) 2" xfId="33589"/>
    <cellStyle name="T_CPK_Book1_BIEU KE HOACH  2015 (KTN 6.11 sua)" xfId="19174"/>
    <cellStyle name="T_CPK_Book1_BIEU KE HOACH  2015 (KTN 6.11 sua) 2" xfId="33590"/>
    <cellStyle name="T_CPK_Book1_DTTD chieng chan Tham lai 29-9-2009" xfId="12264"/>
    <cellStyle name="T_CPK_Book1_DTTD chieng chan Tham lai 29-9-2009 2" xfId="12265"/>
    <cellStyle name="T_CPK_Book1_DTTD chieng chan Tham lai 29-9-2009 2 2" xfId="19177"/>
    <cellStyle name="T_CPK_Book1_DTTD chieng chan Tham lai 29-9-2009 2 2 2" xfId="33593"/>
    <cellStyle name="T_CPK_Book1_DTTD chieng chan Tham lai 29-9-2009 2 3" xfId="19176"/>
    <cellStyle name="T_CPK_Book1_DTTD chieng chan Tham lai 29-9-2009 2 3 2" xfId="33592"/>
    <cellStyle name="T_CPK_Book1_DTTD chieng chan Tham lai 29-9-2009 2 4" xfId="31018"/>
    <cellStyle name="T_CPK_Book1_DTTD chieng chan Tham lai 29-9-2009 3" xfId="19175"/>
    <cellStyle name="T_CPK_Book1_DTTD chieng chan Tham lai 29-9-2009 3 2" xfId="33591"/>
    <cellStyle name="T_CPK_Book1_DTTD chieng chan Tham lai 29-9-2009 4" xfId="31017"/>
    <cellStyle name="T_CPK_Book1_DTTD chieng chan Tham lai 29-9-2009_BIEU KE HOACH  2015 (KTN 6.11 sua)" xfId="19178"/>
    <cellStyle name="T_CPK_Book1_DTTD chieng chan Tham lai 29-9-2009_BIEU KE HOACH  2015 (KTN 6.11 sua) 2" xfId="33594"/>
    <cellStyle name="T_CPK_Book1_Ke hoach 2010 (theo doi 11-8-2010)" xfId="12266"/>
    <cellStyle name="T_CPK_Book1_Ke hoach 2010 (theo doi 11-8-2010) 2" xfId="12267"/>
    <cellStyle name="T_CPK_Book1_Ke hoach 2010 (theo doi 11-8-2010) 2 2" xfId="19181"/>
    <cellStyle name="T_CPK_Book1_Ke hoach 2010 (theo doi 11-8-2010) 2 3" xfId="19180"/>
    <cellStyle name="T_CPK_Book1_Ke hoach 2010 (theo doi 11-8-2010) 2 4" xfId="31020"/>
    <cellStyle name="T_CPK_Book1_Ke hoach 2010 (theo doi 11-8-2010) 3" xfId="19179"/>
    <cellStyle name="T_CPK_Book1_Ke hoach 2010 (theo doi 11-8-2010) 4" xfId="31019"/>
    <cellStyle name="T_CPK_Book1_Ke hoach 2010 (theo doi 11-8-2010)_BIEU KE HOACH  2015 (KTN 6.11 sua)" xfId="19182"/>
    <cellStyle name="T_CPK_Book1_ke hoach dau thau 30-6-2010" xfId="12268"/>
    <cellStyle name="T_CPK_Book1_ke hoach dau thau 30-6-2010 2" xfId="12269"/>
    <cellStyle name="T_CPK_Book1_ke hoach dau thau 30-6-2010 2 2" xfId="19185"/>
    <cellStyle name="T_CPK_Book1_ke hoach dau thau 30-6-2010 2 3" xfId="19184"/>
    <cellStyle name="T_CPK_Book1_ke hoach dau thau 30-6-2010 2 4" xfId="31022"/>
    <cellStyle name="T_CPK_Book1_ke hoach dau thau 30-6-2010 3" xfId="19183"/>
    <cellStyle name="T_CPK_Book1_ke hoach dau thau 30-6-2010 4" xfId="31021"/>
    <cellStyle name="T_CPK_Book1_ke hoach dau thau 30-6-2010_BIEU KE HOACH  2015 (KTN 6.11 sua)" xfId="19186"/>
    <cellStyle name="T_CPK_Copy of KH PHAN BO VON ĐỐI ỨNG NAM 2011 (30 TY phuong án gop WB)" xfId="12270"/>
    <cellStyle name="T_CPK_Copy of KH PHAN BO VON ĐỐI ỨNG NAM 2011 (30 TY phuong án gop WB) 2" xfId="12271"/>
    <cellStyle name="T_CPK_Copy of KH PHAN BO VON ĐỐI ỨNG NAM 2011 (30 TY phuong án gop WB) 2 2" xfId="19189"/>
    <cellStyle name="T_CPK_Copy of KH PHAN BO VON ĐỐI ỨNG NAM 2011 (30 TY phuong án gop WB) 2 3" xfId="19188"/>
    <cellStyle name="T_CPK_Copy of KH PHAN BO VON ĐỐI ỨNG NAM 2011 (30 TY phuong án gop WB) 2 4" xfId="31024"/>
    <cellStyle name="T_CPK_Copy of KH PHAN BO VON ĐỐI ỨNG NAM 2011 (30 TY phuong án gop WB) 3" xfId="19187"/>
    <cellStyle name="T_CPK_Copy of KH PHAN BO VON ĐỐI ỨNG NAM 2011 (30 TY phuong án gop WB) 4" xfId="31023"/>
    <cellStyle name="T_CPK_Copy of KH PHAN BO VON ĐỐI ỨNG NAM 2011 (30 TY phuong án gop WB)_BIEU KE HOACH  2015 (KTN 6.11 sua)" xfId="19190"/>
    <cellStyle name="T_CPK_DTTD chieng chan Tham lai 29-9-2009" xfId="12272"/>
    <cellStyle name="T_CPK_DTTD chieng chan Tham lai 29-9-2009 2" xfId="12273"/>
    <cellStyle name="T_CPK_DTTD chieng chan Tham lai 29-9-2009 2 2" xfId="19193"/>
    <cellStyle name="T_CPK_DTTD chieng chan Tham lai 29-9-2009 2 3" xfId="19192"/>
    <cellStyle name="T_CPK_DTTD chieng chan Tham lai 29-9-2009 2 4" xfId="31026"/>
    <cellStyle name="T_CPK_DTTD chieng chan Tham lai 29-9-2009 3" xfId="19191"/>
    <cellStyle name="T_CPK_DTTD chieng chan Tham lai 29-9-2009 4" xfId="31025"/>
    <cellStyle name="T_CPK_DTTD chieng chan Tham lai 29-9-2009_BIEU KE HOACH  2015 (KTN 6.11 sua)" xfId="19194"/>
    <cellStyle name="T_CPK_dự toán 30a 2013" xfId="19199"/>
    <cellStyle name="T_CPK_dự toán 30a 2013 2" xfId="33599"/>
    <cellStyle name="T_CPK_Du toan nuoc San Thang (GD2)" xfId="12274"/>
    <cellStyle name="T_CPK_Du toan nuoc San Thang (GD2) 2" xfId="12275"/>
    <cellStyle name="T_CPK_Du toan nuoc San Thang (GD2) 2 2" xfId="19197"/>
    <cellStyle name="T_CPK_Du toan nuoc San Thang (GD2) 2 2 2" xfId="33597"/>
    <cellStyle name="T_CPK_Du toan nuoc San Thang (GD2) 2 3" xfId="19196"/>
    <cellStyle name="T_CPK_Du toan nuoc San Thang (GD2) 2 3 2" xfId="33596"/>
    <cellStyle name="T_CPK_Du toan nuoc San Thang (GD2) 2 4" xfId="31028"/>
    <cellStyle name="T_CPK_Du toan nuoc San Thang (GD2) 3" xfId="19195"/>
    <cellStyle name="T_CPK_Du toan nuoc San Thang (GD2) 3 2" xfId="33595"/>
    <cellStyle name="T_CPK_Du toan nuoc San Thang (GD2) 4" xfId="31027"/>
    <cellStyle name="T_CPK_Du toan nuoc San Thang (GD2)_BIEU KE HOACH  2015 (KTN 6.11 sua)" xfId="19198"/>
    <cellStyle name="T_CPK_Du toan nuoc San Thang (GD2)_BIEU KE HOACH  2015 (KTN 6.11 sua) 2" xfId="33598"/>
    <cellStyle name="T_CPK_Ke hoach 2010 (theo doi 11-8-2010)" xfId="12276"/>
    <cellStyle name="T_CPK_Ke hoach 2010 (theo doi 11-8-2010) 2" xfId="12277"/>
    <cellStyle name="T_CPK_Ke hoach 2010 (theo doi 11-8-2010) 2 2" xfId="19202"/>
    <cellStyle name="T_CPK_Ke hoach 2010 (theo doi 11-8-2010) 2 2 2" xfId="33602"/>
    <cellStyle name="T_CPK_Ke hoach 2010 (theo doi 11-8-2010) 2 3" xfId="19201"/>
    <cellStyle name="T_CPK_Ke hoach 2010 (theo doi 11-8-2010) 2 3 2" xfId="33601"/>
    <cellStyle name="T_CPK_Ke hoach 2010 (theo doi 11-8-2010) 2 4" xfId="31030"/>
    <cellStyle name="T_CPK_Ke hoach 2010 (theo doi 11-8-2010) 3" xfId="19200"/>
    <cellStyle name="T_CPK_Ke hoach 2010 (theo doi 11-8-2010) 3 2" xfId="33600"/>
    <cellStyle name="T_CPK_Ke hoach 2010 (theo doi 11-8-2010) 4" xfId="31029"/>
    <cellStyle name="T_CPK_Ke hoach 2010 (theo doi 11-8-2010)_BIEU KE HOACH  2015 (KTN 6.11 sua)" xfId="19203"/>
    <cellStyle name="T_CPK_Ke hoach 2010 (theo doi 11-8-2010)_BIEU KE HOACH  2015 (KTN 6.11 sua) 2" xfId="33603"/>
    <cellStyle name="T_CPK_ke hoach dau thau 30-6-2010" xfId="12278"/>
    <cellStyle name="T_CPK_ke hoach dau thau 30-6-2010 2" xfId="12279"/>
    <cellStyle name="T_CPK_ke hoach dau thau 30-6-2010 2 2" xfId="19206"/>
    <cellStyle name="T_CPK_ke hoach dau thau 30-6-2010 2 2 2" xfId="33606"/>
    <cellStyle name="T_CPK_ke hoach dau thau 30-6-2010 2 3" xfId="19205"/>
    <cellStyle name="T_CPK_ke hoach dau thau 30-6-2010 2 3 2" xfId="33605"/>
    <cellStyle name="T_CPK_ke hoach dau thau 30-6-2010 2 4" xfId="31032"/>
    <cellStyle name="T_CPK_ke hoach dau thau 30-6-2010 3" xfId="19204"/>
    <cellStyle name="T_CPK_ke hoach dau thau 30-6-2010 3 2" xfId="33604"/>
    <cellStyle name="T_CPK_ke hoach dau thau 30-6-2010 4" xfId="31031"/>
    <cellStyle name="T_CPK_ke hoach dau thau 30-6-2010_BIEU KE HOACH  2015 (KTN 6.11 sua)" xfId="19207"/>
    <cellStyle name="T_CPK_ke hoach dau thau 30-6-2010_BIEU KE HOACH  2015 (KTN 6.11 sua) 2" xfId="33607"/>
    <cellStyle name="T_CPK_KH Von 2012 gui BKH 1" xfId="12280"/>
    <cellStyle name="T_CPK_KH Von 2012 gui BKH 1 2" xfId="12281"/>
    <cellStyle name="T_CPK_KH Von 2012 gui BKH 1 2 2" xfId="19210"/>
    <cellStyle name="T_CPK_KH Von 2012 gui BKH 1 2 3" xfId="19209"/>
    <cellStyle name="T_CPK_KH Von 2012 gui BKH 1 2 4" xfId="31034"/>
    <cellStyle name="T_CPK_KH Von 2012 gui BKH 1 3" xfId="19208"/>
    <cellStyle name="T_CPK_KH Von 2012 gui BKH 1 4" xfId="31033"/>
    <cellStyle name="T_CPK_KH Von 2012 gui BKH 1_BIEU KE HOACH  2015 (KTN 6.11 sua)" xfId="19211"/>
    <cellStyle name="T_CPK_QD ke hoach dau thau" xfId="12282"/>
    <cellStyle name="T_CPK_QD ke hoach dau thau 2" xfId="12283"/>
    <cellStyle name="T_CPK_QD ke hoach dau thau 2 2" xfId="19214"/>
    <cellStyle name="T_CPK_QD ke hoach dau thau 2 2 2" xfId="33610"/>
    <cellStyle name="T_CPK_QD ke hoach dau thau 2 3" xfId="19213"/>
    <cellStyle name="T_CPK_QD ke hoach dau thau 2 3 2" xfId="33609"/>
    <cellStyle name="T_CPK_QD ke hoach dau thau 2 4" xfId="31036"/>
    <cellStyle name="T_CPK_QD ke hoach dau thau 3" xfId="19212"/>
    <cellStyle name="T_CPK_QD ke hoach dau thau 3 2" xfId="33608"/>
    <cellStyle name="T_CPK_QD ke hoach dau thau 4" xfId="31035"/>
    <cellStyle name="T_CPK_QD ke hoach dau thau_BIEU KE HOACH  2015 (KTN 6.11 sua)" xfId="19215"/>
    <cellStyle name="T_CPK_QD ke hoach dau thau_BIEU KE HOACH  2015 (KTN 6.11 sua) 2" xfId="33611"/>
    <cellStyle name="T_CPK_Ra soat KH von 2011 (Huy-11-11-11)" xfId="12284"/>
    <cellStyle name="T_CPK_Ra soat KH von 2011 (Huy-11-11-11) 2" xfId="12285"/>
    <cellStyle name="T_CPK_Ra soat KH von 2011 (Huy-11-11-11) 2 2" xfId="19218"/>
    <cellStyle name="T_CPK_Ra soat KH von 2011 (Huy-11-11-11) 2 2 2" xfId="33614"/>
    <cellStyle name="T_CPK_Ra soat KH von 2011 (Huy-11-11-11) 2 3" xfId="19217"/>
    <cellStyle name="T_CPK_Ra soat KH von 2011 (Huy-11-11-11) 2 3 2" xfId="33613"/>
    <cellStyle name="T_CPK_Ra soat KH von 2011 (Huy-11-11-11) 2 4" xfId="31038"/>
    <cellStyle name="T_CPK_Ra soat KH von 2011 (Huy-11-11-11) 3" xfId="19216"/>
    <cellStyle name="T_CPK_Ra soat KH von 2011 (Huy-11-11-11) 3 2" xfId="33612"/>
    <cellStyle name="T_CPK_Ra soat KH von 2011 (Huy-11-11-11) 4" xfId="31037"/>
    <cellStyle name="T_CPK_Ra soat KH von 2011 (Huy-11-11-11)_BIEU KE HOACH  2015 (KTN 6.11 sua)" xfId="19219"/>
    <cellStyle name="T_CPK_Ra soat KH von 2011 (Huy-11-11-11)_BIEU KE HOACH  2015 (KTN 6.11 sua) 2" xfId="33615"/>
    <cellStyle name="T_CPK_tien luong" xfId="19220"/>
    <cellStyle name="T_CPK_tien luong 2" xfId="33616"/>
    <cellStyle name="T_CPK_Tien luong chuan 01" xfId="19221"/>
    <cellStyle name="T_CPK_Tien luong chuan 01 2" xfId="33617"/>
    <cellStyle name="T_CPK_tinh toan hoang ha" xfId="12286"/>
    <cellStyle name="T_CPK_tinh toan hoang ha 2" xfId="12287"/>
    <cellStyle name="T_CPK_tinh toan hoang ha 2 2" xfId="19224"/>
    <cellStyle name="T_CPK_tinh toan hoang ha 2 2 2" xfId="33620"/>
    <cellStyle name="T_CPK_tinh toan hoang ha 2 3" xfId="19223"/>
    <cellStyle name="T_CPK_tinh toan hoang ha 2 3 2" xfId="33619"/>
    <cellStyle name="T_CPK_tinh toan hoang ha 2 4" xfId="31040"/>
    <cellStyle name="T_CPK_tinh toan hoang ha 3" xfId="19222"/>
    <cellStyle name="T_CPK_tinh toan hoang ha 3 2" xfId="33618"/>
    <cellStyle name="T_CPK_tinh toan hoang ha 4" xfId="31039"/>
    <cellStyle name="T_CPK_tinh toan hoang ha_BIEU KE HOACH  2015 (KTN 6.11 sua)" xfId="19225"/>
    <cellStyle name="T_CPK_tinh toan hoang ha_BIEU KE HOACH  2015 (KTN 6.11 sua) 2" xfId="33621"/>
    <cellStyle name="T_CPK_Tong von ĐTPT" xfId="12288"/>
    <cellStyle name="T_CPK_Tong von ĐTPT 2" xfId="12289"/>
    <cellStyle name="T_CPK_Tong von ĐTPT 2 2" xfId="19228"/>
    <cellStyle name="T_CPK_Tong von ĐTPT 2 2 2" xfId="33624"/>
    <cellStyle name="T_CPK_Tong von ĐTPT 2 3" xfId="19227"/>
    <cellStyle name="T_CPK_Tong von ĐTPT 2 3 2" xfId="33623"/>
    <cellStyle name="T_CPK_Tong von ĐTPT 2 4" xfId="31042"/>
    <cellStyle name="T_CPK_Tong von ĐTPT 3" xfId="19226"/>
    <cellStyle name="T_CPK_Tong von ĐTPT 3 2" xfId="33622"/>
    <cellStyle name="T_CPK_Tong von ĐTPT 4" xfId="31041"/>
    <cellStyle name="T_CPK_Tong von ĐTPT_BIEU KE HOACH  2015 (KTN 6.11 sua)" xfId="19229"/>
    <cellStyle name="T_CPK_Tong von ĐTPT_BIEU KE HOACH  2015 (KTN 6.11 sua) 2" xfId="33625"/>
    <cellStyle name="T_CPK_Viec Huy dang lam" xfId="19230"/>
    <cellStyle name="T_CPK_Viec Huy dang lam 2" xfId="33626"/>
    <cellStyle name="T_CPK_Viec Huy dang lam_CT 134" xfId="19231"/>
    <cellStyle name="T_CPK_Viec Huy dang lam_CT 134 2" xfId="33627"/>
    <cellStyle name="T_CTMTQG 2008" xfId="12290"/>
    <cellStyle name="T_CTMTQG 2008 2" xfId="19233"/>
    <cellStyle name="T_CTMTQG 2008 2 2" xfId="33629"/>
    <cellStyle name="T_CTMTQG 2008 3" xfId="19232"/>
    <cellStyle name="T_CTMTQG 2008 3 2" xfId="33628"/>
    <cellStyle name="T_CTMTQG 2008 4" xfId="31043"/>
    <cellStyle name="T_CTMTQG 2008_Bieu mau danh muc du an thuoc CTMTQG nam 2008" xfId="12291"/>
    <cellStyle name="T_CTMTQG 2008_Bieu mau danh muc du an thuoc CTMTQG nam 2008 2" xfId="19235"/>
    <cellStyle name="T_CTMTQG 2008_Bieu mau danh muc du an thuoc CTMTQG nam 2008 2 2" xfId="33631"/>
    <cellStyle name="T_CTMTQG 2008_Bieu mau danh muc du an thuoc CTMTQG nam 2008 3" xfId="19234"/>
    <cellStyle name="T_CTMTQG 2008_Bieu mau danh muc du an thuoc CTMTQG nam 2008 3 2" xfId="33630"/>
    <cellStyle name="T_CTMTQG 2008_Bieu mau danh muc du an thuoc CTMTQG nam 2008 4" xfId="31044"/>
    <cellStyle name="T_CTMTQG 2008_Bieu mau danh muc du an thuoc CTMTQG nam 2008_CT 134" xfId="19236"/>
    <cellStyle name="T_CTMTQG 2008_Bieu mau danh muc du an thuoc CTMTQG nam 2008_CT 134 2" xfId="33632"/>
    <cellStyle name="T_CTMTQG 2008_CT 134" xfId="19237"/>
    <cellStyle name="T_CTMTQG 2008_CT 134 2" xfId="33633"/>
    <cellStyle name="T_CTMTQG 2008_Hi-Tong hop KQ phan bo KH nam 08- LD fong giao 15-11-08" xfId="12292"/>
    <cellStyle name="T_CTMTQG 2008_Hi-Tong hop KQ phan bo KH nam 08- LD fong giao 15-11-08 2" xfId="19239"/>
    <cellStyle name="T_CTMTQG 2008_Hi-Tong hop KQ phan bo KH nam 08- LD fong giao 15-11-08 2 2" xfId="33635"/>
    <cellStyle name="T_CTMTQG 2008_Hi-Tong hop KQ phan bo KH nam 08- LD fong giao 15-11-08 3" xfId="19238"/>
    <cellStyle name="T_CTMTQG 2008_Hi-Tong hop KQ phan bo KH nam 08- LD fong giao 15-11-08 3 2" xfId="33634"/>
    <cellStyle name="T_CTMTQG 2008_Hi-Tong hop KQ phan bo KH nam 08- LD fong giao 15-11-08 4" xfId="31045"/>
    <cellStyle name="T_CTMTQG 2008_Hi-Tong hop KQ phan bo KH nam 08- LD fong giao 15-11-08_CT 134" xfId="19240"/>
    <cellStyle name="T_CTMTQG 2008_Hi-Tong hop KQ phan bo KH nam 08- LD fong giao 15-11-08_CT 134 2" xfId="33636"/>
    <cellStyle name="T_CTMTQG 2008_Ket qua thuc hien nam 2008" xfId="12293"/>
    <cellStyle name="T_CTMTQG 2008_Ket qua thuc hien nam 2008 2" xfId="19242"/>
    <cellStyle name="T_CTMTQG 2008_Ket qua thuc hien nam 2008 2 2" xfId="33638"/>
    <cellStyle name="T_CTMTQG 2008_Ket qua thuc hien nam 2008 3" xfId="19241"/>
    <cellStyle name="T_CTMTQG 2008_Ket qua thuc hien nam 2008 3 2" xfId="33637"/>
    <cellStyle name="T_CTMTQG 2008_Ket qua thuc hien nam 2008 4" xfId="31046"/>
    <cellStyle name="T_CTMTQG 2008_Ket qua thuc hien nam 2008_CT 134" xfId="19243"/>
    <cellStyle name="T_CTMTQG 2008_Ket qua thuc hien nam 2008_CT 134 2" xfId="33639"/>
    <cellStyle name="T_CTMTQG 2008_KH XDCB_2008 lan 1" xfId="12294"/>
    <cellStyle name="T_CTMTQG 2008_KH XDCB_2008 lan 1 2" xfId="19245"/>
    <cellStyle name="T_CTMTQG 2008_KH XDCB_2008 lan 1 2 2" xfId="33641"/>
    <cellStyle name="T_CTMTQG 2008_KH XDCB_2008 lan 1 3" xfId="19244"/>
    <cellStyle name="T_CTMTQG 2008_KH XDCB_2008 lan 1 3 2" xfId="33640"/>
    <cellStyle name="T_CTMTQG 2008_KH XDCB_2008 lan 1 4" xfId="31047"/>
    <cellStyle name="T_CTMTQG 2008_KH XDCB_2008 lan 1 sua ngay 27-10" xfId="12295"/>
    <cellStyle name="T_CTMTQG 2008_KH XDCB_2008 lan 1 sua ngay 27-10 2" xfId="19247"/>
    <cellStyle name="T_CTMTQG 2008_KH XDCB_2008 lan 1 sua ngay 27-10 2 2" xfId="33643"/>
    <cellStyle name="T_CTMTQG 2008_KH XDCB_2008 lan 1 sua ngay 27-10 3" xfId="19246"/>
    <cellStyle name="T_CTMTQG 2008_KH XDCB_2008 lan 1 sua ngay 27-10 3 2" xfId="33642"/>
    <cellStyle name="T_CTMTQG 2008_KH XDCB_2008 lan 1 sua ngay 27-10 4" xfId="31048"/>
    <cellStyle name="T_CTMTQG 2008_KH XDCB_2008 lan 1 sua ngay 27-10_CT 134" xfId="19248"/>
    <cellStyle name="T_CTMTQG 2008_KH XDCB_2008 lan 1 sua ngay 27-10_CT 134 2" xfId="33644"/>
    <cellStyle name="T_CTMTQG 2008_KH XDCB_2008 lan 1_CT 134" xfId="19249"/>
    <cellStyle name="T_CTMTQG 2008_KH XDCB_2008 lan 1_CT 134 2" xfId="33645"/>
    <cellStyle name="T_CTMTQG 2008_KH XDCB_2008 lan 2 sua ngay 10-11" xfId="12296"/>
    <cellStyle name="T_CTMTQG 2008_KH XDCB_2008 lan 2 sua ngay 10-11 2" xfId="19251"/>
    <cellStyle name="T_CTMTQG 2008_KH XDCB_2008 lan 2 sua ngay 10-11 2 2" xfId="33647"/>
    <cellStyle name="T_CTMTQG 2008_KH XDCB_2008 lan 2 sua ngay 10-11 3" xfId="19250"/>
    <cellStyle name="T_CTMTQG 2008_KH XDCB_2008 lan 2 sua ngay 10-11 3 2" xfId="33646"/>
    <cellStyle name="T_CTMTQG 2008_KH XDCB_2008 lan 2 sua ngay 10-11 4" xfId="31049"/>
    <cellStyle name="T_CTMTQG 2008_KH XDCB_2008 lan 2 sua ngay 10-11_CT 134" xfId="19252"/>
    <cellStyle name="T_CTMTQG 2008_KH XDCB_2008 lan 2 sua ngay 10-11_CT 134 2" xfId="33648"/>
    <cellStyle name="T_danh sach chua nop bcao trung bay sua chua  tinh den 1-3-06" xfId="12297"/>
    <cellStyle name="T_danh sach chua nop bcao trung bay sua chua  tinh den 1-3-06 2" xfId="19266"/>
    <cellStyle name="T_danh sach chua nop bcao trung bay sua chua  tinh den 1-3-06 2 2" xfId="33662"/>
    <cellStyle name="T_danh sach chua nop bcao trung bay sua chua  tinh den 1-3-06 3" xfId="19265"/>
    <cellStyle name="T_danh sach chua nop bcao trung bay sua chua  tinh den 1-3-06 3 2" xfId="33661"/>
    <cellStyle name="T_danh sach chua nop bcao trung bay sua chua  tinh den 1-3-06 4" xfId="31050"/>
    <cellStyle name="T_danh sach chua nop bcao trung bay sua chua  tinh den 1-3-06_CT 134" xfId="19267"/>
    <cellStyle name="T_danh sach chua nop bcao trung bay sua chua  tinh den 1-3-06_CT 134 2" xfId="33663"/>
    <cellStyle name="T_Danh Sach ho ngheo" xfId="19268"/>
    <cellStyle name="T_Danh Sach ho ngheo 2" xfId="33664"/>
    <cellStyle name="T_Danh sach KH TB MilkYomilk Yao  Smart chu ky 2-Vinh Thang" xfId="12298"/>
    <cellStyle name="T_Danh sach KH TB MilkYomilk Yao  Smart chu ky 2-Vinh Thang 2" xfId="19270"/>
    <cellStyle name="T_Danh sach KH TB MilkYomilk Yao  Smart chu ky 2-Vinh Thang 2 2" xfId="33666"/>
    <cellStyle name="T_Danh sach KH TB MilkYomilk Yao  Smart chu ky 2-Vinh Thang 3" xfId="19269"/>
    <cellStyle name="T_Danh sach KH TB MilkYomilk Yao  Smart chu ky 2-Vinh Thang 3 2" xfId="33665"/>
    <cellStyle name="T_Danh sach KH TB MilkYomilk Yao  Smart chu ky 2-Vinh Thang 4" xfId="31051"/>
    <cellStyle name="T_Danh sach KH TB MilkYomilk Yao  Smart chu ky 2-Vinh Thang_CT 134" xfId="19271"/>
    <cellStyle name="T_Danh sach KH TB MilkYomilk Yao  Smart chu ky 2-Vinh Thang_CT 134 2" xfId="33667"/>
    <cellStyle name="T_Danh sach KH trung bay MilkYomilk co ke chu ky 2-Vinh Thang" xfId="12299"/>
    <cellStyle name="T_Danh sach KH trung bay MilkYomilk co ke chu ky 2-Vinh Thang 2" xfId="19273"/>
    <cellStyle name="T_Danh sach KH trung bay MilkYomilk co ke chu ky 2-Vinh Thang 2 2" xfId="33669"/>
    <cellStyle name="T_Danh sach KH trung bay MilkYomilk co ke chu ky 2-Vinh Thang 3" xfId="19272"/>
    <cellStyle name="T_Danh sach KH trung bay MilkYomilk co ke chu ky 2-Vinh Thang 3 2" xfId="33668"/>
    <cellStyle name="T_Danh sach KH trung bay MilkYomilk co ke chu ky 2-Vinh Thang 4" xfId="31052"/>
    <cellStyle name="T_Danh sach KH trung bay MilkYomilk co ke chu ky 2-Vinh Thang_CT 134" xfId="19274"/>
    <cellStyle name="T_Danh sach KH trung bay MilkYomilk co ke chu ky 2-Vinh Thang_CT 134 2" xfId="33670"/>
    <cellStyle name="T_DON GIA" xfId="12300"/>
    <cellStyle name="T_DON GIA 2" xfId="12301"/>
    <cellStyle name="T_DON GIA 2 2" xfId="19276"/>
    <cellStyle name="T_DON GIA 2 2 2" xfId="33672"/>
    <cellStyle name="T_DON GIA 2 3" xfId="31054"/>
    <cellStyle name="T_DON GIA 3" xfId="19275"/>
    <cellStyle name="T_DON GIA 3 2" xfId="33671"/>
    <cellStyle name="T_DON GIA 4" xfId="31053"/>
    <cellStyle name="T_Don gia chi tiet" xfId="12302"/>
    <cellStyle name="T_Don gia chi tiet 2" xfId="12303"/>
    <cellStyle name="T_Don gia chi tiet 2 2" xfId="19278"/>
    <cellStyle name="T_Don gia chi tiet 2 2 2" xfId="33674"/>
    <cellStyle name="T_Don gia chi tiet 2 3" xfId="31056"/>
    <cellStyle name="T_Don gia chi tiet 3" xfId="19277"/>
    <cellStyle name="T_Don gia chi tiet 3 2" xfId="33673"/>
    <cellStyle name="T_Don gia chi tiet 4" xfId="31055"/>
    <cellStyle name="T_Don gia chi tiet_BIEU KE HOACH  2015 (KTN 6.11 sua)" xfId="19279"/>
    <cellStyle name="T_Don gia chi tiet_BIEU KE HOACH  2015 (KTN 6.11 sua) 2" xfId="33675"/>
    <cellStyle name="T_DON GIA_BIEU KE HOACH  2015 (KTN 6.11 sua)" xfId="19280"/>
    <cellStyle name="T_DON GIA_BIEU KE HOACH  2015 (KTN 6.11 sua) 2" xfId="33676"/>
    <cellStyle name="T_DONGIA" xfId="12304"/>
    <cellStyle name="T_DONGIA 2" xfId="12305"/>
    <cellStyle name="T_DONGIA 2 2" xfId="19282"/>
    <cellStyle name="T_DONGIA 2 2 2" xfId="33678"/>
    <cellStyle name="T_DONGIA 2 3" xfId="31058"/>
    <cellStyle name="T_DONGIA 3" xfId="19281"/>
    <cellStyle name="T_DONGIA 3 2" xfId="33677"/>
    <cellStyle name="T_DONGIA 4" xfId="31057"/>
    <cellStyle name="T_DONGIA_BIEU KE HOACH  2015 (KTN 6.11 sua)" xfId="19283"/>
    <cellStyle name="T_DONGIA_BIEU KE HOACH  2015 (KTN 6.11 sua) 2" xfId="33679"/>
    <cellStyle name="T_DSACH MILK YO MILK CK 2 M.BAC" xfId="12306"/>
    <cellStyle name="T_DSACH MILK YO MILK CK 2 M.BAC 2" xfId="19285"/>
    <cellStyle name="T_DSACH MILK YO MILK CK 2 M.BAC 2 2" xfId="33681"/>
    <cellStyle name="T_DSACH MILK YO MILK CK 2 M.BAC 3" xfId="19284"/>
    <cellStyle name="T_DSACH MILK YO MILK CK 2 M.BAC 3 2" xfId="33680"/>
    <cellStyle name="T_DSACH MILK YO MILK CK 2 M.BAC 4" xfId="31059"/>
    <cellStyle name="T_DSACH MILK YO MILK CK 2 M.BAC_CT 134" xfId="19286"/>
    <cellStyle name="T_DSACH MILK YO MILK CK 2 M.BAC_CT 134 2" xfId="33682"/>
    <cellStyle name="T_DSKH Tbay Milk , Yomilk CK 2 Vu Thi Hanh" xfId="12307"/>
    <cellStyle name="T_DSKH Tbay Milk , Yomilk CK 2 Vu Thi Hanh 2" xfId="19288"/>
    <cellStyle name="T_DSKH Tbay Milk , Yomilk CK 2 Vu Thi Hanh 2 2" xfId="33684"/>
    <cellStyle name="T_DSKH Tbay Milk , Yomilk CK 2 Vu Thi Hanh 3" xfId="19287"/>
    <cellStyle name="T_DSKH Tbay Milk , Yomilk CK 2 Vu Thi Hanh 3 2" xfId="33683"/>
    <cellStyle name="T_DSKH Tbay Milk , Yomilk CK 2 Vu Thi Hanh 4" xfId="31060"/>
    <cellStyle name="T_DSKH Tbay Milk , Yomilk CK 2 Vu Thi Hanh_CT 134" xfId="19289"/>
    <cellStyle name="T_DSKH Tbay Milk , Yomilk CK 2 Vu Thi Hanh_CT 134 2" xfId="33685"/>
    <cellStyle name="T_DT Nha Da nang" xfId="12308"/>
    <cellStyle name="T_DT Nha Da nang 2" xfId="12309"/>
    <cellStyle name="T_DT Nha Da nang 2 2" xfId="19291"/>
    <cellStyle name="T_DT Nha Da nang 2 2 2" xfId="33687"/>
    <cellStyle name="T_DT Nha Da nang 2 3" xfId="31062"/>
    <cellStyle name="T_DT Nha Da nang 3" xfId="19290"/>
    <cellStyle name="T_DT Nha Da nang 3 2" xfId="33686"/>
    <cellStyle name="T_DT Nha Da nang 4" xfId="31061"/>
    <cellStyle name="T_DT Nha Da nang_BIEU KE HOACH  2015 (KTN 6.11 sua)" xfId="19292"/>
    <cellStyle name="T_DT Nha Da nang_BIEU KE HOACH  2015 (KTN 6.11 sua) 2" xfId="33688"/>
    <cellStyle name="T_DT NHA KHACH -12" xfId="12310"/>
    <cellStyle name="T_DT NHA KHACH -12 2" xfId="12311"/>
    <cellStyle name="T_DT NHA KHACH -12 2 2" xfId="19294"/>
    <cellStyle name="T_DT NHA KHACH -12 2 2 2" xfId="33690"/>
    <cellStyle name="T_DT NHA KHACH -12 2 3" xfId="31064"/>
    <cellStyle name="T_DT NHA KHACH -12 3" xfId="19293"/>
    <cellStyle name="T_DT NHA KHACH -12 3 2" xfId="33689"/>
    <cellStyle name="T_DT NHA KHACH -12 4" xfId="31063"/>
    <cellStyle name="T_DT NHA KHACH -12_BIEU KE HOACH  2015 (KTN 6.11 sua)" xfId="19295"/>
    <cellStyle name="T_DT NHA KHACH -12_BIEU KE HOACH  2015 (KTN 6.11 sua) 2" xfId="33691"/>
    <cellStyle name="T_DT Thanh 2008.xls" xfId="12312"/>
    <cellStyle name="T_DT Thanh 2008.xls 2" xfId="19300"/>
    <cellStyle name="T_DT Thanh 2008.xls 2 2" xfId="33696"/>
    <cellStyle name="T_DT Thanh 2008.xls 3" xfId="19299"/>
    <cellStyle name="T_DT Thanh 2008.xls 3 2" xfId="33695"/>
    <cellStyle name="T_DT Thanh 2008.xls 4" xfId="31065"/>
    <cellStyle name="T_DT Thanh 2008.xls_CT 134" xfId="19301"/>
    <cellStyle name="T_DT Thanh 2008.xls_CT 134 2" xfId="33697"/>
    <cellStyle name="T_DT Thanh 2008.xls_GVL" xfId="12313"/>
    <cellStyle name="T_DT Thanh 2008.xls_GVL 2" xfId="12314"/>
    <cellStyle name="T_DT Thanh 2008.xls_GVL 2 2" xfId="19303"/>
    <cellStyle name="T_DT Thanh 2008.xls_GVL 2 2 2" xfId="33699"/>
    <cellStyle name="T_DT Thanh 2008.xls_GVL 2 3" xfId="31067"/>
    <cellStyle name="T_DT Thanh 2008.xls_GVL 3" xfId="19302"/>
    <cellStyle name="T_DT Thanh 2008.xls_GVL 3 2" xfId="33698"/>
    <cellStyle name="T_DT Thanh 2008.xls_GVL 4" xfId="31066"/>
    <cellStyle name="T_DT Thanh 2008.xls_GVL_BIEU KE HOACH  2015 (KTN 6.11 sua)" xfId="19304"/>
    <cellStyle name="T_DT Thanh 2008.xls_GVL_BIEU KE HOACH  2015 (KTN 6.11 sua) 2" xfId="33700"/>
    <cellStyle name="T_DT tieu hoc diem TDC ban Cho 28-02-09" xfId="12315"/>
    <cellStyle name="T_DT tieu hoc diem TDC ban Cho 28-02-09 2" xfId="12316"/>
    <cellStyle name="T_DT tieu hoc diem TDC ban Cho 28-02-09 2 2" xfId="19297"/>
    <cellStyle name="T_DT tieu hoc diem TDC ban Cho 28-02-09 2 2 2" xfId="33693"/>
    <cellStyle name="T_DT tieu hoc diem TDC ban Cho 28-02-09 2 3" xfId="31069"/>
    <cellStyle name="T_DT tieu hoc diem TDC ban Cho 28-02-09 3" xfId="19296"/>
    <cellStyle name="T_DT tieu hoc diem TDC ban Cho 28-02-09 3 2" xfId="33692"/>
    <cellStyle name="T_DT tieu hoc diem TDC ban Cho 28-02-09 4" xfId="31068"/>
    <cellStyle name="T_DT tieu hoc diem TDC ban Cho 28-02-09_BIEU KE HOACH  2015 (KTN 6.11 sua)" xfId="19298"/>
    <cellStyle name="T_DT tieu hoc diem TDC ban Cho 28-02-09_BIEU KE HOACH  2015 (KTN 6.11 sua) 2" xfId="33694"/>
    <cellStyle name="T_DT truong THPT  quyet thang tinh 04-3-09" xfId="19305"/>
    <cellStyle name="T_DT truong THPT  quyet thang tinh 04-3-09 2" xfId="33701"/>
    <cellStyle name="T_DT van ho" xfId="12317"/>
    <cellStyle name="T_DT van ho 2" xfId="19307"/>
    <cellStyle name="T_DT van ho 2 2" xfId="33703"/>
    <cellStyle name="T_DT van ho 3" xfId="19306"/>
    <cellStyle name="T_DT van ho 3 2" xfId="33702"/>
    <cellStyle name="T_DT van ho 4" xfId="31070"/>
    <cellStyle name="T_DT van ho_CT 134" xfId="19308"/>
    <cellStyle name="T_DT van ho_CT 134 2" xfId="33704"/>
    <cellStyle name="T_DT van ho_GVL" xfId="12318"/>
    <cellStyle name="T_DT van ho_GVL 2" xfId="12319"/>
    <cellStyle name="T_DT van ho_GVL 2 2" xfId="19310"/>
    <cellStyle name="T_DT van ho_GVL 2 2 2" xfId="33706"/>
    <cellStyle name="T_DT van ho_GVL 2 3" xfId="31072"/>
    <cellStyle name="T_DT van ho_GVL 3" xfId="19309"/>
    <cellStyle name="T_DT van ho_GVL 3 2" xfId="33705"/>
    <cellStyle name="T_DT van ho_GVL 4" xfId="31071"/>
    <cellStyle name="T_DT van ho_GVL_BIEU KE HOACH  2015 (KTN 6.11 sua)" xfId="19311"/>
    <cellStyle name="T_DT van ho_GVL_BIEU KE HOACH  2015 (KTN 6.11 sua) 2" xfId="33707"/>
    <cellStyle name="T_dtTL598G1." xfId="12320"/>
    <cellStyle name="T_dtTL598G1. 2" xfId="12321"/>
    <cellStyle name="T_dtTL598G1. 2 2" xfId="19313"/>
    <cellStyle name="T_dtTL598G1. 2 2 2" xfId="33709"/>
    <cellStyle name="T_dtTL598G1. 2 3" xfId="31074"/>
    <cellStyle name="T_dtTL598G1. 3" xfId="19312"/>
    <cellStyle name="T_dtTL598G1. 3 2" xfId="33708"/>
    <cellStyle name="T_dtTL598G1. 4" xfId="31073"/>
    <cellStyle name="T_dtTL598G1._BIEU KE HOACH  2015 (KTN 6.11 sua)" xfId="19314"/>
    <cellStyle name="T_dtTL598G1._BIEU KE HOACH  2015 (KTN 6.11 sua) 2" xfId="33710"/>
    <cellStyle name="T_dtTL598G1._bieu ke hoach dau thau" xfId="12322"/>
    <cellStyle name="T_dtTL598G1._bieu ke hoach dau thau 2" xfId="12323"/>
    <cellStyle name="T_dtTL598G1._bieu ke hoach dau thau 2 2" xfId="19316"/>
    <cellStyle name="T_dtTL598G1._bieu ke hoach dau thau 2 2 2" xfId="33712"/>
    <cellStyle name="T_dtTL598G1._bieu ke hoach dau thau 2 3" xfId="31076"/>
    <cellStyle name="T_dtTL598G1._bieu ke hoach dau thau 3" xfId="19315"/>
    <cellStyle name="T_dtTL598G1._bieu ke hoach dau thau 3 2" xfId="33711"/>
    <cellStyle name="T_dtTL598G1._bieu ke hoach dau thau 4" xfId="31075"/>
    <cellStyle name="T_dtTL598G1._bieu ke hoach dau thau truong mam non SKH" xfId="12324"/>
    <cellStyle name="T_dtTL598G1._bieu ke hoach dau thau truong mam non SKH 2" xfId="12325"/>
    <cellStyle name="T_dtTL598G1._bieu ke hoach dau thau truong mam non SKH 2 2" xfId="19318"/>
    <cellStyle name="T_dtTL598G1._bieu ke hoach dau thau truong mam non SKH 2 2 2" xfId="33714"/>
    <cellStyle name="T_dtTL598G1._bieu ke hoach dau thau truong mam non SKH 2 3" xfId="31078"/>
    <cellStyle name="T_dtTL598G1._bieu ke hoach dau thau truong mam non SKH 3" xfId="19317"/>
    <cellStyle name="T_dtTL598G1._bieu ke hoach dau thau truong mam non SKH 3 2" xfId="33713"/>
    <cellStyle name="T_dtTL598G1._bieu ke hoach dau thau truong mam non SKH 4" xfId="31077"/>
    <cellStyle name="T_dtTL598G1._bieu ke hoach dau thau truong mam non SKH_BIEU KE HOACH  2015 (KTN 6.11 sua)" xfId="19319"/>
    <cellStyle name="T_dtTL598G1._bieu ke hoach dau thau truong mam non SKH_BIEU KE HOACH  2015 (KTN 6.11 sua) 2" xfId="33715"/>
    <cellStyle name="T_dtTL598G1._bieu ke hoach dau thau_BIEU KE HOACH  2015 (KTN 6.11 sua)" xfId="19320"/>
    <cellStyle name="T_dtTL598G1._bieu ke hoach dau thau_BIEU KE HOACH  2015 (KTN 6.11 sua) 2" xfId="33716"/>
    <cellStyle name="T_dtTL598G1._bieu tong hop lai kh von 2011 gui phong TH-KTDN" xfId="12326"/>
    <cellStyle name="T_dtTL598G1._bieu tong hop lai kh von 2011 gui phong TH-KTDN 2" xfId="12327"/>
    <cellStyle name="T_dtTL598G1._bieu tong hop lai kh von 2011 gui phong TH-KTDN 2 2" xfId="19322"/>
    <cellStyle name="T_dtTL598G1._bieu tong hop lai kh von 2011 gui phong TH-KTDN 2 3" xfId="31080"/>
    <cellStyle name="T_dtTL598G1._bieu tong hop lai kh von 2011 gui phong TH-KTDN 3" xfId="19321"/>
    <cellStyle name="T_dtTL598G1._bieu tong hop lai kh von 2011 gui phong TH-KTDN 4" xfId="31079"/>
    <cellStyle name="T_dtTL598G1._bieu tong hop lai kh von 2011 gui phong TH-KTDN_BIEU KE HOACH  2015 (KTN 6.11 sua)" xfId="19323"/>
    <cellStyle name="T_dtTL598G1._Book1" xfId="12328"/>
    <cellStyle name="T_dtTL598G1._Book1 2" xfId="12329"/>
    <cellStyle name="T_dtTL598G1._Book1 2 2" xfId="19325"/>
    <cellStyle name="T_dtTL598G1._Book1 2 3" xfId="31082"/>
    <cellStyle name="T_dtTL598G1._Book1 3" xfId="19324"/>
    <cellStyle name="T_dtTL598G1._Book1 4" xfId="31081"/>
    <cellStyle name="T_dtTL598G1._Book1_BIEU KE HOACH  2015 (KTN 6.11 sua)" xfId="19326"/>
    <cellStyle name="T_dtTL598G1._Book1_Ke hoach 2010 (theo doi 11-8-2010)" xfId="12330"/>
    <cellStyle name="T_dtTL598G1._Book1_Ke hoach 2010 (theo doi 11-8-2010) 2" xfId="19328"/>
    <cellStyle name="T_dtTL598G1._Book1_Ke hoach 2010 (theo doi 11-8-2010) 2 2" xfId="33718"/>
    <cellStyle name="T_dtTL598G1._Book1_Ke hoach 2010 (theo doi 11-8-2010) 3" xfId="19327"/>
    <cellStyle name="T_dtTL598G1._Book1_Ke hoach 2010 (theo doi 11-8-2010) 3 2" xfId="33717"/>
    <cellStyle name="T_dtTL598G1._Book1_Ke hoach 2010 (theo doi 11-8-2010) 4" xfId="31083"/>
    <cellStyle name="T_dtTL598G1._Book1_Ke hoach 2010 (theo doi 11-8-2010)_CT 134" xfId="19329"/>
    <cellStyle name="T_dtTL598G1._Book1_Ke hoach 2010 (theo doi 11-8-2010)_CT 134 2" xfId="33719"/>
    <cellStyle name="T_dtTL598G1._Copy of KH PHAN BO VON ĐỐI ỨNG NAM 2011 (30 TY phuong án gop WB)" xfId="12331"/>
    <cellStyle name="T_dtTL598G1._Copy of KH PHAN BO VON ĐỐI ỨNG NAM 2011 (30 TY phuong án gop WB) 2" xfId="12332"/>
    <cellStyle name="T_dtTL598G1._Copy of KH PHAN BO VON ĐỐI ỨNG NAM 2011 (30 TY phuong án gop WB) 2 2" xfId="19331"/>
    <cellStyle name="T_dtTL598G1._Copy of KH PHAN BO VON ĐỐI ỨNG NAM 2011 (30 TY phuong án gop WB) 2 3" xfId="31085"/>
    <cellStyle name="T_dtTL598G1._Copy of KH PHAN BO VON ĐỐI ỨNG NAM 2011 (30 TY phuong án gop WB) 3" xfId="19330"/>
    <cellStyle name="T_dtTL598G1._Copy of KH PHAN BO VON ĐỐI ỨNG NAM 2011 (30 TY phuong án gop WB) 4" xfId="31084"/>
    <cellStyle name="T_dtTL598G1._Copy of KH PHAN BO VON ĐỐI ỨNG NAM 2011 (30 TY phuong án gop WB)_BIEU KE HOACH  2015 (KTN 6.11 sua)" xfId="19332"/>
    <cellStyle name="T_dtTL598G1._DT tieu hoc diem TDC ban Cho 28-02-09" xfId="12333"/>
    <cellStyle name="T_dtTL598G1._DT tieu hoc diem TDC ban Cho 28-02-09 2" xfId="12334"/>
    <cellStyle name="T_dtTL598G1._DT tieu hoc diem TDC ban Cho 28-02-09 2 2" xfId="19334"/>
    <cellStyle name="T_dtTL598G1._DT tieu hoc diem TDC ban Cho 28-02-09 2 2 2" xfId="33721"/>
    <cellStyle name="T_dtTL598G1._DT tieu hoc diem TDC ban Cho 28-02-09 2 3" xfId="31087"/>
    <cellStyle name="T_dtTL598G1._DT tieu hoc diem TDC ban Cho 28-02-09 3" xfId="19333"/>
    <cellStyle name="T_dtTL598G1._DT tieu hoc diem TDC ban Cho 28-02-09 3 2" xfId="33720"/>
    <cellStyle name="T_dtTL598G1._DT tieu hoc diem TDC ban Cho 28-02-09 4" xfId="31086"/>
    <cellStyle name="T_dtTL598G1._DT tieu hoc diem TDC ban Cho 28-02-09_BIEU KE HOACH  2015 (KTN 6.11 sua)" xfId="19335"/>
    <cellStyle name="T_dtTL598G1._DT tieu hoc diem TDC ban Cho 28-02-09_BIEU KE HOACH  2015 (KTN 6.11 sua) 2" xfId="33722"/>
    <cellStyle name="T_dtTL598G1._DTTD chieng chan Tham lai 29-9-2009" xfId="12335"/>
    <cellStyle name="T_dtTL598G1._DTTD chieng chan Tham lai 29-9-2009 2" xfId="12336"/>
    <cellStyle name="T_dtTL598G1._DTTD chieng chan Tham lai 29-9-2009 2 2" xfId="19337"/>
    <cellStyle name="T_dtTL598G1._DTTD chieng chan Tham lai 29-9-2009 2 3" xfId="31089"/>
    <cellStyle name="T_dtTL598G1._DTTD chieng chan Tham lai 29-9-2009 3" xfId="19336"/>
    <cellStyle name="T_dtTL598G1._DTTD chieng chan Tham lai 29-9-2009 4" xfId="31088"/>
    <cellStyle name="T_dtTL598G1._DTTD chieng chan Tham lai 29-9-2009_BIEU KE HOACH  2015 (KTN 6.11 sua)" xfId="19338"/>
    <cellStyle name="T_dtTL598G1._GVL" xfId="12337"/>
    <cellStyle name="T_dtTL598G1._GVL 2" xfId="12338"/>
    <cellStyle name="T_dtTL598G1._GVL 2 2" xfId="19340"/>
    <cellStyle name="T_dtTL598G1._GVL 2 3" xfId="31091"/>
    <cellStyle name="T_dtTL598G1._GVL 3" xfId="19339"/>
    <cellStyle name="T_dtTL598G1._GVL 4" xfId="31090"/>
    <cellStyle name="T_dtTL598G1._GVL_BIEU KE HOACH  2015 (KTN 6.11 sua)" xfId="19341"/>
    <cellStyle name="T_dtTL598G1._Ke hoach 2010 (theo doi 11-8-2010)" xfId="12339"/>
    <cellStyle name="T_dtTL598G1._Ke hoach 2010 (theo doi 11-8-2010) 2" xfId="12340"/>
    <cellStyle name="T_dtTL598G1._Ke hoach 2010 (theo doi 11-8-2010) 2 2" xfId="19343"/>
    <cellStyle name="T_dtTL598G1._Ke hoach 2010 (theo doi 11-8-2010) 2 2 2" xfId="33724"/>
    <cellStyle name="T_dtTL598G1._Ke hoach 2010 (theo doi 11-8-2010) 2 3" xfId="31093"/>
    <cellStyle name="T_dtTL598G1._Ke hoach 2010 (theo doi 11-8-2010) 3" xfId="19342"/>
    <cellStyle name="T_dtTL598G1._Ke hoach 2010 (theo doi 11-8-2010) 3 2" xfId="33723"/>
    <cellStyle name="T_dtTL598G1._Ke hoach 2010 (theo doi 11-8-2010) 4" xfId="31092"/>
    <cellStyle name="T_dtTL598G1._Ke hoach 2010 (theo doi 11-8-2010)_BIEU KE HOACH  2015 (KTN 6.11 sua)" xfId="19344"/>
    <cellStyle name="T_dtTL598G1._Ke hoach 2010 (theo doi 11-8-2010)_BIEU KE HOACH  2015 (KTN 6.11 sua) 2" xfId="33725"/>
    <cellStyle name="T_dtTL598G1._ke hoach dau thau 30-6-2010" xfId="12341"/>
    <cellStyle name="T_dtTL598G1._ke hoach dau thau 30-6-2010 2" xfId="12342"/>
    <cellStyle name="T_dtTL598G1._ke hoach dau thau 30-6-2010 2 2" xfId="19346"/>
    <cellStyle name="T_dtTL598G1._ke hoach dau thau 30-6-2010 2 2 2" xfId="33727"/>
    <cellStyle name="T_dtTL598G1._ke hoach dau thau 30-6-2010 2 3" xfId="31095"/>
    <cellStyle name="T_dtTL598G1._ke hoach dau thau 30-6-2010 3" xfId="19345"/>
    <cellStyle name="T_dtTL598G1._ke hoach dau thau 30-6-2010 3 2" xfId="33726"/>
    <cellStyle name="T_dtTL598G1._ke hoach dau thau 30-6-2010 4" xfId="31094"/>
    <cellStyle name="T_dtTL598G1._ke hoach dau thau 30-6-2010_BIEU KE HOACH  2015 (KTN 6.11 sua)" xfId="19347"/>
    <cellStyle name="T_dtTL598G1._ke hoach dau thau 30-6-2010_BIEU KE HOACH  2015 (KTN 6.11 sua) 2" xfId="33728"/>
    <cellStyle name="T_dtTL598G1._KH Von 2012 gui BKH 1" xfId="12343"/>
    <cellStyle name="T_dtTL598G1._KH Von 2012 gui BKH 1 2" xfId="12344"/>
    <cellStyle name="T_dtTL598G1._KH Von 2012 gui BKH 1 2 2" xfId="19349"/>
    <cellStyle name="T_dtTL598G1._KH Von 2012 gui BKH 1 2 3" xfId="31097"/>
    <cellStyle name="T_dtTL598G1._KH Von 2012 gui BKH 1 3" xfId="19348"/>
    <cellStyle name="T_dtTL598G1._KH Von 2012 gui BKH 1 4" xfId="31096"/>
    <cellStyle name="T_dtTL598G1._KH Von 2012 gui BKH 1_BIEU KE HOACH  2015 (KTN 6.11 sua)" xfId="19350"/>
    <cellStyle name="T_dtTL598G1._QD ke hoach dau thau" xfId="12345"/>
    <cellStyle name="T_dtTL598G1._QD ke hoach dau thau 2" xfId="12346"/>
    <cellStyle name="T_dtTL598G1._QD ke hoach dau thau 2 2" xfId="19352"/>
    <cellStyle name="T_dtTL598G1._QD ke hoach dau thau 2 2 2" xfId="33730"/>
    <cellStyle name="T_dtTL598G1._QD ke hoach dau thau 2 3" xfId="31099"/>
    <cellStyle name="T_dtTL598G1._QD ke hoach dau thau 3" xfId="19351"/>
    <cellStyle name="T_dtTL598G1._QD ke hoach dau thau 3 2" xfId="33729"/>
    <cellStyle name="T_dtTL598G1._QD ke hoach dau thau 4" xfId="31098"/>
    <cellStyle name="T_dtTL598G1._QD ke hoach dau thau_BIEU KE HOACH  2015 (KTN 6.11 sua)" xfId="19353"/>
    <cellStyle name="T_dtTL598G1._QD ke hoach dau thau_BIEU KE HOACH  2015 (KTN 6.11 sua) 2" xfId="33731"/>
    <cellStyle name="T_dtTL598G1._Tienluong" xfId="12347"/>
    <cellStyle name="T_dtTL598G1._Tienluong 2" xfId="12348"/>
    <cellStyle name="T_dtTL598G1._Tienluong 2 2" xfId="19355"/>
    <cellStyle name="T_dtTL598G1._Tienluong 2 2 2" xfId="33733"/>
    <cellStyle name="T_dtTL598G1._Tienluong 2 3" xfId="31101"/>
    <cellStyle name="T_dtTL598G1._Tienluong 3" xfId="19354"/>
    <cellStyle name="T_dtTL598G1._Tienluong 3 2" xfId="33732"/>
    <cellStyle name="T_dtTL598G1._Tienluong 4" xfId="31100"/>
    <cellStyle name="T_dtTL598G1._Tienluong_BIEU KE HOACH  2015 (KTN 6.11 sua)" xfId="19356"/>
    <cellStyle name="T_dtTL598G1._Tienluong_BIEU KE HOACH  2015 (KTN 6.11 sua) 2" xfId="33734"/>
    <cellStyle name="T_dtTL598G1._tinh toan hoang ha" xfId="12349"/>
    <cellStyle name="T_dtTL598G1._tinh toan hoang ha 2" xfId="12350"/>
    <cellStyle name="T_dtTL598G1._tinh toan hoang ha 2 2" xfId="19358"/>
    <cellStyle name="T_dtTL598G1._tinh toan hoang ha 2 2 2" xfId="33736"/>
    <cellStyle name="T_dtTL598G1._tinh toan hoang ha 2 3" xfId="31103"/>
    <cellStyle name="T_dtTL598G1._tinh toan hoang ha 3" xfId="19357"/>
    <cellStyle name="T_dtTL598G1._tinh toan hoang ha 3 2" xfId="33735"/>
    <cellStyle name="T_dtTL598G1._tinh toan hoang ha 4" xfId="31102"/>
    <cellStyle name="T_dtTL598G1._tinh toan hoang ha_BIEU KE HOACH  2015 (KTN 6.11 sua)" xfId="19359"/>
    <cellStyle name="T_dtTL598G1._tinh toan hoang ha_BIEU KE HOACH  2015 (KTN 6.11 sua) 2" xfId="33737"/>
    <cellStyle name="T_dtTL598G1._Tong von ĐTPT" xfId="12351"/>
    <cellStyle name="T_dtTL598G1._Tong von ĐTPT 2" xfId="12352"/>
    <cellStyle name="T_dtTL598G1._Tong von ĐTPT 2 2" xfId="19361"/>
    <cellStyle name="T_dtTL598G1._Tong von ĐTPT 2 2 2" xfId="33739"/>
    <cellStyle name="T_dtTL598G1._Tong von ĐTPT 2 3" xfId="31105"/>
    <cellStyle name="T_dtTL598G1._Tong von ĐTPT 3" xfId="19360"/>
    <cellStyle name="T_dtTL598G1._Tong von ĐTPT 3 2" xfId="33738"/>
    <cellStyle name="T_dtTL598G1._Tong von ĐTPT 4" xfId="31104"/>
    <cellStyle name="T_dtTL598G1._Tong von ĐTPT_BIEU KE HOACH  2015 (KTN 6.11 sua)" xfId="19362"/>
    <cellStyle name="T_dtTL598G1._Tong von ĐTPT_BIEU KE HOACH  2015 (KTN 6.11 sua) 2" xfId="33740"/>
    <cellStyle name="T_Du an khoi cong moi nam 2010" xfId="12353"/>
    <cellStyle name="T_Du an khoi cong moi nam 2010 2" xfId="19364"/>
    <cellStyle name="T_Du an khoi cong moi nam 2010 2 2" xfId="33742"/>
    <cellStyle name="T_Du an khoi cong moi nam 2010 3" xfId="19363"/>
    <cellStyle name="T_Du an khoi cong moi nam 2010 3 2" xfId="33741"/>
    <cellStyle name="T_Du an khoi cong moi nam 2010 4" xfId="31106"/>
    <cellStyle name="T_Du an khoi cong moi nam 2010_CT 134" xfId="19365"/>
    <cellStyle name="T_Du an khoi cong moi nam 2010_CT 134 2" xfId="33743"/>
    <cellStyle name="T_DU AN TKQH VA CHUAN BI DAU TU NAM 2007 sua ngay 9-11" xfId="12354"/>
    <cellStyle name="T_DU AN TKQH VA CHUAN BI DAU TU NAM 2007 sua ngay 9-11 2" xfId="19367"/>
    <cellStyle name="T_DU AN TKQH VA CHUAN BI DAU TU NAM 2007 sua ngay 9-11 2 2" xfId="33745"/>
    <cellStyle name="T_DU AN TKQH VA CHUAN BI DAU TU NAM 2007 sua ngay 9-11 3" xfId="19366"/>
    <cellStyle name="T_DU AN TKQH VA CHUAN BI DAU TU NAM 2007 sua ngay 9-11 3 2" xfId="33744"/>
    <cellStyle name="T_DU AN TKQH VA CHUAN BI DAU TU NAM 2007 sua ngay 9-11 4" xfId="31107"/>
    <cellStyle name="T_DU AN TKQH VA CHUAN BI DAU TU NAM 2007 sua ngay 9-11_Bieu mau danh muc du an thuoc CTMTQG nam 2008" xfId="12355"/>
    <cellStyle name="T_DU AN TKQH VA CHUAN BI DAU TU NAM 2007 sua ngay 9-11_Bieu mau danh muc du an thuoc CTMTQG nam 2008 2" xfId="19369"/>
    <cellStyle name="T_DU AN TKQH VA CHUAN BI DAU TU NAM 2007 sua ngay 9-11_Bieu mau danh muc du an thuoc CTMTQG nam 2008 2 2" xfId="33747"/>
    <cellStyle name="T_DU AN TKQH VA CHUAN BI DAU TU NAM 2007 sua ngay 9-11_Bieu mau danh muc du an thuoc CTMTQG nam 2008 3" xfId="19368"/>
    <cellStyle name="T_DU AN TKQH VA CHUAN BI DAU TU NAM 2007 sua ngay 9-11_Bieu mau danh muc du an thuoc CTMTQG nam 2008 3 2" xfId="33746"/>
    <cellStyle name="T_DU AN TKQH VA CHUAN BI DAU TU NAM 2007 sua ngay 9-11_Bieu mau danh muc du an thuoc CTMTQG nam 2008 4" xfId="31108"/>
    <cellStyle name="T_DU AN TKQH VA CHUAN BI DAU TU NAM 2007 sua ngay 9-11_Bieu mau danh muc du an thuoc CTMTQG nam 2008_CT 134" xfId="19370"/>
    <cellStyle name="T_DU AN TKQH VA CHUAN BI DAU TU NAM 2007 sua ngay 9-11_Bieu mau danh muc du an thuoc CTMTQG nam 2008_CT 134 2" xfId="33748"/>
    <cellStyle name="T_DU AN TKQH VA CHUAN BI DAU TU NAM 2007 sua ngay 9-11_CT 134" xfId="19371"/>
    <cellStyle name="T_DU AN TKQH VA CHUAN BI DAU TU NAM 2007 sua ngay 9-11_CT 134 2" xfId="33749"/>
    <cellStyle name="T_DU AN TKQH VA CHUAN BI DAU TU NAM 2007 sua ngay 9-11_Du an khoi cong moi nam 2010" xfId="12356"/>
    <cellStyle name="T_DU AN TKQH VA CHUAN BI DAU TU NAM 2007 sua ngay 9-11_Du an khoi cong moi nam 2010 2" xfId="19373"/>
    <cellStyle name="T_DU AN TKQH VA CHUAN BI DAU TU NAM 2007 sua ngay 9-11_Du an khoi cong moi nam 2010 2 2" xfId="33751"/>
    <cellStyle name="T_DU AN TKQH VA CHUAN BI DAU TU NAM 2007 sua ngay 9-11_Du an khoi cong moi nam 2010 3" xfId="19372"/>
    <cellStyle name="T_DU AN TKQH VA CHUAN BI DAU TU NAM 2007 sua ngay 9-11_Du an khoi cong moi nam 2010 3 2" xfId="33750"/>
    <cellStyle name="T_DU AN TKQH VA CHUAN BI DAU TU NAM 2007 sua ngay 9-11_Du an khoi cong moi nam 2010 4" xfId="31109"/>
    <cellStyle name="T_DU AN TKQH VA CHUAN BI DAU TU NAM 2007 sua ngay 9-11_Du an khoi cong moi nam 2010_CT 134" xfId="19374"/>
    <cellStyle name="T_DU AN TKQH VA CHUAN BI DAU TU NAM 2007 sua ngay 9-11_Du an khoi cong moi nam 2010_CT 134 2" xfId="33752"/>
    <cellStyle name="T_DU AN TKQH VA CHUAN BI DAU TU NAM 2007 sua ngay 9-11_Ket qua phan bo von nam 2008" xfId="12357"/>
    <cellStyle name="T_DU AN TKQH VA CHUAN BI DAU TU NAM 2007 sua ngay 9-11_Ket qua phan bo von nam 2008 2" xfId="19376"/>
    <cellStyle name="T_DU AN TKQH VA CHUAN BI DAU TU NAM 2007 sua ngay 9-11_Ket qua phan bo von nam 2008 2 2" xfId="33754"/>
    <cellStyle name="T_DU AN TKQH VA CHUAN BI DAU TU NAM 2007 sua ngay 9-11_Ket qua phan bo von nam 2008 3" xfId="19375"/>
    <cellStyle name="T_DU AN TKQH VA CHUAN BI DAU TU NAM 2007 sua ngay 9-11_Ket qua phan bo von nam 2008 3 2" xfId="33753"/>
    <cellStyle name="T_DU AN TKQH VA CHUAN BI DAU TU NAM 2007 sua ngay 9-11_Ket qua phan bo von nam 2008 4" xfId="31110"/>
    <cellStyle name="T_DU AN TKQH VA CHUAN BI DAU TU NAM 2007 sua ngay 9-11_Ket qua phan bo von nam 2008_CT 134" xfId="19377"/>
    <cellStyle name="T_DU AN TKQH VA CHUAN BI DAU TU NAM 2007 sua ngay 9-11_Ket qua phan bo von nam 2008_CT 134 2" xfId="33755"/>
    <cellStyle name="T_DU AN TKQH VA CHUAN BI DAU TU NAM 2007 sua ngay 9-11_KH XDCB_2008 lan 2 sua ngay 10-11" xfId="12358"/>
    <cellStyle name="T_DU AN TKQH VA CHUAN BI DAU TU NAM 2007 sua ngay 9-11_KH XDCB_2008 lan 2 sua ngay 10-11 2" xfId="19379"/>
    <cellStyle name="T_DU AN TKQH VA CHUAN BI DAU TU NAM 2007 sua ngay 9-11_KH XDCB_2008 lan 2 sua ngay 10-11 2 2" xfId="33757"/>
    <cellStyle name="T_DU AN TKQH VA CHUAN BI DAU TU NAM 2007 sua ngay 9-11_KH XDCB_2008 lan 2 sua ngay 10-11 3" xfId="19378"/>
    <cellStyle name="T_DU AN TKQH VA CHUAN BI DAU TU NAM 2007 sua ngay 9-11_KH XDCB_2008 lan 2 sua ngay 10-11 3 2" xfId="33756"/>
    <cellStyle name="T_DU AN TKQH VA CHUAN BI DAU TU NAM 2007 sua ngay 9-11_KH XDCB_2008 lan 2 sua ngay 10-11 4" xfId="31111"/>
    <cellStyle name="T_DU AN TKQH VA CHUAN BI DAU TU NAM 2007 sua ngay 9-11_KH XDCB_2008 lan 2 sua ngay 10-11_CT 134" xfId="19380"/>
    <cellStyle name="T_DU AN TKQH VA CHUAN BI DAU TU NAM 2007 sua ngay 9-11_KH XDCB_2008 lan 2 sua ngay 10-11_CT 134 2" xfId="33758"/>
    <cellStyle name="T_Dự kiến danh mục đầu tư NTM năm 2015" xfId="19457"/>
    <cellStyle name="T_Dự kiến danh mục đầu tư NTM năm 2015 2" xfId="33814"/>
    <cellStyle name="T_DU THAO BCKT LChâu" xfId="19450"/>
    <cellStyle name="T_DU THAO BCKT LChâu 2" xfId="33807"/>
    <cellStyle name="T_Du toan" xfId="12359"/>
    <cellStyle name="T_Du toan 2" xfId="12360"/>
    <cellStyle name="T_Du toan 2 2" xfId="19382"/>
    <cellStyle name="T_Du toan 2 3" xfId="31113"/>
    <cellStyle name="T_Du toan 3" xfId="19381"/>
    <cellStyle name="T_dự toán 30a 2013" xfId="19458"/>
    <cellStyle name="T_dự toán 30a 2013 2" xfId="33815"/>
    <cellStyle name="T_Du toan 4" xfId="31112"/>
    <cellStyle name="T_du toan dieu chinh  20-8-2006" xfId="12361"/>
    <cellStyle name="T_du toan dieu chinh  20-8-2006 2" xfId="12362"/>
    <cellStyle name="T_du toan dieu chinh  20-8-2006 2 2" xfId="19384"/>
    <cellStyle name="T_du toan dieu chinh  20-8-2006 2 2 2" xfId="33760"/>
    <cellStyle name="T_du toan dieu chinh  20-8-2006 2 3" xfId="31115"/>
    <cellStyle name="T_du toan dieu chinh  20-8-2006 3" xfId="19383"/>
    <cellStyle name="T_du toan dieu chinh  20-8-2006 3 2" xfId="33759"/>
    <cellStyle name="T_du toan dieu chinh  20-8-2006 4" xfId="31114"/>
    <cellStyle name="T_du toan dieu chinh  20-8-2006_BIEU KE HOACH  2015 (KTN 6.11 sua)" xfId="19385"/>
    <cellStyle name="T_du toan dieu chinh  20-8-2006_BIEU KE HOACH  2015 (KTN 6.11 sua) 2" xfId="33761"/>
    <cellStyle name="T_du toan kho bac - Than Uyen" xfId="12363"/>
    <cellStyle name="T_du toan kho bac - Than Uyen 2" xfId="19386"/>
    <cellStyle name="T_du toan kho bac - Than Uyen 2 2" xfId="33762"/>
    <cellStyle name="T_du toan kho bac - Than Uyen 3" xfId="31116"/>
    <cellStyle name="T_du toan kho bac - Than Uyen_Bieu chi tieu KH 2014 (Huy-04-11)" xfId="19387"/>
    <cellStyle name="T_du toan kho bac - Than Uyen_Bieu chi tieu KH 2014 (Huy-04-11) 2" xfId="19388"/>
    <cellStyle name="T_du toan kho bac - Than Uyen_Bieu chi tieu KH 2014 (Huy-04-11) 2 2" xfId="33764"/>
    <cellStyle name="T_du toan kho bac - Than Uyen_Bieu chi tieu KH 2014 (Huy-04-11) 3" xfId="33763"/>
    <cellStyle name="T_du toan kho bac - Than Uyen_bieu ke hoach dau thau" xfId="12364"/>
    <cellStyle name="T_du toan kho bac - Than Uyen_bieu ke hoach dau thau 2" xfId="12365"/>
    <cellStyle name="T_du toan kho bac - Than Uyen_bieu ke hoach dau thau 2 2" xfId="19390"/>
    <cellStyle name="T_du toan kho bac - Than Uyen_bieu ke hoach dau thau 2 2 2" xfId="33766"/>
    <cellStyle name="T_du toan kho bac - Than Uyen_bieu ke hoach dau thau 2 3" xfId="31118"/>
    <cellStyle name="T_du toan kho bac - Than Uyen_bieu ke hoach dau thau 3" xfId="19389"/>
    <cellStyle name="T_du toan kho bac - Than Uyen_bieu ke hoach dau thau 3 2" xfId="33765"/>
    <cellStyle name="T_du toan kho bac - Than Uyen_bieu ke hoach dau thau 4" xfId="31117"/>
    <cellStyle name="T_du toan kho bac - Than Uyen_bieu ke hoach dau thau truong mam non SKH" xfId="12366"/>
    <cellStyle name="T_du toan kho bac - Than Uyen_bieu ke hoach dau thau truong mam non SKH 2" xfId="12367"/>
    <cellStyle name="T_du toan kho bac - Than Uyen_bieu ke hoach dau thau truong mam non SKH 2 2" xfId="19392"/>
    <cellStyle name="T_du toan kho bac - Than Uyen_bieu ke hoach dau thau truong mam non SKH 2 2 2" xfId="33768"/>
    <cellStyle name="T_du toan kho bac - Than Uyen_bieu ke hoach dau thau truong mam non SKH 2 3" xfId="31120"/>
    <cellStyle name="T_du toan kho bac - Than Uyen_bieu ke hoach dau thau truong mam non SKH 3" xfId="19391"/>
    <cellStyle name="T_du toan kho bac - Than Uyen_bieu ke hoach dau thau truong mam non SKH 3 2" xfId="33767"/>
    <cellStyle name="T_du toan kho bac - Than Uyen_bieu ke hoach dau thau truong mam non SKH 4" xfId="31119"/>
    <cellStyle name="T_du toan kho bac - Than Uyen_bieu ke hoach dau thau truong mam non SKH_BIEU KE HOACH  2015 (KTN 6.11 sua)" xfId="19393"/>
    <cellStyle name="T_du toan kho bac - Than Uyen_bieu ke hoach dau thau truong mam non SKH_BIEU KE HOACH  2015 (KTN 6.11 sua) 2" xfId="33769"/>
    <cellStyle name="T_du toan kho bac - Than Uyen_bieu ke hoach dau thau_BIEU KE HOACH  2015 (KTN 6.11 sua)" xfId="19394"/>
    <cellStyle name="T_du toan kho bac - Than Uyen_bieu ke hoach dau thau_BIEU KE HOACH  2015 (KTN 6.11 sua) 2" xfId="33770"/>
    <cellStyle name="T_du toan kho bac - Than Uyen_bieu tong hop lai kh von 2011 gui phong TH-KTDN" xfId="12368"/>
    <cellStyle name="T_du toan kho bac - Than Uyen_bieu tong hop lai kh von 2011 gui phong TH-KTDN 2" xfId="12369"/>
    <cellStyle name="T_du toan kho bac - Than Uyen_bieu tong hop lai kh von 2011 gui phong TH-KTDN 2 2" xfId="19396"/>
    <cellStyle name="T_du toan kho bac - Than Uyen_bieu tong hop lai kh von 2011 gui phong TH-KTDN 2 3" xfId="31122"/>
    <cellStyle name="T_du toan kho bac - Than Uyen_bieu tong hop lai kh von 2011 gui phong TH-KTDN 3" xfId="19395"/>
    <cellStyle name="T_du toan kho bac - Than Uyen_bieu tong hop lai kh von 2011 gui phong TH-KTDN 4" xfId="31121"/>
    <cellStyle name="T_du toan kho bac - Than Uyen_bieu tong hop lai kh von 2011 gui phong TH-KTDN_BIEU KE HOACH  2015 (KTN 6.11 sua)" xfId="19397"/>
    <cellStyle name="T_du toan kho bac - Than Uyen_Book1" xfId="12370"/>
    <cellStyle name="T_du toan kho bac - Than Uyen_Book1 2" xfId="12371"/>
    <cellStyle name="T_du toan kho bac - Than Uyen_Book1 2 2" xfId="19399"/>
    <cellStyle name="T_du toan kho bac - Than Uyen_Book1 2 2 2" xfId="33772"/>
    <cellStyle name="T_du toan kho bac - Than Uyen_Book1 2 3" xfId="31124"/>
    <cellStyle name="T_du toan kho bac - Than Uyen_Book1 3" xfId="19398"/>
    <cellStyle name="T_du toan kho bac - Than Uyen_Book1 3 2" xfId="33771"/>
    <cellStyle name="T_du toan kho bac - Than Uyen_Book1 4" xfId="31123"/>
    <cellStyle name="T_du toan kho bac - Than Uyen_Book1_BIEU KE HOACH  2015 (KTN 6.11 sua)" xfId="19400"/>
    <cellStyle name="T_du toan kho bac - Than Uyen_Book1_BIEU KE HOACH  2015 (KTN 6.11 sua) 2" xfId="33773"/>
    <cellStyle name="T_du toan kho bac - Than Uyen_Book1_Ke hoach 2010 (theo doi 11-8-2010)" xfId="12372"/>
    <cellStyle name="T_du toan kho bac - Than Uyen_Book1_Ke hoach 2010 (theo doi 11-8-2010) 2" xfId="12373"/>
    <cellStyle name="T_du toan kho bac - Than Uyen_Book1_Ke hoach 2010 (theo doi 11-8-2010) 2 2" xfId="19402"/>
    <cellStyle name="T_du toan kho bac - Than Uyen_Book1_Ke hoach 2010 (theo doi 11-8-2010) 2 3" xfId="31126"/>
    <cellStyle name="T_du toan kho bac - Than Uyen_Book1_Ke hoach 2010 (theo doi 11-8-2010) 3" xfId="19401"/>
    <cellStyle name="T_du toan kho bac - Than Uyen_Book1_Ke hoach 2010 (theo doi 11-8-2010) 4" xfId="31125"/>
    <cellStyle name="T_du toan kho bac - Than Uyen_Book1_Ke hoach 2010 (theo doi 11-8-2010)_BIEU KE HOACH  2015 (KTN 6.11 sua)" xfId="19403"/>
    <cellStyle name="T_du toan kho bac - Than Uyen_Book1_ke hoach dau thau 30-6-2010" xfId="12374"/>
    <cellStyle name="T_du toan kho bac - Than Uyen_Book1_ke hoach dau thau 30-6-2010 2" xfId="12375"/>
    <cellStyle name="T_du toan kho bac - Than Uyen_Book1_ke hoach dau thau 30-6-2010 2 2" xfId="19405"/>
    <cellStyle name="T_du toan kho bac - Than Uyen_Book1_ke hoach dau thau 30-6-2010 2 3" xfId="31128"/>
    <cellStyle name="T_du toan kho bac - Than Uyen_Book1_ke hoach dau thau 30-6-2010 3" xfId="19404"/>
    <cellStyle name="T_du toan kho bac - Than Uyen_Book1_ke hoach dau thau 30-6-2010 4" xfId="31127"/>
    <cellStyle name="T_du toan kho bac - Than Uyen_Book1_ke hoach dau thau 30-6-2010_BIEU KE HOACH  2015 (KTN 6.11 sua)" xfId="19406"/>
    <cellStyle name="T_du toan kho bac - Than Uyen_Copy of KH PHAN BO VON ĐỐI ỨNG NAM 2011 (30 TY phuong án gop WB)" xfId="12376"/>
    <cellStyle name="T_du toan kho bac - Than Uyen_Copy of KH PHAN BO VON ĐỐI ỨNG NAM 2011 (30 TY phuong án gop WB) 2" xfId="12377"/>
    <cellStyle name="T_du toan kho bac - Than Uyen_Copy of KH PHAN BO VON ĐỐI ỨNG NAM 2011 (30 TY phuong án gop WB) 2 2" xfId="19408"/>
    <cellStyle name="T_du toan kho bac - Than Uyen_Copy of KH PHAN BO VON ĐỐI ỨNG NAM 2011 (30 TY phuong án gop WB) 2 3" xfId="31130"/>
    <cellStyle name="T_du toan kho bac - Than Uyen_Copy of KH PHAN BO VON ĐỐI ỨNG NAM 2011 (30 TY phuong án gop WB) 3" xfId="19407"/>
    <cellStyle name="T_du toan kho bac - Than Uyen_Copy of KH PHAN BO VON ĐỐI ỨNG NAM 2011 (30 TY phuong án gop WB) 4" xfId="31129"/>
    <cellStyle name="T_du toan kho bac - Than Uyen_Copy of KH PHAN BO VON ĐỐI ỨNG NAM 2011 (30 TY phuong án gop WB)_BIEU KE HOACH  2015 (KTN 6.11 sua)" xfId="19409"/>
    <cellStyle name="T_du toan kho bac - Than Uyen_DTTD chieng chan Tham lai 29-9-2009" xfId="12378"/>
    <cellStyle name="T_du toan kho bac - Than Uyen_DTTD chieng chan Tham lai 29-9-2009 2" xfId="12379"/>
    <cellStyle name="T_du toan kho bac - Than Uyen_DTTD chieng chan Tham lai 29-9-2009 2 2" xfId="19411"/>
    <cellStyle name="T_du toan kho bac - Than Uyen_DTTD chieng chan Tham lai 29-9-2009 2 3" xfId="31132"/>
    <cellStyle name="T_du toan kho bac - Than Uyen_DTTD chieng chan Tham lai 29-9-2009 3" xfId="19410"/>
    <cellStyle name="T_du toan kho bac - Than Uyen_DTTD chieng chan Tham lai 29-9-2009 4" xfId="31131"/>
    <cellStyle name="T_du toan kho bac - Than Uyen_DTTD chieng chan Tham lai 29-9-2009_BIEU KE HOACH  2015 (KTN 6.11 sua)" xfId="19412"/>
    <cellStyle name="T_du toan kho bac - Than Uyen_dự toán 30a 2013" xfId="19416"/>
    <cellStyle name="T_du toan kho bac - Than Uyen_dự toán 30a 2013 2" xfId="33777"/>
    <cellStyle name="T_du toan kho bac - Than Uyen_Du toan nuoc San Thang (GD2)" xfId="12380"/>
    <cellStyle name="T_du toan kho bac - Than Uyen_Du toan nuoc San Thang (GD2) 2" xfId="12381"/>
    <cellStyle name="T_du toan kho bac - Than Uyen_Du toan nuoc San Thang (GD2) 2 2" xfId="19414"/>
    <cellStyle name="T_du toan kho bac - Than Uyen_Du toan nuoc San Thang (GD2) 2 2 2" xfId="33775"/>
    <cellStyle name="T_du toan kho bac - Than Uyen_Du toan nuoc San Thang (GD2) 2 3" xfId="31134"/>
    <cellStyle name="T_du toan kho bac - Than Uyen_Du toan nuoc San Thang (GD2) 3" xfId="19413"/>
    <cellStyle name="T_du toan kho bac - Than Uyen_Du toan nuoc San Thang (GD2) 3 2" xfId="33774"/>
    <cellStyle name="T_du toan kho bac - Than Uyen_Du toan nuoc San Thang (GD2) 4" xfId="31133"/>
    <cellStyle name="T_du toan kho bac - Than Uyen_Du toan nuoc San Thang (GD2)_BIEU KE HOACH  2015 (KTN 6.11 sua)" xfId="19415"/>
    <cellStyle name="T_du toan kho bac - Than Uyen_Du toan nuoc San Thang (GD2)_BIEU KE HOACH  2015 (KTN 6.11 sua) 2" xfId="33776"/>
    <cellStyle name="T_du toan kho bac - Than Uyen_Ke hoach 2010 (theo doi 11-8-2010)" xfId="12382"/>
    <cellStyle name="T_du toan kho bac - Than Uyen_Ke hoach 2010 (theo doi 11-8-2010) 2" xfId="12383"/>
    <cellStyle name="T_du toan kho bac - Than Uyen_Ke hoach 2010 (theo doi 11-8-2010) 2 2" xfId="19418"/>
    <cellStyle name="T_du toan kho bac - Than Uyen_Ke hoach 2010 (theo doi 11-8-2010) 2 2 2" xfId="33779"/>
    <cellStyle name="T_du toan kho bac - Than Uyen_Ke hoach 2010 (theo doi 11-8-2010) 2 3" xfId="31136"/>
    <cellStyle name="T_du toan kho bac - Than Uyen_Ke hoach 2010 (theo doi 11-8-2010) 3" xfId="19417"/>
    <cellStyle name="T_du toan kho bac - Than Uyen_Ke hoach 2010 (theo doi 11-8-2010) 3 2" xfId="33778"/>
    <cellStyle name="T_du toan kho bac - Than Uyen_Ke hoach 2010 (theo doi 11-8-2010) 4" xfId="31135"/>
    <cellStyle name="T_du toan kho bac - Than Uyen_Ke hoach 2010 (theo doi 11-8-2010)_BIEU KE HOACH  2015 (KTN 6.11 sua)" xfId="19419"/>
    <cellStyle name="T_du toan kho bac - Than Uyen_Ke hoach 2010 (theo doi 11-8-2010)_BIEU KE HOACH  2015 (KTN 6.11 sua) 2" xfId="33780"/>
    <cellStyle name="T_du toan kho bac - Than Uyen_ke hoach dau thau 30-6-2010" xfId="12384"/>
    <cellStyle name="T_du toan kho bac - Than Uyen_ke hoach dau thau 30-6-2010 2" xfId="12385"/>
    <cellStyle name="T_du toan kho bac - Than Uyen_ke hoach dau thau 30-6-2010 2 2" xfId="19421"/>
    <cellStyle name="T_du toan kho bac - Than Uyen_ke hoach dau thau 30-6-2010 2 2 2" xfId="33782"/>
    <cellStyle name="T_du toan kho bac - Than Uyen_ke hoach dau thau 30-6-2010 2 3" xfId="31138"/>
    <cellStyle name="T_du toan kho bac - Than Uyen_ke hoach dau thau 30-6-2010 3" xfId="19420"/>
    <cellStyle name="T_du toan kho bac - Than Uyen_ke hoach dau thau 30-6-2010 3 2" xfId="33781"/>
    <cellStyle name="T_du toan kho bac - Than Uyen_ke hoach dau thau 30-6-2010 4" xfId="31137"/>
    <cellStyle name="T_du toan kho bac - Than Uyen_ke hoach dau thau 30-6-2010_BIEU KE HOACH  2015 (KTN 6.11 sua)" xfId="19422"/>
    <cellStyle name="T_du toan kho bac - Than Uyen_ke hoach dau thau 30-6-2010_BIEU KE HOACH  2015 (KTN 6.11 sua) 2" xfId="33783"/>
    <cellStyle name="T_du toan kho bac - Than Uyen_KH Von 2012 gui BKH 1" xfId="12386"/>
    <cellStyle name="T_du toan kho bac - Than Uyen_KH Von 2012 gui BKH 1 2" xfId="12387"/>
    <cellStyle name="T_du toan kho bac - Than Uyen_KH Von 2012 gui BKH 1 2 2" xfId="19424"/>
    <cellStyle name="T_du toan kho bac - Than Uyen_KH Von 2012 gui BKH 1 2 3" xfId="31140"/>
    <cellStyle name="T_du toan kho bac - Than Uyen_KH Von 2012 gui BKH 1 3" xfId="19423"/>
    <cellStyle name="T_du toan kho bac - Than Uyen_KH Von 2012 gui BKH 1 4" xfId="31139"/>
    <cellStyle name="T_du toan kho bac - Than Uyen_KH Von 2012 gui BKH 1_BIEU KE HOACH  2015 (KTN 6.11 sua)" xfId="19425"/>
    <cellStyle name="T_du toan kho bac - Than Uyen_QD ke hoach dau thau" xfId="12388"/>
    <cellStyle name="T_du toan kho bac - Than Uyen_QD ke hoach dau thau 2" xfId="12389"/>
    <cellStyle name="T_du toan kho bac - Than Uyen_QD ke hoach dau thau 2 2" xfId="19427"/>
    <cellStyle name="T_du toan kho bac - Than Uyen_QD ke hoach dau thau 2 2 2" xfId="33785"/>
    <cellStyle name="T_du toan kho bac - Than Uyen_QD ke hoach dau thau 2 3" xfId="31142"/>
    <cellStyle name="T_du toan kho bac - Than Uyen_QD ke hoach dau thau 3" xfId="19426"/>
    <cellStyle name="T_du toan kho bac - Than Uyen_QD ke hoach dau thau 3 2" xfId="33784"/>
    <cellStyle name="T_du toan kho bac - Than Uyen_QD ke hoach dau thau 4" xfId="31141"/>
    <cellStyle name="T_du toan kho bac - Than Uyen_QD ke hoach dau thau_BIEU KE HOACH  2015 (KTN 6.11 sua)" xfId="19428"/>
    <cellStyle name="T_du toan kho bac - Than Uyen_QD ke hoach dau thau_BIEU KE HOACH  2015 (KTN 6.11 sua) 2" xfId="33786"/>
    <cellStyle name="T_du toan kho bac - Than Uyen_Ra soat KH von 2011 (Huy-11-11-11)" xfId="12390"/>
    <cellStyle name="T_du toan kho bac - Than Uyen_Ra soat KH von 2011 (Huy-11-11-11) 2" xfId="12391"/>
    <cellStyle name="T_du toan kho bac - Than Uyen_Ra soat KH von 2011 (Huy-11-11-11) 2 2" xfId="19430"/>
    <cellStyle name="T_du toan kho bac - Than Uyen_Ra soat KH von 2011 (Huy-11-11-11) 2 2 2" xfId="33788"/>
    <cellStyle name="T_du toan kho bac - Than Uyen_Ra soat KH von 2011 (Huy-11-11-11) 2 3" xfId="31144"/>
    <cellStyle name="T_du toan kho bac - Than Uyen_Ra soat KH von 2011 (Huy-11-11-11) 3" xfId="19429"/>
    <cellStyle name="T_du toan kho bac - Than Uyen_Ra soat KH von 2011 (Huy-11-11-11) 3 2" xfId="33787"/>
    <cellStyle name="T_du toan kho bac - Than Uyen_Ra soat KH von 2011 (Huy-11-11-11) 4" xfId="31143"/>
    <cellStyle name="T_du toan kho bac - Than Uyen_Ra soat KH von 2011 (Huy-11-11-11)_BIEU KE HOACH  2015 (KTN 6.11 sua)" xfId="19431"/>
    <cellStyle name="T_du toan kho bac - Than Uyen_Ra soat KH von 2011 (Huy-11-11-11)_BIEU KE HOACH  2015 (KTN 6.11 sua) 2" xfId="33789"/>
    <cellStyle name="T_du toan kho bac - Than Uyen_tinh toan hoang ha" xfId="12392"/>
    <cellStyle name="T_du toan kho bac - Than Uyen_tinh toan hoang ha 2" xfId="12393"/>
    <cellStyle name="T_du toan kho bac - Than Uyen_tinh toan hoang ha 2 2" xfId="19433"/>
    <cellStyle name="T_du toan kho bac - Than Uyen_tinh toan hoang ha 2 2 2" xfId="33791"/>
    <cellStyle name="T_du toan kho bac - Than Uyen_tinh toan hoang ha 2 3" xfId="31146"/>
    <cellStyle name="T_du toan kho bac - Than Uyen_tinh toan hoang ha 3" xfId="19432"/>
    <cellStyle name="T_du toan kho bac - Than Uyen_tinh toan hoang ha 3 2" xfId="33790"/>
    <cellStyle name="T_du toan kho bac - Than Uyen_tinh toan hoang ha 4" xfId="31145"/>
    <cellStyle name="T_du toan kho bac - Than Uyen_tinh toan hoang ha_BIEU KE HOACH  2015 (KTN 6.11 sua)" xfId="19434"/>
    <cellStyle name="T_du toan kho bac - Than Uyen_tinh toan hoang ha_BIEU KE HOACH  2015 (KTN 6.11 sua) 2" xfId="33792"/>
    <cellStyle name="T_du toan kho bac - Than Uyen_Tong von ĐTPT" xfId="12394"/>
    <cellStyle name="T_du toan kho bac - Than Uyen_Tong von ĐTPT 2" xfId="12395"/>
    <cellStyle name="T_du toan kho bac - Than Uyen_Tong von ĐTPT 2 2" xfId="19436"/>
    <cellStyle name="T_du toan kho bac - Than Uyen_Tong von ĐTPT 2 2 2" xfId="33794"/>
    <cellStyle name="T_du toan kho bac - Than Uyen_Tong von ĐTPT 2 3" xfId="31148"/>
    <cellStyle name="T_du toan kho bac - Than Uyen_Tong von ĐTPT 3" xfId="19435"/>
    <cellStyle name="T_du toan kho bac - Than Uyen_Tong von ĐTPT 3 2" xfId="33793"/>
    <cellStyle name="T_du toan kho bac - Than Uyen_Tong von ĐTPT 4" xfId="31147"/>
    <cellStyle name="T_du toan kho bac - Than Uyen_Tong von ĐTPT_BIEU KE HOACH  2015 (KTN 6.11 sua)" xfId="19437"/>
    <cellStyle name="T_du toan kho bac - Than Uyen_Tong von ĐTPT_BIEU KE HOACH  2015 (KTN 6.11 sua) 2" xfId="33795"/>
    <cellStyle name="T_du toan kho bac - Than Uyen_Viec Huy dang lam" xfId="19438"/>
    <cellStyle name="T_du toan kho bac - Than Uyen_Viec Huy dang lam 2" xfId="33796"/>
    <cellStyle name="T_du toan kho bac - Than Uyen_Viec Huy dang lam_CT 134" xfId="19439"/>
    <cellStyle name="T_du toan kho bac - Than Uyen_Viec Huy dang lam_CT 134 2" xfId="33797"/>
    <cellStyle name="T_Du toan nuoc San Thang (GD2)" xfId="12396"/>
    <cellStyle name="T_Du toan nuoc San Thang (GD2) 2" xfId="12397"/>
    <cellStyle name="T_Du toan nuoc San Thang (GD2) 2 2" xfId="19441"/>
    <cellStyle name="T_Du toan nuoc San Thang (GD2) 2 2 2" xfId="33799"/>
    <cellStyle name="T_Du toan nuoc San Thang (GD2) 2 3" xfId="31150"/>
    <cellStyle name="T_Du toan nuoc San Thang (GD2) 3" xfId="19440"/>
    <cellStyle name="T_Du toan nuoc San Thang (GD2) 3 2" xfId="33798"/>
    <cellStyle name="T_Du toan nuoc San Thang (GD2) 4" xfId="31149"/>
    <cellStyle name="T_Du toan nuoc San Thang (GD2)_BIEU KE HOACH  2015 (KTN 6.11 sua)" xfId="19442"/>
    <cellStyle name="T_Du toan nuoc San Thang (GD2)_BIEU KE HOACH  2015 (KTN 6.11 sua) 2" xfId="33800"/>
    <cellStyle name="T_Du toan tham dinh (NSH Ban Moi)" xfId="12398"/>
    <cellStyle name="T_Du toan tham dinh (NSH Ban Moi) 2" xfId="19444"/>
    <cellStyle name="T_Du toan tham dinh (NSH Ban Moi) 2 2" xfId="33802"/>
    <cellStyle name="T_Du toan tham dinh (NSH Ban Moi) 3" xfId="19443"/>
    <cellStyle name="T_Du toan tham dinh (NSH Ban Moi) 3 2" xfId="33801"/>
    <cellStyle name="T_Du toan tham dinh (NSH Ban Moi) 4" xfId="31151"/>
    <cellStyle name="T_Du toan tham dinh (NSH Ban Moi)_CT 134" xfId="19445"/>
    <cellStyle name="T_Du toan tham dinh (NSH Ban Moi)_CT 134 2" xfId="33803"/>
    <cellStyle name="T_Du toan tham dinh (NSH Ban Moi)_GVL" xfId="12399"/>
    <cellStyle name="T_Du toan tham dinh (NSH Ban Moi)_GVL 2" xfId="12400"/>
    <cellStyle name="T_Du toan tham dinh (NSH Ban Moi)_GVL 2 2" xfId="19447"/>
    <cellStyle name="T_Du toan tham dinh (NSH Ban Moi)_GVL 2 2 2" xfId="33805"/>
    <cellStyle name="T_Du toan tham dinh (NSH Ban Moi)_GVL 2 3" xfId="31153"/>
    <cellStyle name="T_Du toan tham dinh (NSH Ban Moi)_GVL 3" xfId="19446"/>
    <cellStyle name="T_Du toan tham dinh (NSH Ban Moi)_GVL 3 2" xfId="33804"/>
    <cellStyle name="T_Du toan tham dinh (NSH Ban Moi)_GVL 4" xfId="31152"/>
    <cellStyle name="T_Du toan tham dinh (NSH Ban Moi)_GVL_BIEU KE HOACH  2015 (KTN 6.11 sua)" xfId="19448"/>
    <cellStyle name="T_Du toan tham dinh (NSH Ban Moi)_GVL_BIEU KE HOACH  2015 (KTN 6.11 sua) 2" xfId="33806"/>
    <cellStyle name="T_Du toan_BIEU KE HOACH  2015 (KTN 6.11 sua)" xfId="19449"/>
    <cellStyle name="T_DuToan92009Luong650" xfId="12401"/>
    <cellStyle name="T_DuToan92009Luong650 2" xfId="19452"/>
    <cellStyle name="T_DuToan92009Luong650 2 2" xfId="33809"/>
    <cellStyle name="T_DuToan92009Luong650 3" xfId="19451"/>
    <cellStyle name="T_DuToan92009Luong650 3 2" xfId="33808"/>
    <cellStyle name="T_DuToan92009Luong650 4" xfId="31154"/>
    <cellStyle name="T_DuToan92009Luong650_CT 134" xfId="19453"/>
    <cellStyle name="T_DuToan92009Luong650_CT 134 2" xfId="33810"/>
    <cellStyle name="T_dutoanthuyloinamha" xfId="12402"/>
    <cellStyle name="T_dutoanthuyloinamha 2" xfId="12403"/>
    <cellStyle name="T_dutoanthuyloinamha 2 2" xfId="19455"/>
    <cellStyle name="T_dutoanthuyloinamha 2 2 2" xfId="33812"/>
    <cellStyle name="T_dutoanthuyloinamha 2 3" xfId="31156"/>
    <cellStyle name="T_dutoanthuyloinamha 3" xfId="19454"/>
    <cellStyle name="T_dutoanthuyloinamha 3 2" xfId="33811"/>
    <cellStyle name="T_dutoanthuyloinamha 4" xfId="31155"/>
    <cellStyle name="T_dutoanthuyloinamha_BIEU KE HOACH  2015 (KTN 6.11 sua)" xfId="19456"/>
    <cellStyle name="T_dutoanthuyloinamha_BIEU KE HOACH  2015 (KTN 6.11 sua) 2" xfId="33813"/>
    <cellStyle name="T_form ton kho CK 2 tuan 8" xfId="12404"/>
    <cellStyle name="T_form ton kho CK 2 tuan 8 2" xfId="19460"/>
    <cellStyle name="T_form ton kho CK 2 tuan 8 2 2" xfId="33817"/>
    <cellStyle name="T_form ton kho CK 2 tuan 8 3" xfId="19459"/>
    <cellStyle name="T_form ton kho CK 2 tuan 8 3 2" xfId="33816"/>
    <cellStyle name="T_form ton kho CK 2 tuan 8 4" xfId="31157"/>
    <cellStyle name="T_form ton kho CK 2 tuan 8_CT 134" xfId="19461"/>
    <cellStyle name="T_form ton kho CK 2 tuan 8_CT 134 2" xfId="33818"/>
    <cellStyle name="T_Gui Phai TTra TRUONG PTTH Ka Lang Hieu bo+Phu 17-8-09-" xfId="19462"/>
    <cellStyle name="T_Gui Phai TTra TRUONG PTTH Ka Lang Hieu bo+Phu 17-8-09- 2" xfId="33819"/>
    <cellStyle name="T_GVL" xfId="12405"/>
    <cellStyle name="T_GVL 2" xfId="12406"/>
    <cellStyle name="T_GVL 2 2" xfId="19464"/>
    <cellStyle name="T_GVL 2 2 2" xfId="33821"/>
    <cellStyle name="T_GVL 2 3" xfId="31159"/>
    <cellStyle name="T_GVL 3" xfId="19463"/>
    <cellStyle name="T_GVL 3 2" xfId="33820"/>
    <cellStyle name="T_GVL 4" xfId="31158"/>
    <cellStyle name="T_GVL_BIEU KE HOACH  2015 (KTN 6.11 sua)" xfId="19465"/>
    <cellStyle name="T_GVL_BIEU KE HOACH  2015 (KTN 6.11 sua) 2" xfId="33822"/>
    <cellStyle name="T_HD TT1" xfId="12407"/>
    <cellStyle name="T_HD TT1 2" xfId="12408"/>
    <cellStyle name="T_HD TT1 2 2" xfId="19467"/>
    <cellStyle name="T_HD TT1 2 3" xfId="31161"/>
    <cellStyle name="T_HD TT1 3" xfId="19466"/>
    <cellStyle name="T_HD TT1 4" xfId="31160"/>
    <cellStyle name="T_HD TT1_BIEU KE HOACH  2015 (KTN 6.11 sua)" xfId="19468"/>
    <cellStyle name="T_Ho van xa khi" xfId="12409"/>
    <cellStyle name="T_Ho van xa khi 2" xfId="12410"/>
    <cellStyle name="T_Ho van xa khi 2 2" xfId="19470"/>
    <cellStyle name="T_Ho van xa khi 2 3" xfId="31163"/>
    <cellStyle name="T_Ho van xa khi 3" xfId="19469"/>
    <cellStyle name="T_Ho van xa khi 4" xfId="31162"/>
    <cellStyle name="T_Ho van xa khi_BIEU KE HOACH  2015 (KTN 6.11 sua)" xfId="19471"/>
    <cellStyle name="T_Ho van xa khi_bieu ke hoach dau thau" xfId="12411"/>
    <cellStyle name="T_Ho van xa khi_bieu ke hoach dau thau 2" xfId="12412"/>
    <cellStyle name="T_Ho van xa khi_bieu ke hoach dau thau 2 2" xfId="19473"/>
    <cellStyle name="T_Ho van xa khi_bieu ke hoach dau thau 2 2 2" xfId="33824"/>
    <cellStyle name="T_Ho van xa khi_bieu ke hoach dau thau 2 3" xfId="31165"/>
    <cellStyle name="T_Ho van xa khi_bieu ke hoach dau thau 3" xfId="19472"/>
    <cellStyle name="T_Ho van xa khi_bieu ke hoach dau thau 3 2" xfId="33823"/>
    <cellStyle name="T_Ho van xa khi_bieu ke hoach dau thau 4" xfId="31164"/>
    <cellStyle name="T_Ho van xa khi_bieu ke hoach dau thau truong mam non SKH" xfId="12413"/>
    <cellStyle name="T_Ho van xa khi_bieu ke hoach dau thau truong mam non SKH 2" xfId="12414"/>
    <cellStyle name="T_Ho van xa khi_bieu ke hoach dau thau truong mam non SKH 2 2" xfId="19475"/>
    <cellStyle name="T_Ho van xa khi_bieu ke hoach dau thau truong mam non SKH 2 2 2" xfId="33826"/>
    <cellStyle name="T_Ho van xa khi_bieu ke hoach dau thau truong mam non SKH 2 3" xfId="31167"/>
    <cellStyle name="T_Ho van xa khi_bieu ke hoach dau thau truong mam non SKH 3" xfId="19474"/>
    <cellStyle name="T_Ho van xa khi_bieu ke hoach dau thau truong mam non SKH 3 2" xfId="33825"/>
    <cellStyle name="T_Ho van xa khi_bieu ke hoach dau thau truong mam non SKH 4" xfId="31166"/>
    <cellStyle name="T_Ho van xa khi_bieu ke hoach dau thau truong mam non SKH_BIEU KE HOACH  2015 (KTN 6.11 sua)" xfId="19476"/>
    <cellStyle name="T_Ho van xa khi_bieu ke hoach dau thau truong mam non SKH_BIEU KE HOACH  2015 (KTN 6.11 sua) 2" xfId="33827"/>
    <cellStyle name="T_Ho van xa khi_bieu ke hoach dau thau_BIEU KE HOACH  2015 (KTN 6.11 sua)" xfId="19477"/>
    <cellStyle name="T_Ho van xa khi_bieu ke hoach dau thau_BIEU KE HOACH  2015 (KTN 6.11 sua) 2" xfId="33828"/>
    <cellStyle name="T_Ho van xa khi_Book1" xfId="12415"/>
    <cellStyle name="T_Ho van xa khi_Book1 2" xfId="12416"/>
    <cellStyle name="T_Ho van xa khi_Book1 2 2" xfId="19479"/>
    <cellStyle name="T_Ho van xa khi_Book1 2 3" xfId="31169"/>
    <cellStyle name="T_Ho van xa khi_Book1 3" xfId="19478"/>
    <cellStyle name="T_Ho van xa khi_Book1 4" xfId="31168"/>
    <cellStyle name="T_Ho van xa khi_Book1_BIEU KE HOACH  2015 (KTN 6.11 sua)" xfId="19480"/>
    <cellStyle name="T_Ho van xa khi_DTTD chieng chan Tham lai 29-9-2009" xfId="12417"/>
    <cellStyle name="T_Ho van xa khi_DTTD chieng chan Tham lai 29-9-2009 2" xfId="12418"/>
    <cellStyle name="T_Ho van xa khi_DTTD chieng chan Tham lai 29-9-2009 2 2" xfId="19482"/>
    <cellStyle name="T_Ho van xa khi_DTTD chieng chan Tham lai 29-9-2009 2 3" xfId="31171"/>
    <cellStyle name="T_Ho van xa khi_DTTD chieng chan Tham lai 29-9-2009 3" xfId="19481"/>
    <cellStyle name="T_Ho van xa khi_DTTD chieng chan Tham lai 29-9-2009 4" xfId="31170"/>
    <cellStyle name="T_Ho van xa khi_DTTD chieng chan Tham lai 29-9-2009_BIEU KE HOACH  2015 (KTN 6.11 sua)" xfId="19483"/>
    <cellStyle name="T_Ho van xa khi_Ke hoach 2010 (theo doi 11-8-2010)" xfId="12419"/>
    <cellStyle name="T_Ho van xa khi_Ke hoach 2010 (theo doi 11-8-2010) 2" xfId="12420"/>
    <cellStyle name="T_Ho van xa khi_Ke hoach 2010 (theo doi 11-8-2010) 2 2" xfId="19485"/>
    <cellStyle name="T_Ho van xa khi_Ke hoach 2010 (theo doi 11-8-2010) 2 2 2" xfId="33830"/>
    <cellStyle name="T_Ho van xa khi_Ke hoach 2010 (theo doi 11-8-2010) 2 3" xfId="31173"/>
    <cellStyle name="T_Ho van xa khi_Ke hoach 2010 (theo doi 11-8-2010) 3" xfId="19484"/>
    <cellStyle name="T_Ho van xa khi_Ke hoach 2010 (theo doi 11-8-2010) 3 2" xfId="33829"/>
    <cellStyle name="T_Ho van xa khi_Ke hoach 2010 (theo doi 11-8-2010) 4" xfId="31172"/>
    <cellStyle name="T_Ho van xa khi_Ke hoach 2010 (theo doi 11-8-2010)_BIEU KE HOACH  2015 (KTN 6.11 sua)" xfId="19486"/>
    <cellStyle name="T_Ho van xa khi_Ke hoach 2010 (theo doi 11-8-2010)_BIEU KE HOACH  2015 (KTN 6.11 sua) 2" xfId="33831"/>
    <cellStyle name="T_Ho van xa khi_ke hoach dau thau 30-6-2010" xfId="12421"/>
    <cellStyle name="T_Ho van xa khi_ke hoach dau thau 30-6-2010 2" xfId="12422"/>
    <cellStyle name="T_Ho van xa khi_ke hoach dau thau 30-6-2010 2 2" xfId="19488"/>
    <cellStyle name="T_Ho van xa khi_ke hoach dau thau 30-6-2010 2 2 2" xfId="33833"/>
    <cellStyle name="T_Ho van xa khi_ke hoach dau thau 30-6-2010 2 3" xfId="31175"/>
    <cellStyle name="T_Ho van xa khi_ke hoach dau thau 30-6-2010 3" xfId="19487"/>
    <cellStyle name="T_Ho van xa khi_ke hoach dau thau 30-6-2010 3 2" xfId="33832"/>
    <cellStyle name="T_Ho van xa khi_ke hoach dau thau 30-6-2010 4" xfId="31174"/>
    <cellStyle name="T_Ho van xa khi_ke hoach dau thau 30-6-2010_BIEU KE HOACH  2015 (KTN 6.11 sua)" xfId="19489"/>
    <cellStyle name="T_Ho van xa khi_ke hoach dau thau 30-6-2010_BIEU KE HOACH  2015 (KTN 6.11 sua) 2" xfId="33834"/>
    <cellStyle name="T_Ho van xa khi_QD ke hoach dau thau" xfId="12423"/>
    <cellStyle name="T_Ho van xa khi_QD ke hoach dau thau 2" xfId="12424"/>
    <cellStyle name="T_Ho van xa khi_QD ke hoach dau thau 2 2" xfId="19491"/>
    <cellStyle name="T_Ho van xa khi_QD ke hoach dau thau 2 2 2" xfId="33836"/>
    <cellStyle name="T_Ho van xa khi_QD ke hoach dau thau 2 3" xfId="31177"/>
    <cellStyle name="T_Ho van xa khi_QD ke hoach dau thau 3" xfId="19490"/>
    <cellStyle name="T_Ho van xa khi_QD ke hoach dau thau 3 2" xfId="33835"/>
    <cellStyle name="T_Ho van xa khi_QD ke hoach dau thau 4" xfId="31176"/>
    <cellStyle name="T_Ho van xa khi_QD ke hoach dau thau_BIEU KE HOACH  2015 (KTN 6.11 sua)" xfId="19492"/>
    <cellStyle name="T_Ho van xa khi_QD ke hoach dau thau_BIEU KE HOACH  2015 (KTN 6.11 sua) 2" xfId="33837"/>
    <cellStyle name="T_Ho van xa khi_tinh toan hoang ha" xfId="12425"/>
    <cellStyle name="T_Ho van xa khi_tinh toan hoang ha 2" xfId="12426"/>
    <cellStyle name="T_Ho van xa khi_tinh toan hoang ha 2 2" xfId="19494"/>
    <cellStyle name="T_Ho van xa khi_tinh toan hoang ha 2 2 2" xfId="33839"/>
    <cellStyle name="T_Ho van xa khi_tinh toan hoang ha 2 3" xfId="31179"/>
    <cellStyle name="T_Ho van xa khi_tinh toan hoang ha 3" xfId="19493"/>
    <cellStyle name="T_Ho van xa khi_tinh toan hoang ha 3 2" xfId="33838"/>
    <cellStyle name="T_Ho van xa khi_tinh toan hoang ha 4" xfId="31178"/>
    <cellStyle name="T_Ho van xa khi_tinh toan hoang ha_BIEU KE HOACH  2015 (KTN 6.11 sua)" xfId="19495"/>
    <cellStyle name="T_Ho van xa khi_tinh toan hoang ha_BIEU KE HOACH  2015 (KTN 6.11 sua) 2" xfId="33840"/>
    <cellStyle name="T_HoSo_THCS_T91.xlsDTNT" xfId="12427"/>
    <cellStyle name="T_HoSo_THCS_T91.xlsDTNT 2" xfId="12428"/>
    <cellStyle name="T_HoSo_THCS_T91.xlsDTNT 2 2" xfId="19497"/>
    <cellStyle name="T_HoSo_THCS_T91.xlsDTNT 2 2 2" xfId="33842"/>
    <cellStyle name="T_HoSo_THCS_T91.xlsDTNT 2 3" xfId="31181"/>
    <cellStyle name="T_HoSo_THCS_T91.xlsDTNT 3" xfId="19496"/>
    <cellStyle name="T_HoSo_THCS_T91.xlsDTNT 3 2" xfId="33841"/>
    <cellStyle name="T_HoSo_THCS_T91.xlsDTNT 4" xfId="31180"/>
    <cellStyle name="T_HoSo_THCS_T91.xlsDTNT_BIEU KE HOACH  2015 (KTN 6.11 sua)" xfId="19498"/>
    <cellStyle name="T_HoSo_THCS_T91.xlsDTNT_BIEU KE HOACH  2015 (KTN 6.11 sua) 2" xfId="33843"/>
    <cellStyle name="T_hothamdinh" xfId="19499"/>
    <cellStyle name="T_hothamdinh 2" xfId="33844"/>
    <cellStyle name="T_Ke hoach KTXH  nam 2009_PKT thang 11 nam 2008" xfId="12429"/>
    <cellStyle name="T_Ke hoach KTXH  nam 2009_PKT thang 11 nam 2008 2" xfId="19501"/>
    <cellStyle name="T_Ke hoach KTXH  nam 2009_PKT thang 11 nam 2008 2 2" xfId="33846"/>
    <cellStyle name="T_Ke hoach KTXH  nam 2009_PKT thang 11 nam 2008 3" xfId="19500"/>
    <cellStyle name="T_Ke hoach KTXH  nam 2009_PKT thang 11 nam 2008 3 2" xfId="33845"/>
    <cellStyle name="T_Ke hoach KTXH  nam 2009_PKT thang 11 nam 2008 4" xfId="31182"/>
    <cellStyle name="T_Ke hoach KTXH  nam 2009_PKT thang 11 nam 2008_CT 134" xfId="19502"/>
    <cellStyle name="T_Ke hoach KTXH  nam 2009_PKT thang 11 nam 2008_CT 134 2" xfId="33847"/>
    <cellStyle name="T_Ke khai di Thanh Hoa" xfId="19503"/>
    <cellStyle name="T_Ke khai di Thanh Hoa 2" xfId="33848"/>
    <cellStyle name="T_Ket qua dau thau" xfId="12430"/>
    <cellStyle name="T_Ket qua dau thau 2" xfId="19505"/>
    <cellStyle name="T_Ket qua dau thau 2 2" xfId="33850"/>
    <cellStyle name="T_Ket qua dau thau 3" xfId="19504"/>
    <cellStyle name="T_Ket qua dau thau 3 2" xfId="33849"/>
    <cellStyle name="T_Ket qua dau thau 4" xfId="31183"/>
    <cellStyle name="T_Ket qua dau thau_CT 134" xfId="19506"/>
    <cellStyle name="T_Ket qua dau thau_CT 134 2" xfId="33851"/>
    <cellStyle name="T_Ket qua phan bo von nam 2008" xfId="12431"/>
    <cellStyle name="T_Ket qua phan bo von nam 2008 2" xfId="19508"/>
    <cellStyle name="T_Ket qua phan bo von nam 2008 2 2" xfId="33853"/>
    <cellStyle name="T_Ket qua phan bo von nam 2008 3" xfId="19507"/>
    <cellStyle name="T_Ket qua phan bo von nam 2008 3 2" xfId="33852"/>
    <cellStyle name="T_Ket qua phan bo von nam 2008 4" xfId="31184"/>
    <cellStyle name="T_Ket qua phan bo von nam 2008_CT 134" xfId="19509"/>
    <cellStyle name="T_Ket qua phan bo von nam 2008_CT 134 2" xfId="33854"/>
    <cellStyle name="T_KH Von 2012 gui BKH 2" xfId="12432"/>
    <cellStyle name="T_KH Von 2012 gui BKH 2 2" xfId="12433"/>
    <cellStyle name="T_KH Von 2012 gui BKH 2 2 2" xfId="19535"/>
    <cellStyle name="T_KH Von 2012 gui BKH 2 2 2 2" xfId="33880"/>
    <cellStyle name="T_KH Von 2012 gui BKH 2 2 3" xfId="31186"/>
    <cellStyle name="T_KH Von 2012 gui BKH 2 3" xfId="19534"/>
    <cellStyle name="T_KH Von 2012 gui BKH 2 3 2" xfId="33879"/>
    <cellStyle name="T_KH Von 2012 gui BKH 2 4" xfId="31185"/>
    <cellStyle name="T_KH Von 2012 gui BKH 2_BIEU KE HOACH  2015 (KTN 6.11 sua)" xfId="19536"/>
    <cellStyle name="T_KH Von 2012 gui BKH 2_BIEU KE HOACH  2015 (KTN 6.11 sua) 2" xfId="33881"/>
    <cellStyle name="T_KH XDCB_2008 lan 2 sua ngay 10-11" xfId="12434"/>
    <cellStyle name="T_KH XDCB_2008 lan 2 sua ngay 10-11 2" xfId="19538"/>
    <cellStyle name="T_KH XDCB_2008 lan 2 sua ngay 10-11 2 2" xfId="33883"/>
    <cellStyle name="T_KH XDCB_2008 lan 2 sua ngay 10-11 3" xfId="19537"/>
    <cellStyle name="T_KH XDCB_2008 lan 2 sua ngay 10-11 3 2" xfId="33882"/>
    <cellStyle name="T_KH XDCB_2008 lan 2 sua ngay 10-11 4" xfId="31187"/>
    <cellStyle name="T_KH XDCB_2008 lan 2 sua ngay 10-11_CT 134" xfId="19539"/>
    <cellStyle name="T_KH XDCB_2008 lan 2 sua ngay 10-11_CT 134 2" xfId="33884"/>
    <cellStyle name="T_Khao satD1" xfId="12435"/>
    <cellStyle name="T_Khao satD1 2" xfId="12436"/>
    <cellStyle name="T_Khao satD1 2 2" xfId="19541"/>
    <cellStyle name="T_Khao satD1 2 2 2" xfId="33886"/>
    <cellStyle name="T_Khao satD1 2 3" xfId="31189"/>
    <cellStyle name="T_Khao satD1 3" xfId="19540"/>
    <cellStyle name="T_Khao satD1 3 2" xfId="33885"/>
    <cellStyle name="T_Khao satD1 4" xfId="31188"/>
    <cellStyle name="T_Khao satD1_BIEU KE HOACH  2015 (KTN 6.11 sua)" xfId="19542"/>
    <cellStyle name="T_Khao satD1_BIEU KE HOACH  2015 (KTN 6.11 sua) 2" xfId="33887"/>
    <cellStyle name="T_Khao satD1_bieu ke hoach dau thau" xfId="12437"/>
    <cellStyle name="T_Khao satD1_bieu ke hoach dau thau 2" xfId="12438"/>
    <cellStyle name="T_Khao satD1_bieu ke hoach dau thau 2 2" xfId="19544"/>
    <cellStyle name="T_Khao satD1_bieu ke hoach dau thau 2 2 2" xfId="33889"/>
    <cellStyle name="T_Khao satD1_bieu ke hoach dau thau 2 3" xfId="31191"/>
    <cellStyle name="T_Khao satD1_bieu ke hoach dau thau 3" xfId="19543"/>
    <cellStyle name="T_Khao satD1_bieu ke hoach dau thau 3 2" xfId="33888"/>
    <cellStyle name="T_Khao satD1_bieu ke hoach dau thau 4" xfId="31190"/>
    <cellStyle name="T_Khao satD1_bieu ke hoach dau thau truong mam non SKH" xfId="12439"/>
    <cellStyle name="T_Khao satD1_bieu ke hoach dau thau truong mam non SKH 2" xfId="12440"/>
    <cellStyle name="T_Khao satD1_bieu ke hoach dau thau truong mam non SKH 2 2" xfId="19546"/>
    <cellStyle name="T_Khao satD1_bieu ke hoach dau thau truong mam non SKH 2 2 2" xfId="33891"/>
    <cellStyle name="T_Khao satD1_bieu ke hoach dau thau truong mam non SKH 2 3" xfId="31193"/>
    <cellStyle name="T_Khao satD1_bieu ke hoach dau thau truong mam non SKH 3" xfId="19545"/>
    <cellStyle name="T_Khao satD1_bieu ke hoach dau thau truong mam non SKH 3 2" xfId="33890"/>
    <cellStyle name="T_Khao satD1_bieu ke hoach dau thau truong mam non SKH 4" xfId="31192"/>
    <cellStyle name="T_Khao satD1_bieu ke hoach dau thau truong mam non SKH_BIEU KE HOACH  2015 (KTN 6.11 sua)" xfId="19547"/>
    <cellStyle name="T_Khao satD1_bieu ke hoach dau thau truong mam non SKH_BIEU KE HOACH  2015 (KTN 6.11 sua) 2" xfId="33892"/>
    <cellStyle name="T_Khao satD1_bieu ke hoach dau thau_BIEU KE HOACH  2015 (KTN 6.11 sua)" xfId="19548"/>
    <cellStyle name="T_Khao satD1_bieu ke hoach dau thau_BIEU KE HOACH  2015 (KTN 6.11 sua) 2" xfId="33893"/>
    <cellStyle name="T_Khao satD1_bieu tong hop lai kh von 2011 gui phong TH-KTDN" xfId="12441"/>
    <cellStyle name="T_Khao satD1_bieu tong hop lai kh von 2011 gui phong TH-KTDN 2" xfId="12442"/>
    <cellStyle name="T_Khao satD1_bieu tong hop lai kh von 2011 gui phong TH-KTDN 2 2" xfId="19550"/>
    <cellStyle name="T_Khao satD1_bieu tong hop lai kh von 2011 gui phong TH-KTDN 2 3" xfId="31195"/>
    <cellStyle name="T_Khao satD1_bieu tong hop lai kh von 2011 gui phong TH-KTDN 3" xfId="19549"/>
    <cellStyle name="T_Khao satD1_bieu tong hop lai kh von 2011 gui phong TH-KTDN 4" xfId="31194"/>
    <cellStyle name="T_Khao satD1_bieu tong hop lai kh von 2011 gui phong TH-KTDN_BIEU KE HOACH  2015 (KTN 6.11 sua)" xfId="19551"/>
    <cellStyle name="T_Khao satD1_Book1" xfId="12443"/>
    <cellStyle name="T_Khao satD1_Book1 2" xfId="12444"/>
    <cellStyle name="T_Khao satD1_Book1 2 2" xfId="19553"/>
    <cellStyle name="T_Khao satD1_Book1 2 3" xfId="31197"/>
    <cellStyle name="T_Khao satD1_Book1 3" xfId="19552"/>
    <cellStyle name="T_Khao satD1_Book1 4" xfId="31196"/>
    <cellStyle name="T_Khao satD1_Book1_BIEU KE HOACH  2015 (KTN 6.11 sua)" xfId="19554"/>
    <cellStyle name="T_Khao satD1_Book1_Ke hoach 2010 (theo doi 11-8-2010)" xfId="12445"/>
    <cellStyle name="T_Khao satD1_Book1_Ke hoach 2010 (theo doi 11-8-2010) 2" xfId="19556"/>
    <cellStyle name="T_Khao satD1_Book1_Ke hoach 2010 (theo doi 11-8-2010) 2 2" xfId="33895"/>
    <cellStyle name="T_Khao satD1_Book1_Ke hoach 2010 (theo doi 11-8-2010) 3" xfId="19555"/>
    <cellStyle name="T_Khao satD1_Book1_Ke hoach 2010 (theo doi 11-8-2010) 3 2" xfId="33894"/>
    <cellStyle name="T_Khao satD1_Book1_Ke hoach 2010 (theo doi 11-8-2010) 4" xfId="31198"/>
    <cellStyle name="T_Khao satD1_Book1_Ke hoach 2010 (theo doi 11-8-2010)_CT 134" xfId="19557"/>
    <cellStyle name="T_Khao satD1_Book1_Ke hoach 2010 (theo doi 11-8-2010)_CT 134 2" xfId="33896"/>
    <cellStyle name="T_Khao satD1_Copy of KH PHAN BO VON ĐỐI ỨNG NAM 2011 (30 TY phuong án gop WB)" xfId="12446"/>
    <cellStyle name="T_Khao satD1_Copy of KH PHAN BO VON ĐỐI ỨNG NAM 2011 (30 TY phuong án gop WB) 2" xfId="12447"/>
    <cellStyle name="T_Khao satD1_Copy of KH PHAN BO VON ĐỐI ỨNG NAM 2011 (30 TY phuong án gop WB) 2 2" xfId="19559"/>
    <cellStyle name="T_Khao satD1_Copy of KH PHAN BO VON ĐỐI ỨNG NAM 2011 (30 TY phuong án gop WB) 2 3" xfId="31200"/>
    <cellStyle name="T_Khao satD1_Copy of KH PHAN BO VON ĐỐI ỨNG NAM 2011 (30 TY phuong án gop WB) 3" xfId="19558"/>
    <cellStyle name="T_Khao satD1_Copy of KH PHAN BO VON ĐỐI ỨNG NAM 2011 (30 TY phuong án gop WB) 4" xfId="31199"/>
    <cellStyle name="T_Khao satD1_Copy of KH PHAN BO VON ĐỐI ỨNG NAM 2011 (30 TY phuong án gop WB)_BIEU KE HOACH  2015 (KTN 6.11 sua)" xfId="19560"/>
    <cellStyle name="T_Khao satD1_DT tieu hoc diem TDC ban Cho 28-02-09" xfId="12448"/>
    <cellStyle name="T_Khao satD1_DT tieu hoc diem TDC ban Cho 28-02-09 2" xfId="12449"/>
    <cellStyle name="T_Khao satD1_DT tieu hoc diem TDC ban Cho 28-02-09 2 2" xfId="19562"/>
    <cellStyle name="T_Khao satD1_DT tieu hoc diem TDC ban Cho 28-02-09 2 2 2" xfId="33898"/>
    <cellStyle name="T_Khao satD1_DT tieu hoc diem TDC ban Cho 28-02-09 2 3" xfId="31202"/>
    <cellStyle name="T_Khao satD1_DT tieu hoc diem TDC ban Cho 28-02-09 3" xfId="19561"/>
    <cellStyle name="T_Khao satD1_DT tieu hoc diem TDC ban Cho 28-02-09 3 2" xfId="33897"/>
    <cellStyle name="T_Khao satD1_DT tieu hoc diem TDC ban Cho 28-02-09 4" xfId="31201"/>
    <cellStyle name="T_Khao satD1_DT tieu hoc diem TDC ban Cho 28-02-09_BIEU KE HOACH  2015 (KTN 6.11 sua)" xfId="19563"/>
    <cellStyle name="T_Khao satD1_DT tieu hoc diem TDC ban Cho 28-02-09_BIEU KE HOACH  2015 (KTN 6.11 sua) 2" xfId="33899"/>
    <cellStyle name="T_Khao satD1_DTTD chieng chan Tham lai 29-9-2009" xfId="12450"/>
    <cellStyle name="T_Khao satD1_DTTD chieng chan Tham lai 29-9-2009 2" xfId="12451"/>
    <cellStyle name="T_Khao satD1_DTTD chieng chan Tham lai 29-9-2009 2 2" xfId="19565"/>
    <cellStyle name="T_Khao satD1_DTTD chieng chan Tham lai 29-9-2009 2 3" xfId="31204"/>
    <cellStyle name="T_Khao satD1_DTTD chieng chan Tham lai 29-9-2009 3" xfId="19564"/>
    <cellStyle name="T_Khao satD1_DTTD chieng chan Tham lai 29-9-2009 4" xfId="31203"/>
    <cellStyle name="T_Khao satD1_DTTD chieng chan Tham lai 29-9-2009_BIEU KE HOACH  2015 (KTN 6.11 sua)" xfId="19566"/>
    <cellStyle name="T_Khao satD1_GVL" xfId="12452"/>
    <cellStyle name="T_Khao satD1_GVL 2" xfId="12453"/>
    <cellStyle name="T_Khao satD1_GVL 2 2" xfId="19568"/>
    <cellStyle name="T_Khao satD1_GVL 2 3" xfId="31206"/>
    <cellStyle name="T_Khao satD1_GVL 3" xfId="19567"/>
    <cellStyle name="T_Khao satD1_GVL 4" xfId="31205"/>
    <cellStyle name="T_Khao satD1_GVL_BIEU KE HOACH  2015 (KTN 6.11 sua)" xfId="19569"/>
    <cellStyle name="T_Khao satD1_Ke hoach 2010 (theo doi 11-8-2010)" xfId="12454"/>
    <cellStyle name="T_Khao satD1_Ke hoach 2010 (theo doi 11-8-2010) 2" xfId="12455"/>
    <cellStyle name="T_Khao satD1_Ke hoach 2010 (theo doi 11-8-2010) 2 2" xfId="19571"/>
    <cellStyle name="T_Khao satD1_Ke hoach 2010 (theo doi 11-8-2010) 2 2 2" xfId="33901"/>
    <cellStyle name="T_Khao satD1_Ke hoach 2010 (theo doi 11-8-2010) 2 3" xfId="31208"/>
    <cellStyle name="T_Khao satD1_Ke hoach 2010 (theo doi 11-8-2010) 3" xfId="19570"/>
    <cellStyle name="T_Khao satD1_Ke hoach 2010 (theo doi 11-8-2010) 3 2" xfId="33900"/>
    <cellStyle name="T_Khao satD1_Ke hoach 2010 (theo doi 11-8-2010) 4" xfId="31207"/>
    <cellStyle name="T_Khao satD1_Ke hoach 2010 (theo doi 11-8-2010)_BIEU KE HOACH  2015 (KTN 6.11 sua)" xfId="19572"/>
    <cellStyle name="T_Khao satD1_Ke hoach 2010 (theo doi 11-8-2010)_BIEU KE HOACH  2015 (KTN 6.11 sua) 2" xfId="33902"/>
    <cellStyle name="T_Khao satD1_ke hoach dau thau 30-6-2010" xfId="12456"/>
    <cellStyle name="T_Khao satD1_ke hoach dau thau 30-6-2010 2" xfId="12457"/>
    <cellStyle name="T_Khao satD1_ke hoach dau thau 30-6-2010 2 2" xfId="19574"/>
    <cellStyle name="T_Khao satD1_ke hoach dau thau 30-6-2010 2 2 2" xfId="33904"/>
    <cellStyle name="T_Khao satD1_ke hoach dau thau 30-6-2010 2 3" xfId="31210"/>
    <cellStyle name="T_Khao satD1_ke hoach dau thau 30-6-2010 3" xfId="19573"/>
    <cellStyle name="T_Khao satD1_ke hoach dau thau 30-6-2010 3 2" xfId="33903"/>
    <cellStyle name="T_Khao satD1_ke hoach dau thau 30-6-2010 4" xfId="31209"/>
    <cellStyle name="T_Khao satD1_ke hoach dau thau 30-6-2010_BIEU KE HOACH  2015 (KTN 6.11 sua)" xfId="19575"/>
    <cellStyle name="T_Khao satD1_ke hoach dau thau 30-6-2010_BIEU KE HOACH  2015 (KTN 6.11 sua) 2" xfId="33905"/>
    <cellStyle name="T_Khao satD1_KH Von 2012 gui BKH 1" xfId="12458"/>
    <cellStyle name="T_Khao satD1_KH Von 2012 gui BKH 1 2" xfId="12459"/>
    <cellStyle name="T_Khao satD1_KH Von 2012 gui BKH 1 2 2" xfId="19577"/>
    <cellStyle name="T_Khao satD1_KH Von 2012 gui BKH 1 2 3" xfId="31212"/>
    <cellStyle name="T_Khao satD1_KH Von 2012 gui BKH 1 3" xfId="19576"/>
    <cellStyle name="T_Khao satD1_KH Von 2012 gui BKH 1 4" xfId="31211"/>
    <cellStyle name="T_Khao satD1_KH Von 2012 gui BKH 1_BIEU KE HOACH  2015 (KTN 6.11 sua)" xfId="19578"/>
    <cellStyle name="T_Khao satD1_QD ke hoach dau thau" xfId="12460"/>
    <cellStyle name="T_Khao satD1_QD ke hoach dau thau 2" xfId="12461"/>
    <cellStyle name="T_Khao satD1_QD ke hoach dau thau 2 2" xfId="19580"/>
    <cellStyle name="T_Khao satD1_QD ke hoach dau thau 2 2 2" xfId="33907"/>
    <cellStyle name="T_Khao satD1_QD ke hoach dau thau 2 3" xfId="31214"/>
    <cellStyle name="T_Khao satD1_QD ke hoach dau thau 3" xfId="19579"/>
    <cellStyle name="T_Khao satD1_QD ke hoach dau thau 3 2" xfId="33906"/>
    <cellStyle name="T_Khao satD1_QD ke hoach dau thau 4" xfId="31213"/>
    <cellStyle name="T_Khao satD1_QD ke hoach dau thau_BIEU KE HOACH  2015 (KTN 6.11 sua)" xfId="19581"/>
    <cellStyle name="T_Khao satD1_QD ke hoach dau thau_BIEU KE HOACH  2015 (KTN 6.11 sua) 2" xfId="33908"/>
    <cellStyle name="T_Khao satD1_Tienluong" xfId="12462"/>
    <cellStyle name="T_Khao satD1_Tienluong 2" xfId="12463"/>
    <cellStyle name="T_Khao satD1_Tienluong 2 2" xfId="19583"/>
    <cellStyle name="T_Khao satD1_Tienluong 2 2 2" xfId="33910"/>
    <cellStyle name="T_Khao satD1_Tienluong 2 3" xfId="31216"/>
    <cellStyle name="T_Khao satD1_Tienluong 3" xfId="19582"/>
    <cellStyle name="T_Khao satD1_Tienluong 3 2" xfId="33909"/>
    <cellStyle name="T_Khao satD1_Tienluong 4" xfId="31215"/>
    <cellStyle name="T_Khao satD1_Tienluong_BIEU KE HOACH  2015 (KTN 6.11 sua)" xfId="19584"/>
    <cellStyle name="T_Khao satD1_Tienluong_BIEU KE HOACH  2015 (KTN 6.11 sua) 2" xfId="33911"/>
    <cellStyle name="T_Khao satD1_tinh toan hoang ha" xfId="12464"/>
    <cellStyle name="T_Khao satD1_tinh toan hoang ha 2" xfId="12465"/>
    <cellStyle name="T_Khao satD1_tinh toan hoang ha 2 2" xfId="19586"/>
    <cellStyle name="T_Khao satD1_tinh toan hoang ha 2 2 2" xfId="33913"/>
    <cellStyle name="T_Khao satD1_tinh toan hoang ha 2 3" xfId="31218"/>
    <cellStyle name="T_Khao satD1_tinh toan hoang ha 3" xfId="19585"/>
    <cellStyle name="T_Khao satD1_tinh toan hoang ha 3 2" xfId="33912"/>
    <cellStyle name="T_Khao satD1_tinh toan hoang ha 4" xfId="31217"/>
    <cellStyle name="T_Khao satD1_tinh toan hoang ha_BIEU KE HOACH  2015 (KTN 6.11 sua)" xfId="19587"/>
    <cellStyle name="T_Khao satD1_tinh toan hoang ha_BIEU KE HOACH  2015 (KTN 6.11 sua) 2" xfId="33914"/>
    <cellStyle name="T_Khao satD1_Tong von ĐTPT" xfId="12466"/>
    <cellStyle name="T_Khao satD1_Tong von ĐTPT 2" xfId="12467"/>
    <cellStyle name="T_Khao satD1_Tong von ĐTPT 2 2" xfId="19589"/>
    <cellStyle name="T_Khao satD1_Tong von ĐTPT 2 2 2" xfId="33916"/>
    <cellStyle name="T_Khao satD1_Tong von ĐTPT 2 3" xfId="31220"/>
    <cellStyle name="T_Khao satD1_Tong von ĐTPT 3" xfId="19588"/>
    <cellStyle name="T_Khao satD1_Tong von ĐTPT 3 2" xfId="33915"/>
    <cellStyle name="T_Khao satD1_Tong von ĐTPT 4" xfId="31219"/>
    <cellStyle name="T_Khao satD1_Tong von ĐTPT_BIEU KE HOACH  2015 (KTN 6.11 sua)" xfId="19590"/>
    <cellStyle name="T_Khao satD1_Tong von ĐTPT_BIEU KE HOACH  2015 (KTN 6.11 sua) 2" xfId="33917"/>
    <cellStyle name="T_Khoi luong §­êng èng" xfId="12468"/>
    <cellStyle name="T_Khoi luong §­êng èng 2" xfId="12469"/>
    <cellStyle name="T_Khoi luong §­êng èng 2 2" xfId="19592"/>
    <cellStyle name="T_Khoi luong §­êng èng 2 3" xfId="31222"/>
    <cellStyle name="T_Khoi luong §­êng èng 3" xfId="19591"/>
    <cellStyle name="T_Khoi luong §­êng èng 4" xfId="31221"/>
    <cellStyle name="T_Khoi luong §­êng èng_BIEU KE HOACH  2015 (KTN 6.11 sua)" xfId="19593"/>
    <cellStyle name="T_Khoi luong §­êng èng_bieu ke hoach dau thau" xfId="12470"/>
    <cellStyle name="T_Khoi luong §­êng èng_bieu ke hoach dau thau 2" xfId="12471"/>
    <cellStyle name="T_Khoi luong §­êng èng_bieu ke hoach dau thau 2 2" xfId="19595"/>
    <cellStyle name="T_Khoi luong §­êng èng_bieu ke hoach dau thau 2 2 2" xfId="33919"/>
    <cellStyle name="T_Khoi luong §­êng èng_bieu ke hoach dau thau 2 3" xfId="31224"/>
    <cellStyle name="T_Khoi luong §­êng èng_bieu ke hoach dau thau 3" xfId="19594"/>
    <cellStyle name="T_Khoi luong §­êng èng_bieu ke hoach dau thau 3 2" xfId="33918"/>
    <cellStyle name="T_Khoi luong §­êng èng_bieu ke hoach dau thau 4" xfId="31223"/>
    <cellStyle name="T_Khoi luong §­êng èng_bieu ke hoach dau thau truong mam non SKH" xfId="12472"/>
    <cellStyle name="T_Khoi luong §­êng èng_bieu ke hoach dau thau truong mam non SKH 2" xfId="12473"/>
    <cellStyle name="T_Khoi luong §­êng èng_bieu ke hoach dau thau truong mam non SKH 2 2" xfId="19597"/>
    <cellStyle name="T_Khoi luong §­êng èng_bieu ke hoach dau thau truong mam non SKH 2 2 2" xfId="33921"/>
    <cellStyle name="T_Khoi luong §­êng èng_bieu ke hoach dau thau truong mam non SKH 2 3" xfId="31226"/>
    <cellStyle name="T_Khoi luong §­êng èng_bieu ke hoach dau thau truong mam non SKH 3" xfId="19596"/>
    <cellStyle name="T_Khoi luong §­êng èng_bieu ke hoach dau thau truong mam non SKH 3 2" xfId="33920"/>
    <cellStyle name="T_Khoi luong §­êng èng_bieu ke hoach dau thau truong mam non SKH 4" xfId="31225"/>
    <cellStyle name="T_Khoi luong §­êng èng_bieu ke hoach dau thau truong mam non SKH_BIEU KE HOACH  2015 (KTN 6.11 sua)" xfId="19598"/>
    <cellStyle name="T_Khoi luong §­êng èng_bieu ke hoach dau thau truong mam non SKH_BIEU KE HOACH  2015 (KTN 6.11 sua) 2" xfId="33922"/>
    <cellStyle name="T_Khoi luong §­êng èng_bieu ke hoach dau thau_BIEU KE HOACH  2015 (KTN 6.11 sua)" xfId="19599"/>
    <cellStyle name="T_Khoi luong §­êng èng_bieu ke hoach dau thau_BIEU KE HOACH  2015 (KTN 6.11 sua) 2" xfId="33923"/>
    <cellStyle name="T_Khoi luong §­êng èng_Book1" xfId="12474"/>
    <cellStyle name="T_Khoi luong §­êng èng_Book1 2" xfId="12475"/>
    <cellStyle name="T_Khoi luong §­êng èng_Book1 2 2" xfId="19601"/>
    <cellStyle name="T_Khoi luong §­êng èng_Book1 2 3" xfId="31228"/>
    <cellStyle name="T_Khoi luong §­êng èng_Book1 3" xfId="19600"/>
    <cellStyle name="T_Khoi luong §­êng èng_Book1 4" xfId="31227"/>
    <cellStyle name="T_Khoi luong §­êng èng_Book1_BIEU KE HOACH  2015 (KTN 6.11 sua)" xfId="19602"/>
    <cellStyle name="T_Khoi luong §­êng èng_DTTD chieng chan Tham lai 29-9-2009" xfId="12476"/>
    <cellStyle name="T_Khoi luong §­êng èng_DTTD chieng chan Tham lai 29-9-2009 2" xfId="12477"/>
    <cellStyle name="T_Khoi luong §­êng èng_DTTD chieng chan Tham lai 29-9-2009 2 2" xfId="19604"/>
    <cellStyle name="T_Khoi luong §­êng èng_DTTD chieng chan Tham lai 29-9-2009 2 3" xfId="31230"/>
    <cellStyle name="T_Khoi luong §­êng èng_DTTD chieng chan Tham lai 29-9-2009 3" xfId="19603"/>
    <cellStyle name="T_Khoi luong §­êng èng_DTTD chieng chan Tham lai 29-9-2009 4" xfId="31229"/>
    <cellStyle name="T_Khoi luong §­êng èng_DTTD chieng chan Tham lai 29-9-2009_BIEU KE HOACH  2015 (KTN 6.11 sua)" xfId="19605"/>
    <cellStyle name="T_Khoi luong §­êng èng_Ke hoach 2010 (theo doi 11-8-2010)" xfId="12478"/>
    <cellStyle name="T_Khoi luong §­êng èng_Ke hoach 2010 (theo doi 11-8-2010) 2" xfId="12479"/>
    <cellStyle name="T_Khoi luong §­êng èng_Ke hoach 2010 (theo doi 11-8-2010) 2 2" xfId="19607"/>
    <cellStyle name="T_Khoi luong §­êng èng_Ke hoach 2010 (theo doi 11-8-2010) 2 2 2" xfId="33925"/>
    <cellStyle name="T_Khoi luong §­êng èng_Ke hoach 2010 (theo doi 11-8-2010) 2 3" xfId="31232"/>
    <cellStyle name="T_Khoi luong §­êng èng_Ke hoach 2010 (theo doi 11-8-2010) 3" xfId="19606"/>
    <cellStyle name="T_Khoi luong §­êng èng_Ke hoach 2010 (theo doi 11-8-2010) 3 2" xfId="33924"/>
    <cellStyle name="T_Khoi luong §­êng èng_Ke hoach 2010 (theo doi 11-8-2010) 4" xfId="31231"/>
    <cellStyle name="T_Khoi luong §­êng èng_Ke hoach 2010 (theo doi 11-8-2010)_BIEU KE HOACH  2015 (KTN 6.11 sua)" xfId="19608"/>
    <cellStyle name="T_Khoi luong §­êng èng_Ke hoach 2010 (theo doi 11-8-2010)_BIEU KE HOACH  2015 (KTN 6.11 sua) 2" xfId="33926"/>
    <cellStyle name="T_Khoi luong §­êng èng_ke hoach dau thau 30-6-2010" xfId="12480"/>
    <cellStyle name="T_Khoi luong §­êng èng_ke hoach dau thau 30-6-2010 2" xfId="12481"/>
    <cellStyle name="T_Khoi luong §­êng èng_ke hoach dau thau 30-6-2010 2 2" xfId="19610"/>
    <cellStyle name="T_Khoi luong §­êng èng_ke hoach dau thau 30-6-2010 2 2 2" xfId="33928"/>
    <cellStyle name="T_Khoi luong §­êng èng_ke hoach dau thau 30-6-2010 2 3" xfId="31234"/>
    <cellStyle name="T_Khoi luong §­êng èng_ke hoach dau thau 30-6-2010 3" xfId="19609"/>
    <cellStyle name="T_Khoi luong §­êng èng_ke hoach dau thau 30-6-2010 3 2" xfId="33927"/>
    <cellStyle name="T_Khoi luong §­êng èng_ke hoach dau thau 30-6-2010 4" xfId="31233"/>
    <cellStyle name="T_Khoi luong §­êng èng_ke hoach dau thau 30-6-2010_BIEU KE HOACH  2015 (KTN 6.11 sua)" xfId="19611"/>
    <cellStyle name="T_Khoi luong §­êng èng_ke hoach dau thau 30-6-2010_BIEU KE HOACH  2015 (KTN 6.11 sua) 2" xfId="33929"/>
    <cellStyle name="T_Khoi luong §­êng èng_QD ke hoach dau thau" xfId="12482"/>
    <cellStyle name="T_Khoi luong §­êng èng_QD ke hoach dau thau 2" xfId="12483"/>
    <cellStyle name="T_Khoi luong §­êng èng_QD ke hoach dau thau 2 2" xfId="19613"/>
    <cellStyle name="T_Khoi luong §­êng èng_QD ke hoach dau thau 2 2 2" xfId="33931"/>
    <cellStyle name="T_Khoi luong §­êng èng_QD ke hoach dau thau 2 3" xfId="31236"/>
    <cellStyle name="T_Khoi luong §­êng èng_QD ke hoach dau thau 3" xfId="19612"/>
    <cellStyle name="T_Khoi luong §­êng èng_QD ke hoach dau thau 3 2" xfId="33930"/>
    <cellStyle name="T_Khoi luong §­êng èng_QD ke hoach dau thau 4" xfId="31235"/>
    <cellStyle name="T_Khoi luong §­êng èng_QD ke hoach dau thau_BIEU KE HOACH  2015 (KTN 6.11 sua)" xfId="19614"/>
    <cellStyle name="T_Khoi luong §­êng èng_QD ke hoach dau thau_BIEU KE HOACH  2015 (KTN 6.11 sua) 2" xfId="33932"/>
    <cellStyle name="T_Khoi luong §­êng èng_tinh toan hoang ha" xfId="12484"/>
    <cellStyle name="T_Khoi luong §­êng èng_tinh toan hoang ha 2" xfId="12485"/>
    <cellStyle name="T_Khoi luong §­êng èng_tinh toan hoang ha 2 2" xfId="19616"/>
    <cellStyle name="T_Khoi luong §­êng èng_tinh toan hoang ha 2 2 2" xfId="33934"/>
    <cellStyle name="T_Khoi luong §­êng èng_tinh toan hoang ha 2 3" xfId="31238"/>
    <cellStyle name="T_Khoi luong §­êng èng_tinh toan hoang ha 3" xfId="19615"/>
    <cellStyle name="T_Khoi luong §­êng èng_tinh toan hoang ha 3 2" xfId="33933"/>
    <cellStyle name="T_Khoi luong §­êng èng_tinh toan hoang ha 4" xfId="31237"/>
    <cellStyle name="T_Khoi luong §­êng èng_tinh toan hoang ha_BIEU KE HOACH  2015 (KTN 6.11 sua)" xfId="19617"/>
    <cellStyle name="T_Khoi luong §­êng èng_tinh toan hoang ha_BIEU KE HOACH  2015 (KTN 6.11 sua) 2" xfId="33935"/>
    <cellStyle name="T_KL san nen Phieng Ot" xfId="12486"/>
    <cellStyle name="T_KL san nen Phieng Ot 2" xfId="12487"/>
    <cellStyle name="T_KL san nen Phieng Ot 2 2" xfId="19511"/>
    <cellStyle name="T_KL san nen Phieng Ot 2 2 2" xfId="33856"/>
    <cellStyle name="T_KL san nen Phieng Ot 2 3" xfId="31240"/>
    <cellStyle name="T_KL san nen Phieng Ot 3" xfId="19510"/>
    <cellStyle name="T_KL san nen Phieng Ot 3 2" xfId="33855"/>
    <cellStyle name="T_KL san nen Phieng Ot 4" xfId="31239"/>
    <cellStyle name="T_KL san nen Phieng Ot_BIEU KE HOACH  2015 (KTN 6.11 sua)" xfId="19512"/>
    <cellStyle name="T_KL san nen Phieng Ot_BIEU KE HOACH  2015 (KTN 6.11 sua) 2" xfId="33857"/>
    <cellStyle name="T_Kldao dap" xfId="12488"/>
    <cellStyle name="T_Kldao dap 2" xfId="12489"/>
    <cellStyle name="T_Kldao dap 2 2" xfId="19514"/>
    <cellStyle name="T_Kldao dap 2 2 2" xfId="33859"/>
    <cellStyle name="T_Kldao dap 2 3" xfId="31242"/>
    <cellStyle name="T_Kldao dap 3" xfId="19513"/>
    <cellStyle name="T_Kldao dap 3 2" xfId="33858"/>
    <cellStyle name="T_Kldao dap 4" xfId="31241"/>
    <cellStyle name="T_Kldao dap_Bao cao TPCP" xfId="12490"/>
    <cellStyle name="T_Kldao dap_Bao cao TPCP 2" xfId="12491"/>
    <cellStyle name="T_Kldao dap_Bao cao TPCP 2 2" xfId="19516"/>
    <cellStyle name="T_Kldao dap_Bao cao TPCP 2 2 2" xfId="33861"/>
    <cellStyle name="T_Kldao dap_Bao cao TPCP 2 3" xfId="31244"/>
    <cellStyle name="T_Kldao dap_Bao cao TPCP 3" xfId="19515"/>
    <cellStyle name="T_Kldao dap_Bao cao TPCP 3 2" xfId="33860"/>
    <cellStyle name="T_Kldao dap_Bao cao TPCP 4" xfId="31243"/>
    <cellStyle name="T_Kldao dap_Bao cao TPCP_BIEU KE HOACH  2015 (KTN 6.11 sua)" xfId="19517"/>
    <cellStyle name="T_Kldao dap_Bao cao TPCP_BIEU KE HOACH  2015 (KTN 6.11 sua) 2" xfId="33862"/>
    <cellStyle name="T_Kldao dap_BIEU KE HOACH  2015 (KTN 6.11 sua)" xfId="19518"/>
    <cellStyle name="T_Kldao dap_BIEU KE HOACH  2015 (KTN 6.11 sua) 2" xfId="33863"/>
    <cellStyle name="T_Kldao dap_Book1" xfId="12492"/>
    <cellStyle name="T_Kldao dap_Book1 2" xfId="12493"/>
    <cellStyle name="T_Kldao dap_Book1 2 2" xfId="19520"/>
    <cellStyle name="T_Kldao dap_Book1 2 2 2" xfId="33865"/>
    <cellStyle name="T_Kldao dap_Book1 2 3" xfId="31246"/>
    <cellStyle name="T_Kldao dap_Book1 3" xfId="19519"/>
    <cellStyle name="T_Kldao dap_Book1 3 2" xfId="33864"/>
    <cellStyle name="T_Kldao dap_Book1 4" xfId="31245"/>
    <cellStyle name="T_Kldao dap_Book1_Bao cao TPCP" xfId="12494"/>
    <cellStyle name="T_Kldao dap_Book1_Bao cao TPCP 2" xfId="19522"/>
    <cellStyle name="T_Kldao dap_Book1_Bao cao TPCP 2 2" xfId="33867"/>
    <cellStyle name="T_Kldao dap_Book1_Bao cao TPCP 3" xfId="19521"/>
    <cellStyle name="T_Kldao dap_Book1_Bao cao TPCP 3 2" xfId="33866"/>
    <cellStyle name="T_Kldao dap_Book1_Bao cao TPCP 4" xfId="31247"/>
    <cellStyle name="T_Kldao dap_Book1_Bao cao TPCP_CT 134" xfId="19523"/>
    <cellStyle name="T_Kldao dap_Book1_Bao cao TPCP_CT 134 2" xfId="33868"/>
    <cellStyle name="T_Kldao dap_Book1_BIEU KE HOACH  2015 (KTN 6.11 sua)" xfId="19524"/>
    <cellStyle name="T_Kldao dap_Book1_BIEU KE HOACH  2015 (KTN 6.11 sua) 2" xfId="33869"/>
    <cellStyle name="T_Kldao dap_GVL" xfId="12495"/>
    <cellStyle name="T_Kldao dap_GVL 2" xfId="12496"/>
    <cellStyle name="T_Kldao dap_GVL 2 2" xfId="19526"/>
    <cellStyle name="T_Kldao dap_GVL 2 2 2" xfId="33871"/>
    <cellStyle name="T_Kldao dap_GVL 2 3" xfId="31249"/>
    <cellStyle name="T_Kldao dap_GVL 3" xfId="19525"/>
    <cellStyle name="T_Kldao dap_GVL 3 2" xfId="33870"/>
    <cellStyle name="T_Kldao dap_GVL 4" xfId="31248"/>
    <cellStyle name="T_Kldao dap_GVL_BIEU KE HOACH  2015 (KTN 6.11 sua)" xfId="19527"/>
    <cellStyle name="T_Kldao dap_GVL_BIEU KE HOACH  2015 (KTN 6.11 sua) 2" xfId="33872"/>
    <cellStyle name="T_Kldao dap_Ke hoach 2010 (theo doi 11-8-2010)" xfId="12497"/>
    <cellStyle name="T_Kldao dap_Ke hoach 2010 (theo doi 11-8-2010) 2" xfId="19529"/>
    <cellStyle name="T_Kldao dap_Ke hoach 2010 (theo doi 11-8-2010) 2 2" xfId="33874"/>
    <cellStyle name="T_Kldao dap_Ke hoach 2010 (theo doi 11-8-2010) 3" xfId="19528"/>
    <cellStyle name="T_Kldao dap_Ke hoach 2010 (theo doi 11-8-2010) 3 2" xfId="33873"/>
    <cellStyle name="T_Kldao dap_Ke hoach 2010 (theo doi 11-8-2010) 4" xfId="31250"/>
    <cellStyle name="T_Kldao dap_Ke hoach 2010 (theo doi 11-8-2010)_CT 134" xfId="19530"/>
    <cellStyle name="T_Kldao dap_Ke hoach 2010 (theo doi 11-8-2010)_CT 134 2" xfId="33875"/>
    <cellStyle name="T_KTOANKSAT" xfId="12498"/>
    <cellStyle name="T_KTOANKSAT 2" xfId="12499"/>
    <cellStyle name="T_KTOANKSAT 2 2" xfId="19532"/>
    <cellStyle name="T_KTOANKSAT 2 2 2" xfId="33877"/>
    <cellStyle name="T_KTOANKSAT 2 3" xfId="31252"/>
    <cellStyle name="T_KTOANKSAT 3" xfId="19531"/>
    <cellStyle name="T_KTOANKSAT 3 2" xfId="33876"/>
    <cellStyle name="T_KTOANKSAT 4" xfId="31251"/>
    <cellStyle name="T_KTOANKSAT_BIEU KE HOACH  2015 (KTN 6.11 sua)" xfId="19533"/>
    <cellStyle name="T_KTOANKSAT_BIEU KE HOACH  2015 (KTN 6.11 sua) 2" xfId="33878"/>
    <cellStyle name="T_Luy ke thang 1.2016 lai chau" xfId="19618"/>
    <cellStyle name="T_Luy ke thang 1.2016 lai chau 2" xfId="33936"/>
    <cellStyle name="T_MACRO DIR-PTVT-07" xfId="12500"/>
    <cellStyle name="T_MACRO DIR-PTVT-07 2" xfId="12501"/>
    <cellStyle name="T_MACRO DIR-PTVT-07 2 2" xfId="19620"/>
    <cellStyle name="T_MACRO DIR-PTVT-07 2 2 2" xfId="33938"/>
    <cellStyle name="T_MACRO DIR-PTVT-07 2 3" xfId="31254"/>
    <cellStyle name="T_MACRO DIR-PTVT-07 3" xfId="19619"/>
    <cellStyle name="T_MACRO DIR-PTVT-07 3 2" xfId="33937"/>
    <cellStyle name="T_MACRO DIR-PTVT-07 4" xfId="31253"/>
    <cellStyle name="T_MACRO DIR-PTVT-07_BIEU KE HOACH  2015 (KTN 6.11 sua)" xfId="19621"/>
    <cellStyle name="T_MACRO DIR-PTVT-07_BIEU KE HOACH  2015 (KTN 6.11 sua) 2" xfId="33939"/>
    <cellStyle name="T_MACRO DIR-PTVT-07_GVL" xfId="12502"/>
    <cellStyle name="T_MACRO DIR-PTVT-07_GVL 2" xfId="12503"/>
    <cellStyle name="T_MACRO DIR-PTVT-07_GVL 2 2" xfId="19623"/>
    <cellStyle name="T_MACRO DIR-PTVT-07_GVL 2 2 2" xfId="33941"/>
    <cellStyle name="T_MACRO DIR-PTVT-07_GVL 2 3" xfId="31256"/>
    <cellStyle name="T_MACRO DIR-PTVT-07_GVL 3" xfId="19622"/>
    <cellStyle name="T_MACRO DIR-PTVT-07_GVL 3 2" xfId="33940"/>
    <cellStyle name="T_MACRO DIR-PTVT-07_GVL 4" xfId="31255"/>
    <cellStyle name="T_MACRO DIR-PTVT-07_GVL_BIEU KE HOACH  2015 (KTN 6.11 sua)" xfId="19624"/>
    <cellStyle name="T_MACRO DIR-PTVT-07_GVL_BIEU KE HOACH  2015 (KTN 6.11 sua) 2" xfId="33942"/>
    <cellStyle name="T_MACRO DIR-PTVT-07_Ke hoach 2010 (theo doi 11-8-2010)" xfId="12504"/>
    <cellStyle name="T_MACRO DIR-PTVT-07_Ke hoach 2010 (theo doi 11-8-2010) 2" xfId="19626"/>
    <cellStyle name="T_MACRO DIR-PTVT-07_Ke hoach 2010 (theo doi 11-8-2010) 2 2" xfId="33944"/>
    <cellStyle name="T_MACRO DIR-PTVT-07_Ke hoach 2010 (theo doi 11-8-2010) 3" xfId="19625"/>
    <cellStyle name="T_MACRO DIR-PTVT-07_Ke hoach 2010 (theo doi 11-8-2010) 3 2" xfId="33943"/>
    <cellStyle name="T_MACRO DIR-PTVT-07_Ke hoach 2010 (theo doi 11-8-2010) 4" xfId="31257"/>
    <cellStyle name="T_MACRO DIR-PTVT-07_Ke hoach 2010 (theo doi 11-8-2010)_CT 134" xfId="19627"/>
    <cellStyle name="T_MACRO DIR-PTVT-07_Ke hoach 2010 (theo doi 11-8-2010)_CT 134 2" xfId="33945"/>
    <cellStyle name="T_Me_Tri_6_07" xfId="12505"/>
    <cellStyle name="T_Me_Tri_6_07 2" xfId="12506"/>
    <cellStyle name="T_Me_Tri_6_07 2 2" xfId="19629"/>
    <cellStyle name="T_Me_Tri_6_07 2 2 2" xfId="33947"/>
    <cellStyle name="T_Me_Tri_6_07 2 3" xfId="31259"/>
    <cellStyle name="T_Me_Tri_6_07 3" xfId="19628"/>
    <cellStyle name="T_Me_Tri_6_07 3 2" xfId="33946"/>
    <cellStyle name="T_Me_Tri_6_07 4" xfId="31258"/>
    <cellStyle name="T_Me_Tri_6_07_BIEU KE HOACH  2015 (KTN 6.11 sua)" xfId="19630"/>
    <cellStyle name="T_Me_Tri_6_07_BIEU KE HOACH  2015 (KTN 6.11 sua) 2" xfId="33948"/>
    <cellStyle name="T_N2 thay dat (N1-1)" xfId="12507"/>
    <cellStyle name="T_N2 thay dat (N1-1) 2" xfId="12508"/>
    <cellStyle name="T_N2 thay dat (N1-1) 2 2" xfId="19632"/>
    <cellStyle name="T_N2 thay dat (N1-1) 2 2 2" xfId="33950"/>
    <cellStyle name="T_N2 thay dat (N1-1) 2 3" xfId="31261"/>
    <cellStyle name="T_N2 thay dat (N1-1) 3" xfId="19631"/>
    <cellStyle name="T_N2 thay dat (N1-1) 3 2" xfId="33949"/>
    <cellStyle name="T_N2 thay dat (N1-1) 4" xfId="31260"/>
    <cellStyle name="T_N2 thay dat (N1-1)_BIEU KE HOACH  2015 (KTN 6.11 sua)" xfId="19633"/>
    <cellStyle name="T_N2 thay dat (N1-1)_BIEU KE HOACH  2015 (KTN 6.11 sua) 2" xfId="33951"/>
    <cellStyle name="T_Nha lop hoc 8 P" xfId="12509"/>
    <cellStyle name="T_Nha lop hoc 8 P 2" xfId="12510"/>
    <cellStyle name="T_Nha lop hoc 8 P 2 2" xfId="19638"/>
    <cellStyle name="T_Nha lop hoc 8 P 2 3" xfId="31263"/>
    <cellStyle name="T_Nha lop hoc 8 P 3" xfId="19637"/>
    <cellStyle name="T_Nha lop hoc 8 P 4" xfId="31262"/>
    <cellStyle name="T_Nha lop hoc 8 P_BIEU KE HOACH  2015 (KTN 6.11 sua)" xfId="19639"/>
    <cellStyle name="T_NPP Khanh Vinh Thai Nguyen - BC KTTB_CTrinh_TB__20_loc__Milk_Yomilk_CK1" xfId="12511"/>
    <cellStyle name="T_NPP Khanh Vinh Thai Nguyen - BC KTTB_CTrinh_TB__20_loc__Milk_Yomilk_CK1 2" xfId="19635"/>
    <cellStyle name="T_NPP Khanh Vinh Thai Nguyen - BC KTTB_CTrinh_TB__20_loc__Milk_Yomilk_CK1 2 2" xfId="33953"/>
    <cellStyle name="T_NPP Khanh Vinh Thai Nguyen - BC KTTB_CTrinh_TB__20_loc__Milk_Yomilk_CK1 3" xfId="19634"/>
    <cellStyle name="T_NPP Khanh Vinh Thai Nguyen - BC KTTB_CTrinh_TB__20_loc__Milk_Yomilk_CK1 3 2" xfId="33952"/>
    <cellStyle name="T_NPP Khanh Vinh Thai Nguyen - BC KTTB_CTrinh_TB__20_loc__Milk_Yomilk_CK1 4" xfId="31264"/>
    <cellStyle name="T_NPP Khanh Vinh Thai Nguyen - BC KTTB_CTrinh_TB__20_loc__Milk_Yomilk_CK1_CT 134" xfId="19636"/>
    <cellStyle name="T_NPP Khanh Vinh Thai Nguyen - BC KTTB_CTrinh_TB__20_loc__Milk_Yomilk_CK1_CT 134 2" xfId="33954"/>
    <cellStyle name="T_Phan tich vat tu" xfId="12512"/>
    <cellStyle name="T_Phan tich vat tu 2" xfId="12513"/>
    <cellStyle name="T_Phan tich vat tu 2 2" xfId="19641"/>
    <cellStyle name="T_Phan tich vat tu 2 2 2" xfId="33956"/>
    <cellStyle name="T_Phan tich vat tu 2 3" xfId="31266"/>
    <cellStyle name="T_Phan tich vat tu 3" xfId="19640"/>
    <cellStyle name="T_Phan tich vat tu 3 2" xfId="33955"/>
    <cellStyle name="T_Phan tich vat tu 4" xfId="31265"/>
    <cellStyle name="T_Phan tich vat tu_BIEU KE HOACH  2015 (KTN 6.11 sua)" xfId="19642"/>
    <cellStyle name="T_Phan tich vat tu_BIEU KE HOACH  2015 (KTN 6.11 sua) 2" xfId="33957"/>
    <cellStyle name="T_Phuong an can doi nam 2008" xfId="12514"/>
    <cellStyle name="T_Phuong an can doi nam 2008 2" xfId="19644"/>
    <cellStyle name="T_Phuong an can doi nam 2008 2 2" xfId="33959"/>
    <cellStyle name="T_Phuong an can doi nam 2008 3" xfId="19643"/>
    <cellStyle name="T_Phuong an can doi nam 2008 3 2" xfId="33958"/>
    <cellStyle name="T_Phuong an can doi nam 2008 4" xfId="31267"/>
    <cellStyle name="T_Phuong an can doi nam 2008_CT 134" xfId="19645"/>
    <cellStyle name="T_Phuong an can doi nam 2008_CT 134 2" xfId="33960"/>
    <cellStyle name="T_QT di chuyen ca phe" xfId="12515"/>
    <cellStyle name="T_QT di chuyen ca phe 2" xfId="12516"/>
    <cellStyle name="T_QT di chuyen ca phe 2 2" xfId="19647"/>
    <cellStyle name="T_QT di chuyen ca phe 2 2 2" xfId="33962"/>
    <cellStyle name="T_QT di chuyen ca phe 2 3" xfId="31269"/>
    <cellStyle name="T_QT di chuyen ca phe 3" xfId="19646"/>
    <cellStyle name="T_QT di chuyen ca phe 3 2" xfId="33961"/>
    <cellStyle name="T_QT di chuyen ca phe 4" xfId="31268"/>
    <cellStyle name="T_QT di chuyen ca phe_Bieu kem theo bao cao ket thuc chuong trinh" xfId="12517"/>
    <cellStyle name="T_QT di chuyen ca phe_Bieu kem theo bao cao ket thuc chuong trinh 2" xfId="31270"/>
    <cellStyle name="T_QT di chuyen ca phe_Book1" xfId="12518"/>
    <cellStyle name="T_QT di chuyen ca phe_Book1 2" xfId="12519"/>
    <cellStyle name="T_QT di chuyen ca phe_Book1 2 2" xfId="31272"/>
    <cellStyle name="T_QT di chuyen ca phe_Book1 3" xfId="31271"/>
    <cellStyle name="T_QT di chuyen ca phe_dự toán 30a 2013" xfId="19648"/>
    <cellStyle name="T_QT di chuyen ca phe_dự toán 30a 2013 2" xfId="33963"/>
    <cellStyle name="T_QT di chuyen ca phe_KH 2014" xfId="19649"/>
    <cellStyle name="T_QT di chuyen ca phe_KH 2014 2" xfId="33964"/>
    <cellStyle name="T_QT di chuyen ca phe_Ra soat KH von 2011 (Huy-11-11-11)" xfId="12520"/>
    <cellStyle name="T_QT di chuyen ca phe_Ra soat KH von 2011 (Huy-11-11-11) 2" xfId="12521"/>
    <cellStyle name="T_QT di chuyen ca phe_Ra soat KH von 2011 (Huy-11-11-11) 2 2" xfId="19651"/>
    <cellStyle name="T_QT di chuyen ca phe_Ra soat KH von 2011 (Huy-11-11-11) 2 2 2" xfId="33966"/>
    <cellStyle name="T_QT di chuyen ca phe_Ra soat KH von 2011 (Huy-11-11-11) 2 3" xfId="31274"/>
    <cellStyle name="T_QT di chuyen ca phe_Ra soat KH von 2011 (Huy-11-11-11) 3" xfId="19650"/>
    <cellStyle name="T_QT di chuyen ca phe_Ra soat KH von 2011 (Huy-11-11-11) 3 2" xfId="33965"/>
    <cellStyle name="T_QT di chuyen ca phe_Ra soat KH von 2011 (Huy-11-11-11) 4" xfId="31273"/>
    <cellStyle name="T_QT di chuyen ca phe_Ra soat KH von 2011 (Huy-11-11-11)_BIEU KE HOACH  2015 (KTN 6.11 sua)" xfId="19652"/>
    <cellStyle name="T_QT di chuyen ca phe_Ra soat KH von 2011 (Huy-11-11-11)_BIEU KE HOACH  2015 (KTN 6.11 sua) 2" xfId="33967"/>
    <cellStyle name="T_QT di chuyen ca phe_Viec Huy dang lam" xfId="19653"/>
    <cellStyle name="T_QT di chuyen ca phe_Viec Huy dang lam 2" xfId="33968"/>
    <cellStyle name="T_QT di chuyen ca phe_Viec Huy dang lam_CT 134" xfId="19654"/>
    <cellStyle name="T_QT di chuyen ca phe_Viec Huy dang lam_CT 134 2" xfId="33969"/>
    <cellStyle name="T_Ra soat KH von 2011 (Huy-11-11-11)" xfId="12522"/>
    <cellStyle name="T_Ra soat KH von 2011 (Huy-11-11-11) 2" xfId="12523"/>
    <cellStyle name="T_Ra soat KH von 2011 (Huy-11-11-11) 2 2" xfId="19656"/>
    <cellStyle name="T_Ra soat KH von 2011 (Huy-11-11-11) 2 2 2" xfId="33971"/>
    <cellStyle name="T_Ra soat KH von 2011 (Huy-11-11-11) 2 3" xfId="31276"/>
    <cellStyle name="T_Ra soat KH von 2011 (Huy-11-11-11) 3" xfId="19655"/>
    <cellStyle name="T_Ra soat KH von 2011 (Huy-11-11-11) 3 2" xfId="33970"/>
    <cellStyle name="T_Ra soat KH von 2011 (Huy-11-11-11) 4" xfId="31275"/>
    <cellStyle name="T_Ra soat KH von 2011 (Huy-11-11-11)_BIEU KE HOACH  2015 (KTN 6.11 sua)" xfId="19657"/>
    <cellStyle name="T_Ra soat KH von 2011 (Huy-11-11-11)_BIEU KE HOACH  2015 (KTN 6.11 sua) 2" xfId="33972"/>
    <cellStyle name="T_San Nen TDC P.Ot.suaxls" xfId="12524"/>
    <cellStyle name="T_San Nen TDC P.Ot.suaxls 2" xfId="12525"/>
    <cellStyle name="T_San Nen TDC P.Ot.suaxls 2 2" xfId="19659"/>
    <cellStyle name="T_San Nen TDC P.Ot.suaxls 2 2 2" xfId="33974"/>
    <cellStyle name="T_San Nen TDC P.Ot.suaxls 2 3" xfId="31278"/>
    <cellStyle name="T_San Nen TDC P.Ot.suaxls 3" xfId="19658"/>
    <cellStyle name="T_San Nen TDC P.Ot.suaxls 3 2" xfId="33973"/>
    <cellStyle name="T_San Nen TDC P.Ot.suaxls 4" xfId="31277"/>
    <cellStyle name="T_San Nen TDC P.Ot.suaxls_BIEU KE HOACH  2015 (KTN 6.11 sua)" xfId="19660"/>
    <cellStyle name="T_San Nen TDC P.Ot.suaxls_BIEU KE HOACH  2015 (KTN 6.11 sua) 2" xfId="33975"/>
    <cellStyle name="T_Seagame(BTL)" xfId="12526"/>
    <cellStyle name="T_Seagame(BTL) 2" xfId="19661"/>
    <cellStyle name="T_Seagame(BTL) 3" xfId="31279"/>
    <cellStyle name="T_Sheet1" xfId="12527"/>
    <cellStyle name="T_Sheet1 2" xfId="19663"/>
    <cellStyle name="T_Sheet1 2 2" xfId="19664"/>
    <cellStyle name="T_Sheet1 2 2 2" xfId="33978"/>
    <cellStyle name="T_Sheet1 2 3" xfId="33977"/>
    <cellStyle name="T_Sheet1 3" xfId="19662"/>
    <cellStyle name="T_Sheet1 3 2" xfId="33976"/>
    <cellStyle name="T_Sheet1 4" xfId="31280"/>
    <cellStyle name="T_Sheet1_1" xfId="19665"/>
    <cellStyle name="T_Sheet1_1 2" xfId="19666"/>
    <cellStyle name="T_Sheet1_1 2 2" xfId="33980"/>
    <cellStyle name="T_Sheet1_1 3" xfId="33979"/>
    <cellStyle name="T_Sheet1_CT 134" xfId="19667"/>
    <cellStyle name="T_Sheet1_CT 134 2" xfId="33981"/>
    <cellStyle name="T_Sheet1_StartUp" xfId="19668"/>
    <cellStyle name="T_Sheet1_StartUp 2" xfId="19669"/>
    <cellStyle name="T_Sheet1_StartUp 2 2" xfId="33983"/>
    <cellStyle name="T_Sheet1_StartUp 3" xfId="33982"/>
    <cellStyle name="T_Sheet2" xfId="12528"/>
    <cellStyle name="T_Sheet2 2" xfId="12529"/>
    <cellStyle name="T_Sheet2 2 2" xfId="19671"/>
    <cellStyle name="T_Sheet2 2 2 2" xfId="33985"/>
    <cellStyle name="T_Sheet2 2 3" xfId="31282"/>
    <cellStyle name="T_Sheet2 3" xfId="19670"/>
    <cellStyle name="T_Sheet2 3 2" xfId="33984"/>
    <cellStyle name="T_Sheet2 4" xfId="31281"/>
    <cellStyle name="T_Sheet2_BIEU KE HOACH  2015 (KTN 6.11 sua)" xfId="19672"/>
    <cellStyle name="T_Sheet2_BIEU KE HOACH  2015 (KTN 6.11 sua) 2" xfId="33986"/>
    <cellStyle name="T_Sheet2_bieu tong hop lai kh von 2011 gui phong TH-KTDN" xfId="12530"/>
    <cellStyle name="T_Sheet2_bieu tong hop lai kh von 2011 gui phong TH-KTDN 2" xfId="19674"/>
    <cellStyle name="T_Sheet2_bieu tong hop lai kh von 2011 gui phong TH-KTDN 2 2" xfId="33988"/>
    <cellStyle name="T_Sheet2_bieu tong hop lai kh von 2011 gui phong TH-KTDN 3" xfId="19673"/>
    <cellStyle name="T_Sheet2_bieu tong hop lai kh von 2011 gui phong TH-KTDN 3 2" xfId="33987"/>
    <cellStyle name="T_Sheet2_bieu tong hop lai kh von 2011 gui phong TH-KTDN 4" xfId="31283"/>
    <cellStyle name="T_Sheet2_bieu tong hop lai kh von 2011 gui phong TH-KTDN_CT 134" xfId="19675"/>
    <cellStyle name="T_Sheet2_bieu tong hop lai kh von 2011 gui phong TH-KTDN_CT 134 2" xfId="33989"/>
    <cellStyle name="T_Sheet2_Copy of KH PHAN BO VON ĐỐI ỨNG NAM 2011 (30 TY phuong án gop WB)" xfId="12531"/>
    <cellStyle name="T_Sheet2_Copy of KH PHAN BO VON ĐỐI ỨNG NAM 2011 (30 TY phuong án gop WB) 2" xfId="19677"/>
    <cellStyle name="T_Sheet2_Copy of KH PHAN BO VON ĐỐI ỨNG NAM 2011 (30 TY phuong án gop WB) 2 2" xfId="33991"/>
    <cellStyle name="T_Sheet2_Copy of KH PHAN BO VON ĐỐI ỨNG NAM 2011 (30 TY phuong án gop WB) 3" xfId="19676"/>
    <cellStyle name="T_Sheet2_Copy of KH PHAN BO VON ĐỐI ỨNG NAM 2011 (30 TY phuong án gop WB) 3 2" xfId="33990"/>
    <cellStyle name="T_Sheet2_Copy of KH PHAN BO VON ĐỐI ỨNG NAM 2011 (30 TY phuong án gop WB) 4" xfId="31284"/>
    <cellStyle name="T_Sheet2_Copy of KH PHAN BO VON ĐỐI ỨNG NAM 2011 (30 TY phuong án gop WB)_CT 134" xfId="19678"/>
    <cellStyle name="T_Sheet2_Copy of KH PHAN BO VON ĐỐI ỨNG NAM 2011 (30 TY phuong án gop WB)_CT 134 2" xfId="33992"/>
    <cellStyle name="T_Sheet2_GVL" xfId="12532"/>
    <cellStyle name="T_Sheet2_GVL 2" xfId="12533"/>
    <cellStyle name="T_Sheet2_GVL 2 2" xfId="19680"/>
    <cellStyle name="T_Sheet2_GVL 2 2 2" xfId="33994"/>
    <cellStyle name="T_Sheet2_GVL 2 3" xfId="31286"/>
    <cellStyle name="T_Sheet2_GVL 3" xfId="19679"/>
    <cellStyle name="T_Sheet2_GVL 3 2" xfId="33993"/>
    <cellStyle name="T_Sheet2_GVL 4" xfId="31285"/>
    <cellStyle name="T_Sheet2_GVL_BIEU KE HOACH  2015 (KTN 6.11 sua)" xfId="19681"/>
    <cellStyle name="T_Sheet2_GVL_BIEU KE HOACH  2015 (KTN 6.11 sua) 2" xfId="33995"/>
    <cellStyle name="T_Sheet2_KH Von 2012 gui BKH 1" xfId="12534"/>
    <cellStyle name="T_Sheet2_KH Von 2012 gui BKH 1 2" xfId="19683"/>
    <cellStyle name="T_Sheet2_KH Von 2012 gui BKH 1 2 2" xfId="33997"/>
    <cellStyle name="T_Sheet2_KH Von 2012 gui BKH 1 3" xfId="19682"/>
    <cellStyle name="T_Sheet2_KH Von 2012 gui BKH 1 3 2" xfId="33996"/>
    <cellStyle name="T_Sheet2_KH Von 2012 gui BKH 1 4" xfId="31287"/>
    <cellStyle name="T_Sheet2_KH Von 2012 gui BKH 1_CT 134" xfId="19684"/>
    <cellStyle name="T_Sheet2_KH Von 2012 gui BKH 1_CT 134 2" xfId="33998"/>
    <cellStyle name="T_Sheet2_Tong von ĐTPT" xfId="12535"/>
    <cellStyle name="T_Sheet2_Tong von ĐTPT 2" xfId="12536"/>
    <cellStyle name="T_Sheet2_Tong von ĐTPT 2 2" xfId="19686"/>
    <cellStyle name="T_Sheet2_Tong von ĐTPT 2 2 2" xfId="34000"/>
    <cellStyle name="T_Sheet2_Tong von ĐTPT 2 3" xfId="31289"/>
    <cellStyle name="T_Sheet2_Tong von ĐTPT 3" xfId="19685"/>
    <cellStyle name="T_Sheet2_Tong von ĐTPT 3 2" xfId="33999"/>
    <cellStyle name="T_Sheet2_Tong von ĐTPT 4" xfId="31288"/>
    <cellStyle name="T_Sheet2_Tong von ĐTPT_BIEU KE HOACH  2015 (KTN 6.11 sua)" xfId="19687"/>
    <cellStyle name="T_Sheet2_Tong von ĐTPT_BIEU KE HOACH  2015 (KTN 6.11 sua) 2" xfId="34001"/>
    <cellStyle name="T_Sin Chai" xfId="12537"/>
    <cellStyle name="T_Sin Chai 2" xfId="12538"/>
    <cellStyle name="T_Sin Chai 2 2" xfId="19689"/>
    <cellStyle name="T_Sin Chai 2 2 2" xfId="34003"/>
    <cellStyle name="T_Sin Chai 2 3" xfId="31291"/>
    <cellStyle name="T_Sin Chai 3" xfId="19688"/>
    <cellStyle name="T_Sin Chai 3 2" xfId="34002"/>
    <cellStyle name="T_Sin Chai 4" xfId="31290"/>
    <cellStyle name="T_Sin Chai_BIEU KE HOACH  2015 (KTN 6.11 sua)" xfId="19690"/>
    <cellStyle name="T_Sin Chai_BIEU KE HOACH  2015 (KTN 6.11 sua) 2" xfId="34004"/>
    <cellStyle name="T_Sin Chai_GVL" xfId="12539"/>
    <cellStyle name="T_Sin Chai_GVL 2" xfId="12540"/>
    <cellStyle name="T_Sin Chai_GVL 2 2" xfId="19692"/>
    <cellStyle name="T_Sin Chai_GVL 2 2 2" xfId="34006"/>
    <cellStyle name="T_Sin Chai_GVL 2 3" xfId="31293"/>
    <cellStyle name="T_Sin Chai_GVL 3" xfId="19691"/>
    <cellStyle name="T_Sin Chai_GVL 3 2" xfId="34005"/>
    <cellStyle name="T_Sin Chai_GVL 4" xfId="31292"/>
    <cellStyle name="T_Sin Chai_GVL_BIEU KE HOACH  2015 (KTN 6.11 sua)" xfId="19693"/>
    <cellStyle name="T_Sin Chai_GVL_BIEU KE HOACH  2015 (KTN 6.11 sua) 2" xfId="34007"/>
    <cellStyle name="T_Sin Chai_Ke hoach 2010 (theo doi 11-8-2010)" xfId="12541"/>
    <cellStyle name="T_Sin Chai_Ke hoach 2010 (theo doi 11-8-2010) 2" xfId="19695"/>
    <cellStyle name="T_Sin Chai_Ke hoach 2010 (theo doi 11-8-2010) 2 2" xfId="34009"/>
    <cellStyle name="T_Sin Chai_Ke hoach 2010 (theo doi 11-8-2010) 3" xfId="19694"/>
    <cellStyle name="T_Sin Chai_Ke hoach 2010 (theo doi 11-8-2010) 3 2" xfId="34008"/>
    <cellStyle name="T_Sin Chai_Ke hoach 2010 (theo doi 11-8-2010) 4" xfId="31294"/>
    <cellStyle name="T_Sin Chai_Ke hoach 2010 (theo doi 11-8-2010)_CT 134" xfId="19696"/>
    <cellStyle name="T_Sin Chai_Ke hoach 2010 (theo doi 11-8-2010)_CT 134 2" xfId="34010"/>
    <cellStyle name="T_So GTVT" xfId="12542"/>
    <cellStyle name="T_So GTVT 2" xfId="19698"/>
    <cellStyle name="T_So GTVT 2 2" xfId="34012"/>
    <cellStyle name="T_So GTVT 3" xfId="19697"/>
    <cellStyle name="T_So GTVT 3 2" xfId="34011"/>
    <cellStyle name="T_So GTVT 4" xfId="31295"/>
    <cellStyle name="T_So GTVT_CT 134" xfId="19699"/>
    <cellStyle name="T_So GTVT_CT 134 2" xfId="34013"/>
    <cellStyle name="T_StartUp" xfId="19700"/>
    <cellStyle name="T_StartUp 2" xfId="34014"/>
    <cellStyle name="T_sua chua cham trung bay  mien Bac" xfId="12543"/>
    <cellStyle name="T_sua chua cham trung bay  mien Bac 2" xfId="19702"/>
    <cellStyle name="T_sua chua cham trung bay  mien Bac 2 2" xfId="34016"/>
    <cellStyle name="T_sua chua cham trung bay  mien Bac 3" xfId="19701"/>
    <cellStyle name="T_sua chua cham trung bay  mien Bac 3 2" xfId="34015"/>
    <cellStyle name="T_sua chua cham trung bay  mien Bac 4" xfId="31296"/>
    <cellStyle name="T_sua chua cham trung bay  mien Bac_CT 134" xfId="19703"/>
    <cellStyle name="T_sua chua cham trung bay  mien Bac_CT 134 2" xfId="34017"/>
    <cellStyle name="T_SUA NGAY 17_7 IN" xfId="19704"/>
    <cellStyle name="T_SUA NGAY 17_7 IN 2" xfId="34018"/>
    <cellStyle name="T_TDT + duong(8-5-07)" xfId="12544"/>
    <cellStyle name="T_TDT + duong(8-5-07) 2" xfId="12545"/>
    <cellStyle name="T_TDT + duong(8-5-07) 2 2" xfId="19706"/>
    <cellStyle name="T_TDT + duong(8-5-07) 2 2 2" xfId="34020"/>
    <cellStyle name="T_TDT + duong(8-5-07) 2 3" xfId="31298"/>
    <cellStyle name="T_TDT + duong(8-5-07) 3" xfId="19705"/>
    <cellStyle name="T_TDT + duong(8-5-07) 3 2" xfId="34019"/>
    <cellStyle name="T_TDT + duong(8-5-07) 4" xfId="31297"/>
    <cellStyle name="T_TDT + duong(8-5-07)_BIEU KE HOACH  2015 (KTN 6.11 sua)" xfId="19707"/>
    <cellStyle name="T_TDT + duong(8-5-07)_BIEU KE HOACH  2015 (KTN 6.11 sua) 2" xfId="34021"/>
    <cellStyle name="T_TH danh muc 08-09 den ngay 30-8-09" xfId="19808"/>
    <cellStyle name="T_TH danh muc 08-09 den ngay 30-8-09 2" xfId="34090"/>
    <cellStyle name="T_Tham dinh du toan mat doong - Ban cho moi21-5" xfId="19809"/>
    <cellStyle name="T_Tham dinh du toan mat doong - Ban cho moi21-5 2" xfId="34091"/>
    <cellStyle name="T_tham_tra_du_toan" xfId="12546"/>
    <cellStyle name="T_tham_tra_du_toan 2" xfId="12547"/>
    <cellStyle name="T_tham_tra_du_toan 2 2" xfId="19811"/>
    <cellStyle name="T_tham_tra_du_toan 2 2 2" xfId="34093"/>
    <cellStyle name="T_tham_tra_du_toan 2 3" xfId="31300"/>
    <cellStyle name="T_tham_tra_du_toan 3" xfId="19810"/>
    <cellStyle name="T_tham_tra_du_toan 3 2" xfId="34092"/>
    <cellStyle name="T_tham_tra_du_toan 4" xfId="31299"/>
    <cellStyle name="T_tham_tra_du_toan_BIEU KE HOACH  2015 (KTN 6.11 sua)" xfId="19812"/>
    <cellStyle name="T_tham_tra_du_toan_BIEU KE HOACH  2015 (KTN 6.11 sua) 2" xfId="34094"/>
    <cellStyle name="T_Thang 11" xfId="12548"/>
    <cellStyle name="T_Thang 11 2" xfId="19814"/>
    <cellStyle name="T_Thang 11 2 2" xfId="34096"/>
    <cellStyle name="T_Thang 11 3" xfId="19813"/>
    <cellStyle name="T_Thang 11 3 2" xfId="34095"/>
    <cellStyle name="T_Thang 11 4" xfId="31301"/>
    <cellStyle name="T_Thang 11_CT 134" xfId="19815"/>
    <cellStyle name="T_Thang 11_CT 134 2" xfId="34097"/>
    <cellStyle name="T_THAU CAT" xfId="12549"/>
    <cellStyle name="T_THAU CAT 2" xfId="12550"/>
    <cellStyle name="T_THAU CAT 2 2" xfId="19817"/>
    <cellStyle name="T_THAU CAT 2 2 2" xfId="34099"/>
    <cellStyle name="T_THAU CAT 2 3" xfId="31303"/>
    <cellStyle name="T_THAU CAT 3" xfId="19816"/>
    <cellStyle name="T_THAU CAT 3 2" xfId="34098"/>
    <cellStyle name="T_THAU CAT 4" xfId="31302"/>
    <cellStyle name="T_THAU CAT_BIEU KE HOACH  2015 (KTN 6.11 sua)" xfId="19818"/>
    <cellStyle name="T_THAU CAT_BIEU KE HOACH  2015 (KTN 6.11 sua) 2" xfId="34100"/>
    <cellStyle name="T_Theo doi CT 135 giai doan 2" xfId="12551"/>
    <cellStyle name="T_Theo doi CT 135 giai doan 2 2" xfId="12552"/>
    <cellStyle name="T_Theo doi CT 135 giai doan 2 2 2" xfId="19820"/>
    <cellStyle name="T_Theo doi CT 135 giai doan 2 2 2 2" xfId="34102"/>
    <cellStyle name="T_Theo doi CT 135 giai doan 2 2 3" xfId="31305"/>
    <cellStyle name="T_Theo doi CT 135 giai doan 2 3" xfId="19819"/>
    <cellStyle name="T_Theo doi CT 135 giai doan 2 3 2" xfId="34101"/>
    <cellStyle name="T_Theo doi CT 135 giai doan 2 4" xfId="31304"/>
    <cellStyle name="T_Theo doi CT 135 giai doan 2_BIEU KE HOACH  2015 (KTN 6.11 sua)" xfId="19821"/>
    <cellStyle name="T_Theo doi CT 135 giai doan 2_BIEU KE HOACH  2015 (KTN 6.11 sua) 2" xfId="34103"/>
    <cellStyle name="T_Theo doi tien do cong viec Nam 2009" xfId="19822"/>
    <cellStyle name="T_Theo doi tien do cong viec Nam 2009 2" xfId="34104"/>
    <cellStyle name="T_Thiet bi" xfId="12553"/>
    <cellStyle name="T_Thiet bi 2" xfId="19823"/>
    <cellStyle name="T_Thiet bi 2 2" xfId="34105"/>
    <cellStyle name="T_Thiet bi 3" xfId="31306"/>
    <cellStyle name="T_Thiet bi_Bao cao danh muc cac cong trinh tren dia ban huyen 4-2010" xfId="19824"/>
    <cellStyle name="T_Thiet bi_Bao cao danh muc cac cong trinh tren dia ban huyen 4-2010 2" xfId="34106"/>
    <cellStyle name="T_Thiet bi_Bieu chi tieu KH 2014 (Huy-04-11)" xfId="19825"/>
    <cellStyle name="T_Thiet bi_Bieu chi tieu KH 2014 (Huy-04-11) 2" xfId="19826"/>
    <cellStyle name="T_Thiet bi_Bieu chi tieu KH 2014 (Huy-04-11) 2 2" xfId="34108"/>
    <cellStyle name="T_Thiet bi_Bieu chi tieu KH 2014 (Huy-04-11) 3" xfId="34107"/>
    <cellStyle name="T_Thiet bi_bieu ke hoach dau thau" xfId="12554"/>
    <cellStyle name="T_Thiet bi_bieu ke hoach dau thau 2" xfId="12555"/>
    <cellStyle name="T_Thiet bi_bieu ke hoach dau thau 2 2" xfId="19829"/>
    <cellStyle name="T_Thiet bi_bieu ke hoach dau thau 2 2 2" xfId="34111"/>
    <cellStyle name="T_Thiet bi_bieu ke hoach dau thau 2 3" xfId="19828"/>
    <cellStyle name="T_Thiet bi_bieu ke hoach dau thau 2 3 2" xfId="34110"/>
    <cellStyle name="T_Thiet bi_bieu ke hoach dau thau 2 4" xfId="31308"/>
    <cellStyle name="T_Thiet bi_bieu ke hoach dau thau 3" xfId="19827"/>
    <cellStyle name="T_Thiet bi_bieu ke hoach dau thau 3 2" xfId="34109"/>
    <cellStyle name="T_Thiet bi_bieu ke hoach dau thau 4" xfId="31307"/>
    <cellStyle name="T_Thiet bi_bieu ke hoach dau thau truong mam non SKH" xfId="12556"/>
    <cellStyle name="T_Thiet bi_bieu ke hoach dau thau truong mam non SKH 2" xfId="12557"/>
    <cellStyle name="T_Thiet bi_bieu ke hoach dau thau truong mam non SKH 2 2" xfId="19832"/>
    <cellStyle name="T_Thiet bi_bieu ke hoach dau thau truong mam non SKH 2 2 2" xfId="34114"/>
    <cellStyle name="T_Thiet bi_bieu ke hoach dau thau truong mam non SKH 2 3" xfId="19831"/>
    <cellStyle name="T_Thiet bi_bieu ke hoach dau thau truong mam non SKH 2 3 2" xfId="34113"/>
    <cellStyle name="T_Thiet bi_bieu ke hoach dau thau truong mam non SKH 2 4" xfId="31310"/>
    <cellStyle name="T_Thiet bi_bieu ke hoach dau thau truong mam non SKH 3" xfId="19830"/>
    <cellStyle name="T_Thiet bi_bieu ke hoach dau thau truong mam non SKH 3 2" xfId="34112"/>
    <cellStyle name="T_Thiet bi_bieu ke hoach dau thau truong mam non SKH 4" xfId="31309"/>
    <cellStyle name="T_Thiet bi_bieu ke hoach dau thau truong mam non SKH_BIEU KE HOACH  2015 (KTN 6.11 sua)" xfId="19833"/>
    <cellStyle name="T_Thiet bi_bieu ke hoach dau thau truong mam non SKH_BIEU KE HOACH  2015 (KTN 6.11 sua) 2" xfId="34115"/>
    <cellStyle name="T_Thiet bi_bieu ke hoach dau thau_BIEU KE HOACH  2015 (KTN 6.11 sua)" xfId="19834"/>
    <cellStyle name="T_Thiet bi_bieu ke hoach dau thau_BIEU KE HOACH  2015 (KTN 6.11 sua) 2" xfId="34116"/>
    <cellStyle name="T_Thiet bi_bieu tong hop lai kh von 2011 gui phong TH-KTDN" xfId="12558"/>
    <cellStyle name="T_Thiet bi_bieu tong hop lai kh von 2011 gui phong TH-KTDN 2" xfId="12559"/>
    <cellStyle name="T_Thiet bi_bieu tong hop lai kh von 2011 gui phong TH-KTDN 2 2" xfId="19837"/>
    <cellStyle name="T_Thiet bi_bieu tong hop lai kh von 2011 gui phong TH-KTDN 2 3" xfId="19836"/>
    <cellStyle name="T_Thiet bi_bieu tong hop lai kh von 2011 gui phong TH-KTDN 2 4" xfId="31312"/>
    <cellStyle name="T_Thiet bi_bieu tong hop lai kh von 2011 gui phong TH-KTDN 3" xfId="19835"/>
    <cellStyle name="T_Thiet bi_bieu tong hop lai kh von 2011 gui phong TH-KTDN 4" xfId="31311"/>
    <cellStyle name="T_Thiet bi_bieu tong hop lai kh von 2011 gui phong TH-KTDN_BIEU KE HOACH  2015 (KTN 6.11 sua)" xfId="19838"/>
    <cellStyle name="T_Thiet bi_Book1" xfId="12560"/>
    <cellStyle name="T_Thiet bi_Book1 2" xfId="12561"/>
    <cellStyle name="T_Thiet bi_Book1 2 2" xfId="19841"/>
    <cellStyle name="T_Thiet bi_Book1 2 2 2" xfId="34119"/>
    <cellStyle name="T_Thiet bi_Book1 2 3" xfId="19840"/>
    <cellStyle name="T_Thiet bi_Book1 2 3 2" xfId="34118"/>
    <cellStyle name="T_Thiet bi_Book1 2 4" xfId="31314"/>
    <cellStyle name="T_Thiet bi_Book1 3" xfId="19839"/>
    <cellStyle name="T_Thiet bi_Book1 3 2" xfId="34117"/>
    <cellStyle name="T_Thiet bi_Book1 4" xfId="31313"/>
    <cellStyle name="T_Thiet bi_Book1_1" xfId="12562"/>
    <cellStyle name="T_Thiet bi_Book1_1 2" xfId="12563"/>
    <cellStyle name="T_Thiet bi_Book1_1 2 2" xfId="19844"/>
    <cellStyle name="T_Thiet bi_Book1_1 2 2 2" xfId="34122"/>
    <cellStyle name="T_Thiet bi_Book1_1 2 3" xfId="19843"/>
    <cellStyle name="T_Thiet bi_Book1_1 2 3 2" xfId="34121"/>
    <cellStyle name="T_Thiet bi_Book1_1 2 4" xfId="31316"/>
    <cellStyle name="T_Thiet bi_Book1_1 3" xfId="19842"/>
    <cellStyle name="T_Thiet bi_Book1_1 3 2" xfId="34120"/>
    <cellStyle name="T_Thiet bi_Book1_1 4" xfId="31315"/>
    <cellStyle name="T_Thiet bi_Book1_1_BIEU KE HOACH  2015 (KTN 6.11 sua)" xfId="19845"/>
    <cellStyle name="T_Thiet bi_Book1_1_BIEU KE HOACH  2015 (KTN 6.11 sua) 2" xfId="34123"/>
    <cellStyle name="T_Thiet bi_Book1_BIEU KE HOACH  2015 (KTN 6.11 sua)" xfId="19846"/>
    <cellStyle name="T_Thiet bi_Book1_BIEU KE HOACH  2015 (KTN 6.11 sua) 2" xfId="34124"/>
    <cellStyle name="T_Thiet bi_Book1_DTTD chieng chan Tham lai 29-9-2009" xfId="12564"/>
    <cellStyle name="T_Thiet bi_Book1_DTTD chieng chan Tham lai 29-9-2009 2" xfId="12565"/>
    <cellStyle name="T_Thiet bi_Book1_DTTD chieng chan Tham lai 29-9-2009 2 2" xfId="19849"/>
    <cellStyle name="T_Thiet bi_Book1_DTTD chieng chan Tham lai 29-9-2009 2 2 2" xfId="34127"/>
    <cellStyle name="T_Thiet bi_Book1_DTTD chieng chan Tham lai 29-9-2009 2 3" xfId="19848"/>
    <cellStyle name="T_Thiet bi_Book1_DTTD chieng chan Tham lai 29-9-2009 2 3 2" xfId="34126"/>
    <cellStyle name="T_Thiet bi_Book1_DTTD chieng chan Tham lai 29-9-2009 2 4" xfId="31318"/>
    <cellStyle name="T_Thiet bi_Book1_DTTD chieng chan Tham lai 29-9-2009 3" xfId="19847"/>
    <cellStyle name="T_Thiet bi_Book1_DTTD chieng chan Tham lai 29-9-2009 3 2" xfId="34125"/>
    <cellStyle name="T_Thiet bi_Book1_DTTD chieng chan Tham lai 29-9-2009 4" xfId="31317"/>
    <cellStyle name="T_Thiet bi_Book1_DTTD chieng chan Tham lai 29-9-2009_BIEU KE HOACH  2015 (KTN 6.11 sua)" xfId="19850"/>
    <cellStyle name="T_Thiet bi_Book1_DTTD chieng chan Tham lai 29-9-2009_BIEU KE HOACH  2015 (KTN 6.11 sua) 2" xfId="34128"/>
    <cellStyle name="T_Thiet bi_Book1_Ke hoach 2010 (theo doi 11-8-2010)" xfId="12566"/>
    <cellStyle name="T_Thiet bi_Book1_Ke hoach 2010 (theo doi 11-8-2010) 2" xfId="12567"/>
    <cellStyle name="T_Thiet bi_Book1_Ke hoach 2010 (theo doi 11-8-2010) 2 2" xfId="19853"/>
    <cellStyle name="T_Thiet bi_Book1_Ke hoach 2010 (theo doi 11-8-2010) 2 3" xfId="19852"/>
    <cellStyle name="T_Thiet bi_Book1_Ke hoach 2010 (theo doi 11-8-2010) 2 4" xfId="31320"/>
    <cellStyle name="T_Thiet bi_Book1_Ke hoach 2010 (theo doi 11-8-2010) 3" xfId="19851"/>
    <cellStyle name="T_Thiet bi_Book1_Ke hoach 2010 (theo doi 11-8-2010) 4" xfId="31319"/>
    <cellStyle name="T_Thiet bi_Book1_Ke hoach 2010 (theo doi 11-8-2010)_BIEU KE HOACH  2015 (KTN 6.11 sua)" xfId="19854"/>
    <cellStyle name="T_Thiet bi_Book1_ke hoach dau thau 30-6-2010" xfId="12568"/>
    <cellStyle name="T_Thiet bi_Book1_ke hoach dau thau 30-6-2010 2" xfId="12569"/>
    <cellStyle name="T_Thiet bi_Book1_ke hoach dau thau 30-6-2010 2 2" xfId="19857"/>
    <cellStyle name="T_Thiet bi_Book1_ke hoach dau thau 30-6-2010 2 3" xfId="19856"/>
    <cellStyle name="T_Thiet bi_Book1_ke hoach dau thau 30-6-2010 2 4" xfId="31322"/>
    <cellStyle name="T_Thiet bi_Book1_ke hoach dau thau 30-6-2010 3" xfId="19855"/>
    <cellStyle name="T_Thiet bi_Book1_ke hoach dau thau 30-6-2010 4" xfId="31321"/>
    <cellStyle name="T_Thiet bi_Book1_ke hoach dau thau 30-6-2010_BIEU KE HOACH  2015 (KTN 6.11 sua)" xfId="19858"/>
    <cellStyle name="T_Thiet bi_Copy of KH PHAN BO VON ĐỐI ỨNG NAM 2011 (30 TY phuong án gop WB)" xfId="12570"/>
    <cellStyle name="T_Thiet bi_Copy of KH PHAN BO VON ĐỐI ỨNG NAM 2011 (30 TY phuong án gop WB) 2" xfId="12571"/>
    <cellStyle name="T_Thiet bi_Copy of KH PHAN BO VON ĐỐI ỨNG NAM 2011 (30 TY phuong án gop WB) 2 2" xfId="19861"/>
    <cellStyle name="T_Thiet bi_Copy of KH PHAN BO VON ĐỐI ỨNG NAM 2011 (30 TY phuong án gop WB) 2 3" xfId="19860"/>
    <cellStyle name="T_Thiet bi_Copy of KH PHAN BO VON ĐỐI ỨNG NAM 2011 (30 TY phuong án gop WB) 2 4" xfId="31324"/>
    <cellStyle name="T_Thiet bi_Copy of KH PHAN BO VON ĐỐI ỨNG NAM 2011 (30 TY phuong án gop WB) 3" xfId="19859"/>
    <cellStyle name="T_Thiet bi_Copy of KH PHAN BO VON ĐỐI ỨNG NAM 2011 (30 TY phuong án gop WB) 4" xfId="31323"/>
    <cellStyle name="T_Thiet bi_Copy of KH PHAN BO VON ĐỐI ỨNG NAM 2011 (30 TY phuong án gop WB)_BIEU KE HOACH  2015 (KTN 6.11 sua)" xfId="19862"/>
    <cellStyle name="T_Thiet bi_DTTD chieng chan Tham lai 29-9-2009" xfId="12572"/>
    <cellStyle name="T_Thiet bi_DTTD chieng chan Tham lai 29-9-2009 2" xfId="12573"/>
    <cellStyle name="T_Thiet bi_DTTD chieng chan Tham lai 29-9-2009 2 2" xfId="19865"/>
    <cellStyle name="T_Thiet bi_DTTD chieng chan Tham lai 29-9-2009 2 3" xfId="19864"/>
    <cellStyle name="T_Thiet bi_DTTD chieng chan Tham lai 29-9-2009 2 4" xfId="31326"/>
    <cellStyle name="T_Thiet bi_DTTD chieng chan Tham lai 29-9-2009 3" xfId="19863"/>
    <cellStyle name="T_Thiet bi_DTTD chieng chan Tham lai 29-9-2009 4" xfId="31325"/>
    <cellStyle name="T_Thiet bi_DTTD chieng chan Tham lai 29-9-2009_BIEU KE HOACH  2015 (KTN 6.11 sua)" xfId="19866"/>
    <cellStyle name="T_Thiet bi_dự toán 30a 2013" xfId="19871"/>
    <cellStyle name="T_Thiet bi_dự toán 30a 2013 2" xfId="34133"/>
    <cellStyle name="T_Thiet bi_Du toan nuoc San Thang (GD2)" xfId="12574"/>
    <cellStyle name="T_Thiet bi_Du toan nuoc San Thang (GD2) 2" xfId="12575"/>
    <cellStyle name="T_Thiet bi_Du toan nuoc San Thang (GD2) 2 2" xfId="19869"/>
    <cellStyle name="T_Thiet bi_Du toan nuoc San Thang (GD2) 2 2 2" xfId="34131"/>
    <cellStyle name="T_Thiet bi_Du toan nuoc San Thang (GD2) 2 3" xfId="19868"/>
    <cellStyle name="T_Thiet bi_Du toan nuoc San Thang (GD2) 2 3 2" xfId="34130"/>
    <cellStyle name="T_Thiet bi_Du toan nuoc San Thang (GD2) 2 4" xfId="31328"/>
    <cellStyle name="T_Thiet bi_Du toan nuoc San Thang (GD2) 3" xfId="19867"/>
    <cellStyle name="T_Thiet bi_Du toan nuoc San Thang (GD2) 3 2" xfId="34129"/>
    <cellStyle name="T_Thiet bi_Du toan nuoc San Thang (GD2) 4" xfId="31327"/>
    <cellStyle name="T_Thiet bi_Du toan nuoc San Thang (GD2)_BIEU KE HOACH  2015 (KTN 6.11 sua)" xfId="19870"/>
    <cellStyle name="T_Thiet bi_Du toan nuoc San Thang (GD2)_BIEU KE HOACH  2015 (KTN 6.11 sua) 2" xfId="34132"/>
    <cellStyle name="T_Thiet bi_Ke hoach 2010 (theo doi 11-8-2010)" xfId="12576"/>
    <cellStyle name="T_Thiet bi_Ke hoach 2010 (theo doi 11-8-2010) 2" xfId="12577"/>
    <cellStyle name="T_Thiet bi_Ke hoach 2010 (theo doi 11-8-2010) 2 2" xfId="19874"/>
    <cellStyle name="T_Thiet bi_Ke hoach 2010 (theo doi 11-8-2010) 2 2 2" xfId="34136"/>
    <cellStyle name="T_Thiet bi_Ke hoach 2010 (theo doi 11-8-2010) 2 3" xfId="19873"/>
    <cellStyle name="T_Thiet bi_Ke hoach 2010 (theo doi 11-8-2010) 2 3 2" xfId="34135"/>
    <cellStyle name="T_Thiet bi_Ke hoach 2010 (theo doi 11-8-2010) 2 4" xfId="31330"/>
    <cellStyle name="T_Thiet bi_Ke hoach 2010 (theo doi 11-8-2010) 3" xfId="19872"/>
    <cellStyle name="T_Thiet bi_Ke hoach 2010 (theo doi 11-8-2010) 3 2" xfId="34134"/>
    <cellStyle name="T_Thiet bi_Ke hoach 2010 (theo doi 11-8-2010) 4" xfId="31329"/>
    <cellStyle name="T_Thiet bi_Ke hoach 2010 (theo doi 11-8-2010)_BIEU KE HOACH  2015 (KTN 6.11 sua)" xfId="19875"/>
    <cellStyle name="T_Thiet bi_Ke hoach 2010 (theo doi 11-8-2010)_BIEU KE HOACH  2015 (KTN 6.11 sua) 2" xfId="34137"/>
    <cellStyle name="T_Thiet bi_ke hoach dau thau 30-6-2010" xfId="12578"/>
    <cellStyle name="T_Thiet bi_ke hoach dau thau 30-6-2010 2" xfId="12579"/>
    <cellStyle name="T_Thiet bi_ke hoach dau thau 30-6-2010 2 2" xfId="19878"/>
    <cellStyle name="T_Thiet bi_ke hoach dau thau 30-6-2010 2 2 2" xfId="34140"/>
    <cellStyle name="T_Thiet bi_ke hoach dau thau 30-6-2010 2 3" xfId="19877"/>
    <cellStyle name="T_Thiet bi_ke hoach dau thau 30-6-2010 2 3 2" xfId="34139"/>
    <cellStyle name="T_Thiet bi_ke hoach dau thau 30-6-2010 2 4" xfId="31332"/>
    <cellStyle name="T_Thiet bi_ke hoach dau thau 30-6-2010 3" xfId="19876"/>
    <cellStyle name="T_Thiet bi_ke hoach dau thau 30-6-2010 3 2" xfId="34138"/>
    <cellStyle name="T_Thiet bi_ke hoach dau thau 30-6-2010 4" xfId="31331"/>
    <cellStyle name="T_Thiet bi_ke hoach dau thau 30-6-2010_BIEU KE HOACH  2015 (KTN 6.11 sua)" xfId="19879"/>
    <cellStyle name="T_Thiet bi_ke hoach dau thau 30-6-2010_BIEU KE HOACH  2015 (KTN 6.11 sua) 2" xfId="34141"/>
    <cellStyle name="T_Thiet bi_KH Von 2012 gui BKH 1" xfId="12580"/>
    <cellStyle name="T_Thiet bi_KH Von 2012 gui BKH 1 2" xfId="12581"/>
    <cellStyle name="T_Thiet bi_KH Von 2012 gui BKH 1 2 2" xfId="19882"/>
    <cellStyle name="T_Thiet bi_KH Von 2012 gui BKH 1 2 3" xfId="19881"/>
    <cellStyle name="T_Thiet bi_KH Von 2012 gui BKH 1 2 4" xfId="31334"/>
    <cellStyle name="T_Thiet bi_KH Von 2012 gui BKH 1 3" xfId="19880"/>
    <cellStyle name="T_Thiet bi_KH Von 2012 gui BKH 1 4" xfId="31333"/>
    <cellStyle name="T_Thiet bi_KH Von 2012 gui BKH 1_BIEU KE HOACH  2015 (KTN 6.11 sua)" xfId="19883"/>
    <cellStyle name="T_Thiet bi_QD ke hoach dau thau" xfId="12582"/>
    <cellStyle name="T_Thiet bi_QD ke hoach dau thau 2" xfId="12583"/>
    <cellStyle name="T_Thiet bi_QD ke hoach dau thau 2 2" xfId="19886"/>
    <cellStyle name="T_Thiet bi_QD ke hoach dau thau 2 2 2" xfId="34144"/>
    <cellStyle name="T_Thiet bi_QD ke hoach dau thau 2 3" xfId="19885"/>
    <cellStyle name="T_Thiet bi_QD ke hoach dau thau 2 3 2" xfId="34143"/>
    <cellStyle name="T_Thiet bi_QD ke hoach dau thau 2 4" xfId="31336"/>
    <cellStyle name="T_Thiet bi_QD ke hoach dau thau 3" xfId="19884"/>
    <cellStyle name="T_Thiet bi_QD ke hoach dau thau 3 2" xfId="34142"/>
    <cellStyle name="T_Thiet bi_QD ke hoach dau thau 4" xfId="31335"/>
    <cellStyle name="T_Thiet bi_QD ke hoach dau thau_BIEU KE HOACH  2015 (KTN 6.11 sua)" xfId="19887"/>
    <cellStyle name="T_Thiet bi_QD ke hoach dau thau_BIEU KE HOACH  2015 (KTN 6.11 sua) 2" xfId="34145"/>
    <cellStyle name="T_Thiet bi_Ra soat KH von 2011 (Huy-11-11-11)" xfId="12584"/>
    <cellStyle name="T_Thiet bi_Ra soat KH von 2011 (Huy-11-11-11) 2" xfId="12585"/>
    <cellStyle name="T_Thiet bi_Ra soat KH von 2011 (Huy-11-11-11) 2 2" xfId="19890"/>
    <cellStyle name="T_Thiet bi_Ra soat KH von 2011 (Huy-11-11-11) 2 2 2" xfId="34148"/>
    <cellStyle name="T_Thiet bi_Ra soat KH von 2011 (Huy-11-11-11) 2 3" xfId="19889"/>
    <cellStyle name="T_Thiet bi_Ra soat KH von 2011 (Huy-11-11-11) 2 3 2" xfId="34147"/>
    <cellStyle name="T_Thiet bi_Ra soat KH von 2011 (Huy-11-11-11) 2 4" xfId="31338"/>
    <cellStyle name="T_Thiet bi_Ra soat KH von 2011 (Huy-11-11-11) 3" xfId="19888"/>
    <cellStyle name="T_Thiet bi_Ra soat KH von 2011 (Huy-11-11-11) 3 2" xfId="34146"/>
    <cellStyle name="T_Thiet bi_Ra soat KH von 2011 (Huy-11-11-11) 4" xfId="31337"/>
    <cellStyle name="T_Thiet bi_Ra soat KH von 2011 (Huy-11-11-11)_BIEU KE HOACH  2015 (KTN 6.11 sua)" xfId="19891"/>
    <cellStyle name="T_Thiet bi_Ra soat KH von 2011 (Huy-11-11-11)_BIEU KE HOACH  2015 (KTN 6.11 sua) 2" xfId="34149"/>
    <cellStyle name="T_Thiet bi_tien luong" xfId="19892"/>
    <cellStyle name="T_Thiet bi_tien luong 2" xfId="34150"/>
    <cellStyle name="T_Thiet bi_Tien luong chuan 01" xfId="19893"/>
    <cellStyle name="T_Thiet bi_Tien luong chuan 01 2" xfId="34151"/>
    <cellStyle name="T_Thiet bi_tinh toan hoang ha" xfId="12586"/>
    <cellStyle name="T_Thiet bi_tinh toan hoang ha 2" xfId="12587"/>
    <cellStyle name="T_Thiet bi_tinh toan hoang ha 2 2" xfId="19896"/>
    <cellStyle name="T_Thiet bi_tinh toan hoang ha 2 2 2" xfId="34154"/>
    <cellStyle name="T_Thiet bi_tinh toan hoang ha 2 3" xfId="19895"/>
    <cellStyle name="T_Thiet bi_tinh toan hoang ha 2 3 2" xfId="34153"/>
    <cellStyle name="T_Thiet bi_tinh toan hoang ha 2 4" xfId="31340"/>
    <cellStyle name="T_Thiet bi_tinh toan hoang ha 3" xfId="19894"/>
    <cellStyle name="T_Thiet bi_tinh toan hoang ha 3 2" xfId="34152"/>
    <cellStyle name="T_Thiet bi_tinh toan hoang ha 4" xfId="31339"/>
    <cellStyle name="T_Thiet bi_tinh toan hoang ha_BIEU KE HOACH  2015 (KTN 6.11 sua)" xfId="19897"/>
    <cellStyle name="T_Thiet bi_tinh toan hoang ha_BIEU KE HOACH  2015 (KTN 6.11 sua) 2" xfId="34155"/>
    <cellStyle name="T_Thiet bi_Tong von ĐTPT" xfId="12588"/>
    <cellStyle name="T_Thiet bi_Tong von ĐTPT 2" xfId="12589"/>
    <cellStyle name="T_Thiet bi_Tong von ĐTPT 2 2" xfId="19900"/>
    <cellStyle name="T_Thiet bi_Tong von ĐTPT 2 2 2" xfId="34158"/>
    <cellStyle name="T_Thiet bi_Tong von ĐTPT 2 3" xfId="19899"/>
    <cellStyle name="T_Thiet bi_Tong von ĐTPT 2 3 2" xfId="34157"/>
    <cellStyle name="T_Thiet bi_Tong von ĐTPT 2 4" xfId="31342"/>
    <cellStyle name="T_Thiet bi_Tong von ĐTPT 3" xfId="19898"/>
    <cellStyle name="T_Thiet bi_Tong von ĐTPT 3 2" xfId="34156"/>
    <cellStyle name="T_Thiet bi_Tong von ĐTPT 4" xfId="31341"/>
    <cellStyle name="T_Thiet bi_Tong von ĐTPT_BIEU KE HOACH  2015 (KTN 6.11 sua)" xfId="19901"/>
    <cellStyle name="T_Thiet bi_Tong von ĐTPT_BIEU KE HOACH  2015 (KTN 6.11 sua) 2" xfId="34159"/>
    <cellStyle name="T_Thiet bi_Viec Huy dang lam" xfId="19902"/>
    <cellStyle name="T_Thiet bi_Viec Huy dang lam 2" xfId="34160"/>
    <cellStyle name="T_Thiet bi_Viec Huy dang lam_CT 134" xfId="19903"/>
    <cellStyle name="T_Thiet bi_Viec Huy dang lam_CT 134 2" xfId="34161"/>
    <cellStyle name="T_tien luong" xfId="19708"/>
    <cellStyle name="T_tien luong 2" xfId="34022"/>
    <cellStyle name="T_Tien luong chuan 01" xfId="19709"/>
    <cellStyle name="T_Tien luong chuan 01 2" xfId="34023"/>
    <cellStyle name="T_tien2004" xfId="12590"/>
    <cellStyle name="T_tien2004 2" xfId="12591"/>
    <cellStyle name="T_tien2004 2 2" xfId="19711"/>
    <cellStyle name="T_tien2004 2 2 2" xfId="34025"/>
    <cellStyle name="T_tien2004 2 3" xfId="31344"/>
    <cellStyle name="T_tien2004 3" xfId="19710"/>
    <cellStyle name="T_tien2004 3 2" xfId="34024"/>
    <cellStyle name="T_tien2004 4" xfId="31343"/>
    <cellStyle name="T_tien2004_BIEU KE HOACH  2015 (KTN 6.11 sua)" xfId="19712"/>
    <cellStyle name="T_tien2004_BIEU KE HOACH  2015 (KTN 6.11 sua) 2" xfId="34026"/>
    <cellStyle name="T_tien2004_bieu ke hoach dau thau" xfId="12592"/>
    <cellStyle name="T_tien2004_bieu ke hoach dau thau 2" xfId="12593"/>
    <cellStyle name="T_tien2004_bieu ke hoach dau thau 2 2" xfId="19714"/>
    <cellStyle name="T_tien2004_bieu ke hoach dau thau 2 2 2" xfId="34028"/>
    <cellStyle name="T_tien2004_bieu ke hoach dau thau 2 3" xfId="31346"/>
    <cellStyle name="T_tien2004_bieu ke hoach dau thau 3" xfId="19713"/>
    <cellStyle name="T_tien2004_bieu ke hoach dau thau 3 2" xfId="34027"/>
    <cellStyle name="T_tien2004_bieu ke hoach dau thau 4" xfId="31345"/>
    <cellStyle name="T_tien2004_bieu ke hoach dau thau truong mam non SKH" xfId="12594"/>
    <cellStyle name="T_tien2004_bieu ke hoach dau thau truong mam non SKH 2" xfId="12595"/>
    <cellStyle name="T_tien2004_bieu ke hoach dau thau truong mam non SKH 2 2" xfId="19716"/>
    <cellStyle name="T_tien2004_bieu ke hoach dau thau truong mam non SKH 2 2 2" xfId="34030"/>
    <cellStyle name="T_tien2004_bieu ke hoach dau thau truong mam non SKH 2 3" xfId="31348"/>
    <cellStyle name="T_tien2004_bieu ke hoach dau thau truong mam non SKH 3" xfId="19715"/>
    <cellStyle name="T_tien2004_bieu ke hoach dau thau truong mam non SKH 3 2" xfId="34029"/>
    <cellStyle name="T_tien2004_bieu ke hoach dau thau truong mam non SKH 4" xfId="31347"/>
    <cellStyle name="T_tien2004_bieu ke hoach dau thau truong mam non SKH_BIEU KE HOACH  2015 (KTN 6.11 sua)" xfId="19717"/>
    <cellStyle name="T_tien2004_bieu ke hoach dau thau truong mam non SKH_BIEU KE HOACH  2015 (KTN 6.11 sua) 2" xfId="34031"/>
    <cellStyle name="T_tien2004_bieu ke hoach dau thau_BIEU KE HOACH  2015 (KTN 6.11 sua)" xfId="19718"/>
    <cellStyle name="T_tien2004_bieu ke hoach dau thau_BIEU KE HOACH  2015 (KTN 6.11 sua) 2" xfId="34032"/>
    <cellStyle name="T_tien2004_bieu tong hop lai kh von 2011 gui phong TH-KTDN" xfId="12596"/>
    <cellStyle name="T_tien2004_bieu tong hop lai kh von 2011 gui phong TH-KTDN 2" xfId="12597"/>
    <cellStyle name="T_tien2004_bieu tong hop lai kh von 2011 gui phong TH-KTDN 2 2" xfId="19720"/>
    <cellStyle name="T_tien2004_bieu tong hop lai kh von 2011 gui phong TH-KTDN 2 3" xfId="31350"/>
    <cellStyle name="T_tien2004_bieu tong hop lai kh von 2011 gui phong TH-KTDN 3" xfId="19719"/>
    <cellStyle name="T_tien2004_bieu tong hop lai kh von 2011 gui phong TH-KTDN 4" xfId="31349"/>
    <cellStyle name="T_tien2004_bieu tong hop lai kh von 2011 gui phong TH-KTDN_BIEU KE HOACH  2015 (KTN 6.11 sua)" xfId="19721"/>
    <cellStyle name="T_tien2004_Book1" xfId="12598"/>
    <cellStyle name="T_tien2004_Book1 2" xfId="12599"/>
    <cellStyle name="T_tien2004_Book1 2 2" xfId="19723"/>
    <cellStyle name="T_tien2004_Book1 2 3" xfId="31352"/>
    <cellStyle name="T_tien2004_Book1 3" xfId="19722"/>
    <cellStyle name="T_tien2004_Book1 4" xfId="31351"/>
    <cellStyle name="T_tien2004_Book1_BIEU KE HOACH  2015 (KTN 6.11 sua)" xfId="19724"/>
    <cellStyle name="T_tien2004_Book1_Ke hoach 2010 (theo doi 11-8-2010)" xfId="12600"/>
    <cellStyle name="T_tien2004_Book1_Ke hoach 2010 (theo doi 11-8-2010) 2" xfId="19725"/>
    <cellStyle name="T_tien2004_Book1_Ke hoach 2010 (theo doi 11-8-2010) 2 2" xfId="34033"/>
    <cellStyle name="T_tien2004_Book1_Ke hoach 2010 (theo doi 11-8-2010) 3" xfId="31353"/>
    <cellStyle name="T_tien2004_Book1_Ke hoach 2010 (theo doi 11-8-2010)_CT 134" xfId="19726"/>
    <cellStyle name="T_tien2004_Book1_Ke hoach 2010 (theo doi 11-8-2010)_CT 134 2" xfId="34034"/>
    <cellStyle name="T_tien2004_Copy of KH PHAN BO VON ĐỐI ỨNG NAM 2011 (30 TY phuong án gop WB)" xfId="12601"/>
    <cellStyle name="T_tien2004_Copy of KH PHAN BO VON ĐỐI ỨNG NAM 2011 (30 TY phuong án gop WB) 2" xfId="12602"/>
    <cellStyle name="T_tien2004_Copy of KH PHAN BO VON ĐỐI ỨNG NAM 2011 (30 TY phuong án gop WB) 2 2" xfId="19728"/>
    <cellStyle name="T_tien2004_Copy of KH PHAN BO VON ĐỐI ỨNG NAM 2011 (30 TY phuong án gop WB) 2 3" xfId="31355"/>
    <cellStyle name="T_tien2004_Copy of KH PHAN BO VON ĐỐI ỨNG NAM 2011 (30 TY phuong án gop WB) 3" xfId="19727"/>
    <cellStyle name="T_tien2004_Copy of KH PHAN BO VON ĐỐI ỨNG NAM 2011 (30 TY phuong án gop WB) 4" xfId="31354"/>
    <cellStyle name="T_tien2004_Copy of KH PHAN BO VON ĐỐI ỨNG NAM 2011 (30 TY phuong án gop WB)_BIEU KE HOACH  2015 (KTN 6.11 sua)" xfId="19729"/>
    <cellStyle name="T_tien2004_DT tieu hoc diem TDC ban Cho 28-02-09" xfId="12603"/>
    <cellStyle name="T_tien2004_DT tieu hoc diem TDC ban Cho 28-02-09 2" xfId="12604"/>
    <cellStyle name="T_tien2004_DT tieu hoc diem TDC ban Cho 28-02-09 2 2" xfId="19731"/>
    <cellStyle name="T_tien2004_DT tieu hoc diem TDC ban Cho 28-02-09 2 2 2" xfId="34036"/>
    <cellStyle name="T_tien2004_DT tieu hoc diem TDC ban Cho 28-02-09 2 3" xfId="31357"/>
    <cellStyle name="T_tien2004_DT tieu hoc diem TDC ban Cho 28-02-09 3" xfId="19730"/>
    <cellStyle name="T_tien2004_DT tieu hoc diem TDC ban Cho 28-02-09 3 2" xfId="34035"/>
    <cellStyle name="T_tien2004_DT tieu hoc diem TDC ban Cho 28-02-09 4" xfId="31356"/>
    <cellStyle name="T_tien2004_DT tieu hoc diem TDC ban Cho 28-02-09_BIEU KE HOACH  2015 (KTN 6.11 sua)" xfId="19732"/>
    <cellStyle name="T_tien2004_DT tieu hoc diem TDC ban Cho 28-02-09_BIEU KE HOACH  2015 (KTN 6.11 sua) 2" xfId="34037"/>
    <cellStyle name="T_tien2004_DTTD chieng chan Tham lai 29-9-2009" xfId="12605"/>
    <cellStyle name="T_tien2004_DTTD chieng chan Tham lai 29-9-2009 2" xfId="12606"/>
    <cellStyle name="T_tien2004_DTTD chieng chan Tham lai 29-9-2009 2 2" xfId="19734"/>
    <cellStyle name="T_tien2004_DTTD chieng chan Tham lai 29-9-2009 2 3" xfId="31359"/>
    <cellStyle name="T_tien2004_DTTD chieng chan Tham lai 29-9-2009 3" xfId="19733"/>
    <cellStyle name="T_tien2004_DTTD chieng chan Tham lai 29-9-2009 4" xfId="31358"/>
    <cellStyle name="T_tien2004_DTTD chieng chan Tham lai 29-9-2009_BIEU KE HOACH  2015 (KTN 6.11 sua)" xfId="19735"/>
    <cellStyle name="T_tien2004_GVL" xfId="12607"/>
    <cellStyle name="T_tien2004_GVL 2" xfId="12608"/>
    <cellStyle name="T_tien2004_GVL 2 2" xfId="19737"/>
    <cellStyle name="T_tien2004_GVL 2 3" xfId="31361"/>
    <cellStyle name="T_tien2004_GVL 3" xfId="19736"/>
    <cellStyle name="T_tien2004_GVL 4" xfId="31360"/>
    <cellStyle name="T_tien2004_GVL_BIEU KE HOACH  2015 (KTN 6.11 sua)" xfId="19738"/>
    <cellStyle name="T_tien2004_Ke hoach 2010 (theo doi 11-8-2010)" xfId="12609"/>
    <cellStyle name="T_tien2004_Ke hoach 2010 (theo doi 11-8-2010) 2" xfId="12610"/>
    <cellStyle name="T_tien2004_Ke hoach 2010 (theo doi 11-8-2010) 2 2" xfId="19740"/>
    <cellStyle name="T_tien2004_Ke hoach 2010 (theo doi 11-8-2010) 2 2 2" xfId="34039"/>
    <cellStyle name="T_tien2004_Ke hoach 2010 (theo doi 11-8-2010) 2 3" xfId="31363"/>
    <cellStyle name="T_tien2004_Ke hoach 2010 (theo doi 11-8-2010) 3" xfId="19739"/>
    <cellStyle name="T_tien2004_Ke hoach 2010 (theo doi 11-8-2010) 3 2" xfId="34038"/>
    <cellStyle name="T_tien2004_Ke hoach 2010 (theo doi 11-8-2010) 4" xfId="31362"/>
    <cellStyle name="T_tien2004_Ke hoach 2010 (theo doi 11-8-2010)_BIEU KE HOACH  2015 (KTN 6.11 sua)" xfId="19741"/>
    <cellStyle name="T_tien2004_Ke hoach 2010 (theo doi 11-8-2010)_BIEU KE HOACH  2015 (KTN 6.11 sua) 2" xfId="34040"/>
    <cellStyle name="T_tien2004_ke hoach dau thau 30-6-2010" xfId="12611"/>
    <cellStyle name="T_tien2004_ke hoach dau thau 30-6-2010 2" xfId="12612"/>
    <cellStyle name="T_tien2004_ke hoach dau thau 30-6-2010 2 2" xfId="19743"/>
    <cellStyle name="T_tien2004_ke hoach dau thau 30-6-2010 2 2 2" xfId="34042"/>
    <cellStyle name="T_tien2004_ke hoach dau thau 30-6-2010 2 3" xfId="31365"/>
    <cellStyle name="T_tien2004_ke hoach dau thau 30-6-2010 3" xfId="19742"/>
    <cellStyle name="T_tien2004_ke hoach dau thau 30-6-2010 3 2" xfId="34041"/>
    <cellStyle name="T_tien2004_ke hoach dau thau 30-6-2010 4" xfId="31364"/>
    <cellStyle name="T_tien2004_ke hoach dau thau 30-6-2010_BIEU KE HOACH  2015 (KTN 6.11 sua)" xfId="19744"/>
    <cellStyle name="T_tien2004_ke hoach dau thau 30-6-2010_BIEU KE HOACH  2015 (KTN 6.11 sua) 2" xfId="34043"/>
    <cellStyle name="T_tien2004_KH Von 2012 gui BKH 1" xfId="12613"/>
    <cellStyle name="T_tien2004_KH Von 2012 gui BKH 1 2" xfId="12614"/>
    <cellStyle name="T_tien2004_KH Von 2012 gui BKH 1 2 2" xfId="19746"/>
    <cellStyle name="T_tien2004_KH Von 2012 gui BKH 1 2 3" xfId="31367"/>
    <cellStyle name="T_tien2004_KH Von 2012 gui BKH 1 3" xfId="19745"/>
    <cellStyle name="T_tien2004_KH Von 2012 gui BKH 1 4" xfId="31366"/>
    <cellStyle name="T_tien2004_KH Von 2012 gui BKH 1_BIEU KE HOACH  2015 (KTN 6.11 sua)" xfId="19747"/>
    <cellStyle name="T_tien2004_QD ke hoach dau thau" xfId="12615"/>
    <cellStyle name="T_tien2004_QD ke hoach dau thau 2" xfId="12616"/>
    <cellStyle name="T_tien2004_QD ke hoach dau thau 2 2" xfId="19749"/>
    <cellStyle name="T_tien2004_QD ke hoach dau thau 2 2 2" xfId="34045"/>
    <cellStyle name="T_tien2004_QD ke hoach dau thau 2 3" xfId="31369"/>
    <cellStyle name="T_tien2004_QD ke hoach dau thau 3" xfId="19748"/>
    <cellStyle name="T_tien2004_QD ke hoach dau thau 3 2" xfId="34044"/>
    <cellStyle name="T_tien2004_QD ke hoach dau thau 4" xfId="31368"/>
    <cellStyle name="T_tien2004_QD ke hoach dau thau_BIEU KE HOACH  2015 (KTN 6.11 sua)" xfId="19750"/>
    <cellStyle name="T_tien2004_QD ke hoach dau thau_BIEU KE HOACH  2015 (KTN 6.11 sua) 2" xfId="34046"/>
    <cellStyle name="T_tien2004_Tienluong" xfId="12617"/>
    <cellStyle name="T_tien2004_Tienluong 2" xfId="12618"/>
    <cellStyle name="T_tien2004_Tienluong 2 2" xfId="19752"/>
    <cellStyle name="T_tien2004_Tienluong 2 2 2" xfId="34048"/>
    <cellStyle name="T_tien2004_Tienluong 2 3" xfId="31371"/>
    <cellStyle name="T_tien2004_Tienluong 3" xfId="19751"/>
    <cellStyle name="T_tien2004_Tienluong 3 2" xfId="34047"/>
    <cellStyle name="T_tien2004_Tienluong 4" xfId="31370"/>
    <cellStyle name="T_tien2004_Tienluong_BIEU KE HOACH  2015 (KTN 6.11 sua)" xfId="19753"/>
    <cellStyle name="T_tien2004_Tienluong_BIEU KE HOACH  2015 (KTN 6.11 sua) 2" xfId="34049"/>
    <cellStyle name="T_tien2004_tinh toan hoang ha" xfId="12619"/>
    <cellStyle name="T_tien2004_tinh toan hoang ha 2" xfId="12620"/>
    <cellStyle name="T_tien2004_tinh toan hoang ha 2 2" xfId="19755"/>
    <cellStyle name="T_tien2004_tinh toan hoang ha 2 2 2" xfId="34051"/>
    <cellStyle name="T_tien2004_tinh toan hoang ha 2 3" xfId="31373"/>
    <cellStyle name="T_tien2004_tinh toan hoang ha 3" xfId="19754"/>
    <cellStyle name="T_tien2004_tinh toan hoang ha 3 2" xfId="34050"/>
    <cellStyle name="T_tien2004_tinh toan hoang ha 4" xfId="31372"/>
    <cellStyle name="T_tien2004_tinh toan hoang ha_BIEU KE HOACH  2015 (KTN 6.11 sua)" xfId="19756"/>
    <cellStyle name="T_tien2004_tinh toan hoang ha_BIEU KE HOACH  2015 (KTN 6.11 sua) 2" xfId="34052"/>
    <cellStyle name="T_tien2004_Tong von ĐTPT" xfId="12621"/>
    <cellStyle name="T_tien2004_Tong von ĐTPT 2" xfId="12622"/>
    <cellStyle name="T_tien2004_Tong von ĐTPT 2 2" xfId="19758"/>
    <cellStyle name="T_tien2004_Tong von ĐTPT 2 2 2" xfId="34054"/>
    <cellStyle name="T_tien2004_Tong von ĐTPT 2 3" xfId="31375"/>
    <cellStyle name="T_tien2004_Tong von ĐTPT 3" xfId="19757"/>
    <cellStyle name="T_tien2004_Tong von ĐTPT 3 2" xfId="34053"/>
    <cellStyle name="T_tien2004_Tong von ĐTPT 4" xfId="31374"/>
    <cellStyle name="T_tien2004_Tong von ĐTPT_BIEU KE HOACH  2015 (KTN 6.11 sua)" xfId="19759"/>
    <cellStyle name="T_tien2004_Tong von ĐTPT_BIEU KE HOACH  2015 (KTN 6.11 sua) 2" xfId="34055"/>
    <cellStyle name="T_Tienluong" xfId="12623"/>
    <cellStyle name="T_Tienluong 2" xfId="12624"/>
    <cellStyle name="T_Tienluong 2 2" xfId="19761"/>
    <cellStyle name="T_Tienluong 2 2 2" xfId="34057"/>
    <cellStyle name="T_Tienluong 2 3" xfId="31377"/>
    <cellStyle name="T_Tienluong 3" xfId="19760"/>
    <cellStyle name="T_Tienluong 3 2" xfId="34056"/>
    <cellStyle name="T_Tienluong 4" xfId="31376"/>
    <cellStyle name="T_Tienluong_BIEU KE HOACH  2015 (KTN 6.11 sua)" xfId="19762"/>
    <cellStyle name="T_Tienluong_BIEU KE HOACH  2015 (KTN 6.11 sua) 2" xfId="34058"/>
    <cellStyle name="T_tinh toan hoang ha" xfId="12625"/>
    <cellStyle name="T_tinh toan hoang ha 2" xfId="12626"/>
    <cellStyle name="T_tinh toan hoang ha 2 2" xfId="19764"/>
    <cellStyle name="T_tinh toan hoang ha 2 2 2" xfId="34060"/>
    <cellStyle name="T_tinh toan hoang ha 2 3" xfId="31379"/>
    <cellStyle name="T_tinh toan hoang ha 3" xfId="19763"/>
    <cellStyle name="T_tinh toan hoang ha 3 2" xfId="34059"/>
    <cellStyle name="T_tinh toan hoang ha 4" xfId="31378"/>
    <cellStyle name="T_tinh toan hoang ha_BIEU KE HOACH  2015 (KTN 6.11 sua)" xfId="19765"/>
    <cellStyle name="T_tinh toan hoang ha_BIEU KE HOACH  2015 (KTN 6.11 sua) 2" xfId="34061"/>
    <cellStyle name="T_TINH TOAN THUY LUC" xfId="12627"/>
    <cellStyle name="T_TINH TOAN THUY LUC 2" xfId="12628"/>
    <cellStyle name="T_TINH TOAN THUY LUC 2 2" xfId="19767"/>
    <cellStyle name="T_TINH TOAN THUY LUC 2 2 2" xfId="34063"/>
    <cellStyle name="T_TINH TOAN THUY LUC 2 3" xfId="31381"/>
    <cellStyle name="T_TINH TOAN THUY LUC 3" xfId="19766"/>
    <cellStyle name="T_TINH TOAN THUY LUC 3 2" xfId="34062"/>
    <cellStyle name="T_TINH TOAN THUY LUC 4" xfId="31380"/>
    <cellStyle name="T_TINH TOAN THUY LUC_BIEU KE HOACH  2015 (KTN 6.11 sua)" xfId="19768"/>
    <cellStyle name="T_TINH TOAN THUY LUC_BIEU KE HOACH  2015 (KTN 6.11 sua) 2" xfId="34064"/>
    <cellStyle name="T_TINH TOAN THUY LUC_GVL" xfId="12629"/>
    <cellStyle name="T_TINH TOAN THUY LUC_GVL 2" xfId="12630"/>
    <cellStyle name="T_TINH TOAN THUY LUC_GVL 2 2" xfId="19770"/>
    <cellStyle name="T_TINH TOAN THUY LUC_GVL 2 2 2" xfId="34066"/>
    <cellStyle name="T_TINH TOAN THUY LUC_GVL 2 3" xfId="31383"/>
    <cellStyle name="T_TINH TOAN THUY LUC_GVL 3" xfId="19769"/>
    <cellStyle name="T_TINH TOAN THUY LUC_GVL 3 2" xfId="34065"/>
    <cellStyle name="T_TINH TOAN THUY LUC_GVL 4" xfId="31382"/>
    <cellStyle name="T_TINH TOAN THUY LUC_GVL_BIEU KE HOACH  2015 (KTN 6.11 sua)" xfId="19771"/>
    <cellStyle name="T_TINH TOAN THUY LUC_GVL_BIEU KE HOACH  2015 (KTN 6.11 sua) 2" xfId="34067"/>
    <cellStyle name="T_TINH TOAN THUY LUC_Ke hoach 2010 (theo doi 11-8-2010)" xfId="12631"/>
    <cellStyle name="T_TINH TOAN THUY LUC_Ke hoach 2010 (theo doi 11-8-2010) 2" xfId="19772"/>
    <cellStyle name="T_TINH TOAN THUY LUC_Ke hoach 2010 (theo doi 11-8-2010) 2 2" xfId="34068"/>
    <cellStyle name="T_TINH TOAN THUY LUC_Ke hoach 2010 (theo doi 11-8-2010) 3" xfId="31384"/>
    <cellStyle name="T_TINH TOAN THUY LUC_Ke hoach 2010 (theo doi 11-8-2010)_CT 134" xfId="19773"/>
    <cellStyle name="T_TINH TOAN THUY LUC_Ke hoach 2010 (theo doi 11-8-2010)_CT 134 2" xfId="34069"/>
    <cellStyle name="T_Tong DT_Then Thau26-09" xfId="12632"/>
    <cellStyle name="T_Tong DT_Then Thau26-09 2" xfId="12633"/>
    <cellStyle name="T_Tong DT_Then Thau26-09 2 2" xfId="19775"/>
    <cellStyle name="T_Tong DT_Then Thau26-09 2 2 2" xfId="34071"/>
    <cellStyle name="T_Tong DT_Then Thau26-09 2 3" xfId="31386"/>
    <cellStyle name="T_Tong DT_Then Thau26-09 3" xfId="19774"/>
    <cellStyle name="T_Tong DT_Then Thau26-09 3 2" xfId="34070"/>
    <cellStyle name="T_Tong DT_Then Thau26-09 4" xfId="31385"/>
    <cellStyle name="T_Tong DT_Then Thau26-09_BIEU KE HOACH  2015 (KTN 6.11 sua)" xfId="19776"/>
    <cellStyle name="T_Tong DT_Then Thau26-09_BIEU KE HOACH  2015 (KTN 6.11 sua) 2" xfId="34072"/>
    <cellStyle name="T_Tong hop  " xfId="19777"/>
    <cellStyle name="T_Tong hop   2" xfId="34073"/>
    <cellStyle name="T_Tong hop gia tri" xfId="12634"/>
    <cellStyle name="T_Tong hop gia tri 2" xfId="12635"/>
    <cellStyle name="T_Tong hop gia tri 2 2" xfId="19779"/>
    <cellStyle name="T_Tong hop gia tri 2 2 2" xfId="34075"/>
    <cellStyle name="T_Tong hop gia tri 2 3" xfId="31388"/>
    <cellStyle name="T_Tong hop gia tri 3" xfId="19778"/>
    <cellStyle name="T_Tong hop gia tri 3 2" xfId="34074"/>
    <cellStyle name="T_Tong hop gia tri 4" xfId="31387"/>
    <cellStyle name="T_Tong hop gia tri_BIEU KE HOACH  2015 (KTN 6.11 sua)" xfId="19780"/>
    <cellStyle name="T_Tong hop gia tri_BIEU KE HOACH  2015 (KTN 6.11 sua) 2" xfId="34076"/>
    <cellStyle name="T_Tong von ĐTPT" xfId="12636"/>
    <cellStyle name="T_Tong von ĐTPT 2" xfId="12637"/>
    <cellStyle name="T_Tong von ĐTPT 2 2" xfId="19782"/>
    <cellStyle name="T_Tong von ĐTPT 2 2 2" xfId="34078"/>
    <cellStyle name="T_Tong von ĐTPT 2 3" xfId="31390"/>
    <cellStyle name="T_Tong von ĐTPT 3" xfId="19781"/>
    <cellStyle name="T_Tong von ĐTPT 3 2" xfId="34077"/>
    <cellStyle name="T_Tong von ĐTPT 4" xfId="31389"/>
    <cellStyle name="T_Tong von ĐTPT_BIEU KE HOACH  2015 (KTN 6.11 sua)" xfId="19783"/>
    <cellStyle name="T_Tong von ĐTPT_BIEU KE HOACH  2015 (KTN 6.11 sua) 2" xfId="34079"/>
    <cellStyle name="T_TT THUY LUC HUOI DAO DANG" xfId="12638"/>
    <cellStyle name="T_TT THUY LUC HUOI DAO DANG 2" xfId="12639"/>
    <cellStyle name="T_TT THUY LUC HUOI DAO DANG 2 2" xfId="19786"/>
    <cellStyle name="T_TT THUY LUC HUOI DAO DANG 2 3" xfId="19787"/>
    <cellStyle name="T_TT THUY LUC HUOI DAO DANG 2 3 2" xfId="34080"/>
    <cellStyle name="T_TT THUY LUC HUOI DAO DANG 2 4" xfId="19785"/>
    <cellStyle name="T_TT THUY LUC HUOI DAO DANG 3" xfId="19788"/>
    <cellStyle name="T_TT THUY LUC HUOI DAO DANG 3 2" xfId="34081"/>
    <cellStyle name="T_TT THUY LUC HUOI DAO DANG 4" xfId="19789"/>
    <cellStyle name="T_TT THUY LUC HUOI DAO DANG 5" xfId="19784"/>
    <cellStyle name="T_TT THUY LUC HUOI DAO DANG_BIEU KE HOACH  2015 (KTN 6.11 sua)" xfId="19790"/>
    <cellStyle name="T_TT THUY LUC HUOI DAO DANG_BIEU KE HOACH  2015 (KTN 6.11 sua) 2" xfId="34082"/>
    <cellStyle name="T_TT THUY LUC HUOI DAO DANG_GVL" xfId="12640"/>
    <cellStyle name="T_TT THUY LUC HUOI DAO DANG_GVL 2" xfId="12641"/>
    <cellStyle name="T_TT THUY LUC HUOI DAO DANG_GVL 2 2" xfId="19793"/>
    <cellStyle name="T_TT THUY LUC HUOI DAO DANG_GVL 2 3" xfId="19794"/>
    <cellStyle name="T_TT THUY LUC HUOI DAO DANG_GVL 2 3 2" xfId="34083"/>
    <cellStyle name="T_TT THUY LUC HUOI DAO DANG_GVL 2 4" xfId="19792"/>
    <cellStyle name="T_TT THUY LUC HUOI DAO DANG_GVL 3" xfId="19795"/>
    <cellStyle name="T_TT THUY LUC HUOI DAO DANG_GVL 3 2" xfId="34084"/>
    <cellStyle name="T_TT THUY LUC HUOI DAO DANG_GVL 4" xfId="19796"/>
    <cellStyle name="T_TT THUY LUC HUOI DAO DANG_GVL 5" xfId="19791"/>
    <cellStyle name="T_TT THUY LUC HUOI DAO DANG_GVL_BIEU KE HOACH  2015 (KTN 6.11 sua)" xfId="19797"/>
    <cellStyle name="T_TT THUY LUC HUOI DAO DANG_GVL_BIEU KE HOACH  2015 (KTN 6.11 sua) 2" xfId="34085"/>
    <cellStyle name="T_TT THUY LUC HUOI DAO DANG_Ke hoach 2010 (theo doi 11-8-2010)" xfId="12642"/>
    <cellStyle name="T_TT THUY LUC HUOI DAO DANG_Ke hoach 2010 (theo doi 11-8-2010) 2" xfId="19799"/>
    <cellStyle name="T_TT THUY LUC HUOI DAO DANG_Ke hoach 2010 (theo doi 11-8-2010) 2 2" xfId="34086"/>
    <cellStyle name="T_TT THUY LUC HUOI DAO DANG_Ke hoach 2010 (theo doi 11-8-2010) 3" xfId="19800"/>
    <cellStyle name="T_TT THUY LUC HUOI DAO DANG_Ke hoach 2010 (theo doi 11-8-2010) 4" xfId="19798"/>
    <cellStyle name="T_TT THUY LUC HUOI DAO DANG_Ke hoach 2010 (theo doi 11-8-2010)_CT 134" xfId="19801"/>
    <cellStyle name="T_TT THUY LUC HUOI DAO DANG_Ke hoach 2010 (theo doi 11-8-2010)_CT 134 2" xfId="34087"/>
    <cellStyle name="T_TT.Nam Tam" xfId="12643"/>
    <cellStyle name="T_TT.Nam Tam 2" xfId="12644"/>
    <cellStyle name="T_TT.Nam Tam 2 2" xfId="19804"/>
    <cellStyle name="T_TT.Nam Tam 2 3" xfId="19803"/>
    <cellStyle name="T_TT.Nam Tam 3" xfId="19805"/>
    <cellStyle name="T_TT.Nam Tam 3 2" xfId="34088"/>
    <cellStyle name="T_TT.Nam Tam 4" xfId="19806"/>
    <cellStyle name="T_TT.Nam Tam 5" xfId="19802"/>
    <cellStyle name="T_TT.Nam Tam_BIEU KE HOACH  2015 (KTN 6.11 sua)" xfId="19807"/>
    <cellStyle name="T_TT.Nam Tam_BIEU KE HOACH  2015 (KTN 6.11 sua) 2" xfId="34089"/>
    <cellStyle name="T_Viec Huy dang lam" xfId="19904"/>
    <cellStyle name="T_Viec Huy dang lam 2" xfId="34162"/>
    <cellStyle name="T_Viec Huy dang lam_CT 134" xfId="19905"/>
    <cellStyle name="T_Viec Huy dang lam_CT 134 2" xfId="34163"/>
    <cellStyle name="T_ÿÿÿÿÿ" xfId="12645"/>
    <cellStyle name="T_ÿÿÿÿÿ 2" xfId="12646"/>
    <cellStyle name="T_ÿÿÿÿÿ 2 2" xfId="19908"/>
    <cellStyle name="T_ÿÿÿÿÿ 2 3" xfId="19907"/>
    <cellStyle name="T_ÿÿÿÿÿ 3" xfId="19909"/>
    <cellStyle name="T_ÿÿÿÿÿ 3 2" xfId="34164"/>
    <cellStyle name="T_ÿÿÿÿÿ 4" xfId="19910"/>
    <cellStyle name="T_ÿÿÿÿÿ 5" xfId="19906"/>
    <cellStyle name="T_ÿÿÿÿÿ_BIEU KE HOACH  2015 (KTN 6.11 sua)" xfId="19911"/>
    <cellStyle name="T_ÿÿÿÿÿ_BIEU KE HOACH  2015 (KTN 6.11 sua) 2" xfId="34165"/>
    <cellStyle name="TD1" xfId="12647"/>
    <cellStyle name="TD1 2" xfId="19913"/>
    <cellStyle name="TD1 2 2" xfId="19914"/>
    <cellStyle name="TD1 3" xfId="19915"/>
    <cellStyle name="TD1 4" xfId="19912"/>
    <cellStyle name="tde" xfId="12648"/>
    <cellStyle name="tde 2" xfId="19917"/>
    <cellStyle name="tde 3" xfId="19918"/>
    <cellStyle name="tde 4" xfId="19916"/>
    <cellStyle name="Text Indent A" xfId="12649"/>
    <cellStyle name="Text Indent A 2" xfId="19920"/>
    <cellStyle name="Text Indent A 3" xfId="19921"/>
    <cellStyle name="Text Indent A 4" xfId="19919"/>
    <cellStyle name="Text Indent B" xfId="12650"/>
    <cellStyle name="Text Indent B 2" xfId="12651"/>
    <cellStyle name="Text Indent B 2 2" xfId="19924"/>
    <cellStyle name="Text Indent B 2 3" xfId="19925"/>
    <cellStyle name="Text Indent B 2 4" xfId="19923"/>
    <cellStyle name="Text Indent B 3" xfId="19926"/>
    <cellStyle name="Text Indent B 4" xfId="19927"/>
    <cellStyle name="Text Indent B 5" xfId="19922"/>
    <cellStyle name="Text Indent C" xfId="12652"/>
    <cellStyle name="Text Indent C 2" xfId="12653"/>
    <cellStyle name="Text Indent C 2 2" xfId="19930"/>
    <cellStyle name="Text Indent C 2 3" xfId="19931"/>
    <cellStyle name="Text Indent C 2 4" xfId="19929"/>
    <cellStyle name="Text Indent C 3" xfId="19932"/>
    <cellStyle name="Text Indent C 4" xfId="19933"/>
    <cellStyle name="Text Indent C 5" xfId="19928"/>
    <cellStyle name="th" xfId="12654"/>
    <cellStyle name="þ_x001d_" xfId="12655"/>
    <cellStyle name="th 10" xfId="12656"/>
    <cellStyle name="þ_x001d_ 10" xfId="12657"/>
    <cellStyle name="th 10 2" xfId="20054"/>
    <cellStyle name="þ_x001d_ 10 2" xfId="19984"/>
    <cellStyle name="th 10 2 2" xfId="34167"/>
    <cellStyle name="th 10 3" xfId="31393"/>
    <cellStyle name="þ_x001d_ 10 3" xfId="31394"/>
    <cellStyle name="th 11" xfId="12658"/>
    <cellStyle name="þ_x001d_ 11" xfId="12659"/>
    <cellStyle name="th 11 2" xfId="20055"/>
    <cellStyle name="þ_x001d_ 11 2" xfId="19985"/>
    <cellStyle name="th 11 2 2" xfId="34168"/>
    <cellStyle name="th 11 3" xfId="31395"/>
    <cellStyle name="þ_x001d_ 11 3" xfId="31396"/>
    <cellStyle name="th 12" xfId="12660"/>
    <cellStyle name="þ_x001d_ 12" xfId="12661"/>
    <cellStyle name="th 12 2" xfId="20056"/>
    <cellStyle name="þ_x001d_ 12 2" xfId="19986"/>
    <cellStyle name="th 12 2 2" xfId="34169"/>
    <cellStyle name="th 12 3" xfId="31397"/>
    <cellStyle name="þ_x001d_ 12 3" xfId="31398"/>
    <cellStyle name="th 13" xfId="12662"/>
    <cellStyle name="þ_x001d_ 13" xfId="12663"/>
    <cellStyle name="th 13 2" xfId="20057"/>
    <cellStyle name="þ_x001d_ 13 2" xfId="19987"/>
    <cellStyle name="th 13 2 2" xfId="34170"/>
    <cellStyle name="th 13 3" xfId="31399"/>
    <cellStyle name="þ_x001d_ 13 3" xfId="31400"/>
    <cellStyle name="th 14" xfId="12664"/>
    <cellStyle name="þ_x001d_ 14" xfId="12665"/>
    <cellStyle name="th 14 2" xfId="20058"/>
    <cellStyle name="þ_x001d_ 14 2" xfId="19988"/>
    <cellStyle name="th 14 2 2" xfId="34171"/>
    <cellStyle name="th 14 3" xfId="31401"/>
    <cellStyle name="þ_x001d_ 14 3" xfId="31402"/>
    <cellStyle name="th 15" xfId="12666"/>
    <cellStyle name="þ_x001d_ 15" xfId="12667"/>
    <cellStyle name="th 15 2" xfId="20059"/>
    <cellStyle name="þ_x001d_ 15 2" xfId="19989"/>
    <cellStyle name="th 15 2 2" xfId="34172"/>
    <cellStyle name="th 15 3" xfId="31403"/>
    <cellStyle name="þ_x001d_ 15 3" xfId="31404"/>
    <cellStyle name="th 16" xfId="12668"/>
    <cellStyle name="þ_x001d_ 16" xfId="12669"/>
    <cellStyle name="th 16 2" xfId="20060"/>
    <cellStyle name="þ_x001d_ 16 2" xfId="19990"/>
    <cellStyle name="th 16 2 2" xfId="34173"/>
    <cellStyle name="th 16 3" xfId="31405"/>
    <cellStyle name="þ_x001d_ 16 3" xfId="31406"/>
    <cellStyle name="th 17" xfId="12670"/>
    <cellStyle name="þ_x001d_ 17" xfId="12671"/>
    <cellStyle name="th 17 2" xfId="20061"/>
    <cellStyle name="þ_x001d_ 17 2" xfId="19991"/>
    <cellStyle name="th 17 2 2" xfId="34174"/>
    <cellStyle name="th 17 3" xfId="31407"/>
    <cellStyle name="þ_x001d_ 17 3" xfId="31408"/>
    <cellStyle name="th 18" xfId="12672"/>
    <cellStyle name="þ_x001d_ 18" xfId="12673"/>
    <cellStyle name="th 18 2" xfId="20062"/>
    <cellStyle name="þ_x001d_ 18 2" xfId="19992"/>
    <cellStyle name="th 18 2 2" xfId="34175"/>
    <cellStyle name="th 18 3" xfId="31409"/>
    <cellStyle name="þ_x001d_ 18 3" xfId="31410"/>
    <cellStyle name="th 19" xfId="12674"/>
    <cellStyle name="þ_x001d_ 19" xfId="12675"/>
    <cellStyle name="th 19 2" xfId="20063"/>
    <cellStyle name="þ_x001d_ 19 2" xfId="19993"/>
    <cellStyle name="th 19 2 2" xfId="34176"/>
    <cellStyle name="th 19 3" xfId="31411"/>
    <cellStyle name="þ_x001d_ 19 3" xfId="31412"/>
    <cellStyle name="th 2" xfId="12676"/>
    <cellStyle name="þ_x001d_ 2" xfId="12677"/>
    <cellStyle name="þ 2 2" xfId="19996"/>
    <cellStyle name="þ_x001d_ 2 2" xfId="19997"/>
    <cellStyle name="þ 2 3" xfId="19994"/>
    <cellStyle name="þ_x001d_ 2 3" xfId="19995"/>
    <cellStyle name="th 2 4" xfId="31413"/>
    <cellStyle name="þ_x001d_ 2 4" xfId="31414"/>
    <cellStyle name="th 20" xfId="12678"/>
    <cellStyle name="þ_x001d_ 20" xfId="12679"/>
    <cellStyle name="th 20 2" xfId="20064"/>
    <cellStyle name="þ_x001d_ 20 2" xfId="19998"/>
    <cellStyle name="th 20 2 2" xfId="34177"/>
    <cellStyle name="th 20 3" xfId="31415"/>
    <cellStyle name="þ_x001d_ 20 3" xfId="31416"/>
    <cellStyle name="th 21" xfId="12680"/>
    <cellStyle name="þ_x001d_ 21" xfId="12681"/>
    <cellStyle name="th 21 2" xfId="20065"/>
    <cellStyle name="þ_x001d_ 21 2" xfId="19999"/>
    <cellStyle name="th 21 2 2" xfId="34178"/>
    <cellStyle name="th 21 3" xfId="31417"/>
    <cellStyle name="þ_x001d_ 21 3" xfId="31418"/>
    <cellStyle name="th 22" xfId="12682"/>
    <cellStyle name="þ_x001d_ 22" xfId="12683"/>
    <cellStyle name="th 22 2" xfId="20066"/>
    <cellStyle name="þ_x001d_ 22 2" xfId="20000"/>
    <cellStyle name="th 22 2 2" xfId="34179"/>
    <cellStyle name="th 22 3" xfId="31419"/>
    <cellStyle name="þ_x001d_ 22 3" xfId="31420"/>
    <cellStyle name="th 23" xfId="12684"/>
    <cellStyle name="þ_x001d_ 23" xfId="12685"/>
    <cellStyle name="th 23 2" xfId="20067"/>
    <cellStyle name="þ_x001d_ 23 2" xfId="20001"/>
    <cellStyle name="th 23 2 2" xfId="34180"/>
    <cellStyle name="th 23 3" xfId="31421"/>
    <cellStyle name="þ_x001d_ 23 3" xfId="31422"/>
    <cellStyle name="th 24" xfId="12686"/>
    <cellStyle name="þ_x001d_ 24" xfId="12687"/>
    <cellStyle name="th 24 2" xfId="20068"/>
    <cellStyle name="þ_x001d_ 24 2" xfId="20002"/>
    <cellStyle name="th 24 2 2" xfId="34181"/>
    <cellStyle name="th 24 3" xfId="31423"/>
    <cellStyle name="þ_x001d_ 24 3" xfId="31424"/>
    <cellStyle name="th 25" xfId="12688"/>
    <cellStyle name="þ_x001d_ 25" xfId="12689"/>
    <cellStyle name="th 25 2" xfId="20069"/>
    <cellStyle name="þ_x001d_ 25 2" xfId="20003"/>
    <cellStyle name="th 25 2 2" xfId="34182"/>
    <cellStyle name="th 25 3" xfId="31425"/>
    <cellStyle name="þ_x001d_ 25 3" xfId="31426"/>
    <cellStyle name="th 26" xfId="12690"/>
    <cellStyle name="þ_x001d_ 26" xfId="12691"/>
    <cellStyle name="th 26 2" xfId="20070"/>
    <cellStyle name="þ_x001d_ 26 2" xfId="20004"/>
    <cellStyle name="th 26 2 2" xfId="34183"/>
    <cellStyle name="th 26 3" xfId="31427"/>
    <cellStyle name="þ_x001d_ 26 3" xfId="31428"/>
    <cellStyle name="th 27" xfId="13334"/>
    <cellStyle name="þ_x001d_ 27" xfId="20005"/>
    <cellStyle name="th 27 2" xfId="20071"/>
    <cellStyle name="th 27 2 2" xfId="34184"/>
    <cellStyle name="th 27 3" xfId="31669"/>
    <cellStyle name="th 28" xfId="13343"/>
    <cellStyle name="þ_x001d_ 28" xfId="20006"/>
    <cellStyle name="th 28 2" xfId="20072"/>
    <cellStyle name="th 28 2 2" xfId="34185"/>
    <cellStyle name="th 28 3" xfId="31674"/>
    <cellStyle name="th 29" xfId="13338"/>
    <cellStyle name="þ_x001d_ 29" xfId="20007"/>
    <cellStyle name="th 29 2" xfId="31671"/>
    <cellStyle name="th 3" xfId="12692"/>
    <cellStyle name="þ_x001d_ 3" xfId="12693"/>
    <cellStyle name="th 3 2" xfId="20073"/>
    <cellStyle name="þ_x001d_ 3 2" xfId="20009"/>
    <cellStyle name="th 3 2 2" xfId="34186"/>
    <cellStyle name="th 3 3" xfId="31429"/>
    <cellStyle name="þ_x001d_ 3 3" xfId="20008"/>
    <cellStyle name="þ_x001d_ 3 4" xfId="31430"/>
    <cellStyle name="th 30" xfId="13345"/>
    <cellStyle name="þ_x001d_ 30" xfId="20010"/>
    <cellStyle name="th 30 2" xfId="31675"/>
    <cellStyle name="th 31" xfId="20074"/>
    <cellStyle name="þ_x001d_ 31" xfId="20011"/>
    <cellStyle name="th 31 2" xfId="34187"/>
    <cellStyle name="th 32" xfId="20075"/>
    <cellStyle name="þ_x001d_ 32" xfId="20012"/>
    <cellStyle name="th 32 2" xfId="34188"/>
    <cellStyle name="th 33" xfId="20076"/>
    <cellStyle name="þ_x001d_ 33" xfId="20013"/>
    <cellStyle name="th 33 2" xfId="34189"/>
    <cellStyle name="th 34" xfId="20077"/>
    <cellStyle name="þ_x001d_ 34" xfId="20014"/>
    <cellStyle name="th 34 2" xfId="34190"/>
    <cellStyle name="th 35" xfId="20078"/>
    <cellStyle name="þ_x001d_ 35" xfId="20015"/>
    <cellStyle name="th 35 2" xfId="34191"/>
    <cellStyle name="th 36" xfId="20079"/>
    <cellStyle name="þ_x001d_ 36" xfId="20016"/>
    <cellStyle name="th 36 2" xfId="34192"/>
    <cellStyle name="th 37" xfId="20080"/>
    <cellStyle name="þ_x001d_ 37" xfId="20017"/>
    <cellStyle name="th 37 2" xfId="34193"/>
    <cellStyle name="th 38" xfId="20081"/>
    <cellStyle name="þ_x001d_ 38" xfId="20018"/>
    <cellStyle name="th 38 2" xfId="34194"/>
    <cellStyle name="th 39" xfId="20082"/>
    <cellStyle name="þ_x001d_ 39" xfId="20019"/>
    <cellStyle name="th 39 2" xfId="34195"/>
    <cellStyle name="th 4" xfId="12694"/>
    <cellStyle name="þ_x001d_ 4" xfId="12695"/>
    <cellStyle name="th 4 2" xfId="20083"/>
    <cellStyle name="þ_x001d_ 4 2" xfId="20020"/>
    <cellStyle name="th 4 2 2" xfId="34196"/>
    <cellStyle name="th 4 3" xfId="31431"/>
    <cellStyle name="þ_x001d_ 4 3" xfId="31432"/>
    <cellStyle name="th 40" xfId="20084"/>
    <cellStyle name="þ_x001d_ 40" xfId="20021"/>
    <cellStyle name="th 40 2" xfId="34197"/>
    <cellStyle name="th 41" xfId="20085"/>
    <cellStyle name="þ_x001d_ 41" xfId="20022"/>
    <cellStyle name="th 41 2" xfId="34198"/>
    <cellStyle name="th 42" xfId="20086"/>
    <cellStyle name="þ_x001d_ 42" xfId="20023"/>
    <cellStyle name="th 42 2" xfId="34199"/>
    <cellStyle name="th 43" xfId="20087"/>
    <cellStyle name="þ_x001d_ 43" xfId="20024"/>
    <cellStyle name="th 43 2" xfId="34200"/>
    <cellStyle name="th 44" xfId="20088"/>
    <cellStyle name="þ_x001d_ 44" xfId="20025"/>
    <cellStyle name="th 44 2" xfId="34201"/>
    <cellStyle name="th 45" xfId="20089"/>
    <cellStyle name="þ_x001d_ 45" xfId="20026"/>
    <cellStyle name="th 45 2" xfId="34202"/>
    <cellStyle name="th 46" xfId="20090"/>
    <cellStyle name="þ_x001d_ 46" xfId="20027"/>
    <cellStyle name="th 46 2" xfId="34203"/>
    <cellStyle name="th 47" xfId="20091"/>
    <cellStyle name="þ_x001d_ 47" xfId="20028"/>
    <cellStyle name="th 47 2" xfId="34204"/>
    <cellStyle name="th 48" xfId="20092"/>
    <cellStyle name="þ_x001d_ 48" xfId="20029"/>
    <cellStyle name="th 48 2" xfId="34205"/>
    <cellStyle name="th 49" xfId="20093"/>
    <cellStyle name="þ_x001d_ 49" xfId="20030"/>
    <cellStyle name="th 49 2" xfId="34206"/>
    <cellStyle name="th 5" xfId="12696"/>
    <cellStyle name="þ_x001d_ 5" xfId="12697"/>
    <cellStyle name="th 5 2" xfId="20094"/>
    <cellStyle name="þ_x001d_ 5 2" xfId="20031"/>
    <cellStyle name="th 5 2 2" xfId="34207"/>
    <cellStyle name="th 5 3" xfId="31433"/>
    <cellStyle name="þ_x001d_ 5 3" xfId="31434"/>
    <cellStyle name="th 50" xfId="20095"/>
    <cellStyle name="þ_x001d_ 50" xfId="20032"/>
    <cellStyle name="th 50 2" xfId="34208"/>
    <cellStyle name="th 51" xfId="20096"/>
    <cellStyle name="þ_x001d_ 51" xfId="20033"/>
    <cellStyle name="th 51 2" xfId="34209"/>
    <cellStyle name="th 52" xfId="20097"/>
    <cellStyle name="þ_x001d_ 52" xfId="20034"/>
    <cellStyle name="th 52 2" xfId="34210"/>
    <cellStyle name="th 53" xfId="20098"/>
    <cellStyle name="þ_x001d_ 53" xfId="20035"/>
    <cellStyle name="th 53 2" xfId="34211"/>
    <cellStyle name="th 54" xfId="20099"/>
    <cellStyle name="þ_x001d_ 54" xfId="20036"/>
    <cellStyle name="th 54 2" xfId="34212"/>
    <cellStyle name="th 55" xfId="20100"/>
    <cellStyle name="þ_x001d_ 55" xfId="20037"/>
    <cellStyle name="th 55 2" xfId="34213"/>
    <cellStyle name="th 56" xfId="20101"/>
    <cellStyle name="þ_x001d_ 56" xfId="20038"/>
    <cellStyle name="th 56 2" xfId="34214"/>
    <cellStyle name="th 57" xfId="20102"/>
    <cellStyle name="þ_x001d_ 57" xfId="20039"/>
    <cellStyle name="th 57 2" xfId="34215"/>
    <cellStyle name="th 58" xfId="20103"/>
    <cellStyle name="þ_x001d_ 58" xfId="20040"/>
    <cellStyle name="th 59" xfId="20104"/>
    <cellStyle name="þ_x001d_ 59" xfId="20041"/>
    <cellStyle name="th 6" xfId="12698"/>
    <cellStyle name="þ_x001d_ 6" xfId="12699"/>
    <cellStyle name="th 6 2" xfId="20105"/>
    <cellStyle name="þ_x001d_ 6 2" xfId="20042"/>
    <cellStyle name="th 6 2 2" xfId="34216"/>
    <cellStyle name="th 6 3" xfId="31435"/>
    <cellStyle name="þ_x001d_ 6 3" xfId="31436"/>
    <cellStyle name="th 60" xfId="20106"/>
    <cellStyle name="þ_x001d_ 60" xfId="20043"/>
    <cellStyle name="th 61" xfId="13347"/>
    <cellStyle name="þ_x001d_ 61" xfId="20044"/>
    <cellStyle name="th 61 2" xfId="31676"/>
    <cellStyle name="th 62" xfId="31391"/>
    <cellStyle name="þ_x001d_ 62" xfId="31392"/>
    <cellStyle name="th 7" xfId="12700"/>
    <cellStyle name="þ_x001d_ 7" xfId="12701"/>
    <cellStyle name="th 7 2" xfId="20107"/>
    <cellStyle name="þ_x001d_ 7 2" xfId="20045"/>
    <cellStyle name="th 7 2 2" xfId="34217"/>
    <cellStyle name="th 7 3" xfId="31437"/>
    <cellStyle name="þ_x001d_ 7 3" xfId="31438"/>
    <cellStyle name="th 8" xfId="12702"/>
    <cellStyle name="þ_x001d_ 8" xfId="12703"/>
    <cellStyle name="th 8 2" xfId="20108"/>
    <cellStyle name="þ_x001d_ 8 2" xfId="20046"/>
    <cellStyle name="th 8 2 2" xfId="34218"/>
    <cellStyle name="th 8 3" xfId="31439"/>
    <cellStyle name="þ_x001d_ 8 3" xfId="31440"/>
    <cellStyle name="th 9" xfId="12704"/>
    <cellStyle name="þ_x001d_ 9" xfId="12705"/>
    <cellStyle name="th 9 2" xfId="20109"/>
    <cellStyle name="þ_x001d_ 9 2" xfId="20047"/>
    <cellStyle name="th 9 2 2" xfId="34219"/>
    <cellStyle name="th 9 3" xfId="31441"/>
    <cellStyle name="þ_x001d_ 9 3" xfId="31442"/>
    <cellStyle name="þ_Bieu chi tieu KH 2014 (Huy-04-11)" xfId="20863"/>
    <cellStyle name="th_BIEU KE HOACH  2015 (KTN 6.11 sua)" xfId="20110"/>
    <cellStyle name="þ_x001d__BIEU KE HOACH  2015 (KTN 6.11 sua)" xfId="20870"/>
    <cellStyle name="th_BIEU KE HOACH  2015 (KTN 6.11 sua) 2" xfId="34220"/>
    <cellStyle name="þ_Bieu kem theo bao cao ket thuc chuong trinh" xfId="12706"/>
    <cellStyle name="þ_Bieu kem theo bao cao ket thuc chuong trinh 2" xfId="12707"/>
    <cellStyle name="þ_Bieu kem theo bao cao ket thuc chuong trinh 2 2" xfId="31444"/>
    <cellStyle name="þ_Bieu kem theo bao cao ket thuc chuong trinh 3" xfId="31443"/>
    <cellStyle name="th_Book1" xfId="12708"/>
    <cellStyle name="þ_Copy of Biểu BC điều chỉnh chỉ tiêu NN các huyện chia tách 404 ngay 23.5" xfId="20871"/>
    <cellStyle name="þ_Copy of Biểu BC điều chỉnh chỉ tiêu NN các huyện chia tách 404 ngay 23.5 2" xfId="20872"/>
    <cellStyle name="þ_Copy of Biểu BC điều chỉnh chỉ tiêu NN các huyện chia tách 404 ngay 23.5 3" xfId="20873"/>
    <cellStyle name="þ_Dự kiến danh mục đầu tư NTM năm 2015" xfId="20111"/>
    <cellStyle name="þ_DU THAO BCKT LChâu" xfId="20874"/>
    <cellStyle name="þ_DU THAO BCKT LChâu 2" xfId="20875"/>
    <cellStyle name="þ_Viec Huy dang lam" xfId="20112"/>
    <cellStyle name="than" xfId="12709"/>
    <cellStyle name="than 2" xfId="20842"/>
    <cellStyle name="than 3" xfId="20843"/>
    <cellStyle name="than 4" xfId="20868"/>
    <cellStyle name="Thanh" xfId="12710"/>
    <cellStyle name="Thanh 2" xfId="12711"/>
    <cellStyle name="Thanh 2 2" xfId="20846"/>
    <cellStyle name="Thanh 2 3" xfId="20847"/>
    <cellStyle name="Thanh 2 4" xfId="20845"/>
    <cellStyle name="Thanh 3" xfId="20848"/>
    <cellStyle name="Thanh 4" xfId="20849"/>
    <cellStyle name="Thanh 5" xfId="20844"/>
    <cellStyle name="þ_x001d_ð" xfId="12712"/>
    <cellStyle name="þ_x001d_ð 2" xfId="12713"/>
    <cellStyle name="þ_x001d_ð 2 2" xfId="20050"/>
    <cellStyle name="þ_x001d_ð 2 3" xfId="20049"/>
    <cellStyle name="þ_x001d_ð 3" xfId="20051"/>
    <cellStyle name="þ_x001d_ð 4" xfId="20052"/>
    <cellStyle name="þ_x001d_ð 5" xfId="20048"/>
    <cellStyle name="þ_x001d_ð¤_x000c_¯" xfId="12714"/>
    <cellStyle name="þ_x001d_ð¤_x000c_¯ 2" xfId="20834"/>
    <cellStyle name="þ_x001d_ð¤_x000c_¯ 3" xfId="20864"/>
    <cellStyle name="þ_x001d_ð¤_x000c_¯ 4" xfId="20053"/>
    <cellStyle name="þ_x001d_ð¤_x000c_¯þ_x0014__x000d_" xfId="12715"/>
    <cellStyle name="þ_x001d_ð¤_x000c_¯þ_x0014__x000d_ 2" xfId="20836"/>
    <cellStyle name="þ_x001d_ð¤_x000c_¯þ_x0014__x000d_ 3" xfId="20837"/>
    <cellStyle name="þ_x001d_ð¤_x000c_¯þ_x0014__x000d_ 4" xfId="20835"/>
    <cellStyle name="þ_x001d_ð¤_x000c_¯þ_x0014__x000d_¨þU" xfId="12716"/>
    <cellStyle name="þ_x001d_ð¤_x000c_¯þ_x0014__x000d_¨þU_x0001_" xfId="12717"/>
    <cellStyle name="þ_x001d_ð¤_x000c_¯þ_x0014__x000d_¨þU 10" xfId="20840"/>
    <cellStyle name="þ_x001d_ð¤_x000c_¯þ_x0014__x000d_¨þU_x0001_ 10" xfId="20841"/>
    <cellStyle name="þ_x001d_ð¤_x000c_¯þ_x0014__x000d_¨þU 11" xfId="20865"/>
    <cellStyle name="þ_x001d_ð¤_x000c_¯þ_x0014__x000d_¨þU_x0001_ 11" xfId="20866"/>
    <cellStyle name="þ_x001d_ð¤_x000c_¯þ_x0014__x000d_¨þU 12" xfId="20867"/>
    <cellStyle name="þ_x001d_ð¤_x000c_¯þ_x0014__x000d_¨þU_x0001_ 12" xfId="20113"/>
    <cellStyle name="þ_x001d_ð¤_x000c_¯þ_x0014__x000d_¨þU 13" xfId="20114"/>
    <cellStyle name="þ_x001d_ð¤_x000c_¯þ_x0014__x000d_¨þU_x0001_ 13" xfId="20115"/>
    <cellStyle name="þ_x001d_ð¤_x000c_¯þ_x0014__x000d_¨þU 14" xfId="20116"/>
    <cellStyle name="þ_x001d_ð¤_x000c_¯þ_x0014__x000d_¨þU_x0001_ 14" xfId="20117"/>
    <cellStyle name="þ_x001d_ð¤_x000c_¯þ_x0014__x000d_¨þU 15" xfId="20118"/>
    <cellStyle name="þ_x001d_ð¤_x000c_¯þ_x0014__x000d_¨þU_x0001_ 15" xfId="20119"/>
    <cellStyle name="þ_x001d_ð¤_x000c_¯þ_x0014__x000d_¨þU 16" xfId="20120"/>
    <cellStyle name="þ_x001d_ð¤_x000c_¯þ_x0014__x000d_¨þU_x0001_ 16" xfId="20121"/>
    <cellStyle name="þ_x001d_ð¤_x000c_¯þ_x0014__x000d_¨þU 17" xfId="20122"/>
    <cellStyle name="þ_x001d_ð¤_x000c_¯þ_x0014__x000d_¨þU_x0001_ 17" xfId="20123"/>
    <cellStyle name="þ_x001d_ð¤_x000c_¯þ_x0014__x000d_¨þU 18" xfId="20124"/>
    <cellStyle name="þ_x001d_ð¤_x000c_¯þ_x0014__x000d_¨þU_x0001_ 18" xfId="20125"/>
    <cellStyle name="þ_x001d_ð¤_x000c_¯þ_x0014__x000d_¨þU 19" xfId="20126"/>
    <cellStyle name="þ_x001d_ð¤_x000c_¯þ_x0014__x000d_¨þU_x0001_ 19" xfId="20127"/>
    <cellStyle name="þ_x001d_ð¤_x000c_¯þ_x0014__x000d_¨þU 2" xfId="20128"/>
    <cellStyle name="þ_x001d_ð¤_x000c_¯þ_x0014__x000d_¨þU_x0001_ 2" xfId="20129"/>
    <cellStyle name="þ_x001d_ð¤_x000c_¯þ_x0014__x000d_¨þU 20" xfId="20130"/>
    <cellStyle name="þ_x001d_ð¤_x000c_¯þ_x0014__x000d_¨þU_x0001_ 20" xfId="20131"/>
    <cellStyle name="þ_x001d_ð¤_x000c_¯þ_x0014__x000d_¨þU 21" xfId="20132"/>
    <cellStyle name="þ_x001d_ð¤_x000c_¯þ_x0014__x000d_¨þU_x0001_ 21" xfId="20133"/>
    <cellStyle name="þ_x001d_ð¤_x000c_¯þ_x0014__x000d_¨þU 22" xfId="20134"/>
    <cellStyle name="þ_x001d_ð¤_x000c_¯þ_x0014__x000d_¨þU_x0001_ 22" xfId="20135"/>
    <cellStyle name="þ_x001d_ð¤_x000c_¯þ_x0014__x000d_¨þU 23" xfId="20136"/>
    <cellStyle name="þ_x001d_ð¤_x000c_¯þ_x0014__x000d_¨þU_x0001_ 23" xfId="20137"/>
    <cellStyle name="þ_x001d_ð¤_x000c_¯þ_x0014__x000d_¨þU 24" xfId="20138"/>
    <cellStyle name="þ_x001d_ð¤_x000c_¯þ_x0014__x000d_¨þU_x0001_ 24" xfId="20139"/>
    <cellStyle name="þ_x001d_ð¤_x000c_¯þ_x0014__x000d_¨þU 25" xfId="20140"/>
    <cellStyle name="þ_x001d_ð¤_x000c_¯þ_x0014__x000d_¨þU_x0001_ 25" xfId="20141"/>
    <cellStyle name="þ_x001d_ð¤_x000c_¯þ_x0014__x000d_¨þU 26" xfId="20142"/>
    <cellStyle name="þ_x001d_ð¤_x000c_¯þ_x0014__x000d_¨þU_x0001_ 26" xfId="20143"/>
    <cellStyle name="þ_x001d_ð¤_x000c_¯þ_x0014__x000d_¨þU 27" xfId="20144"/>
    <cellStyle name="þ_x001d_ð¤_x000c_¯þ_x0014__x000d_¨þU_x0001_ 27" xfId="20145"/>
    <cellStyle name="þ_x001d_ð¤_x000c_¯þ_x0014__x000d_¨þU 28" xfId="20146"/>
    <cellStyle name="þ_x001d_ð¤_x000c_¯þ_x0014__x000d_¨þU_x0001_ 28" xfId="20147"/>
    <cellStyle name="þ_x001d_ð¤_x000c_¯þ_x0014__x000d_¨þU 29" xfId="20148"/>
    <cellStyle name="þ_x001d_ð¤_x000c_¯þ_x0014__x000d_¨þU_x0001_ 29" xfId="20149"/>
    <cellStyle name="þ_x001d_ð¤_x000c_¯þ_x0014__x000d_¨þU 3" xfId="20150"/>
    <cellStyle name="þ_x001d_ð¤_x000c_¯þ_x0014__x000d_¨þU_x0001_ 3" xfId="20151"/>
    <cellStyle name="þ_x001d_ð¤_x000c_¯þ_x0014__x000d_¨þU 30" xfId="20152"/>
    <cellStyle name="þ_x001d_ð¤_x000c_¯þ_x0014__x000d_¨þU_x0001_ 30" xfId="20153"/>
    <cellStyle name="þ_x001d_ð¤_x000c_¯þ_x0014__x000d_¨þU 31" xfId="20154"/>
    <cellStyle name="þ_x001d_ð¤_x000c_¯þ_x0014__x000d_¨þU_x0001_ 31" xfId="20155"/>
    <cellStyle name="þ_x001d_ð¤_x000c_¯þ_x0014__x000d_¨þU 32" xfId="20156"/>
    <cellStyle name="þ_x001d_ð¤_x000c_¯þ_x0014__x000d_¨þU_x0001_ 32" xfId="20157"/>
    <cellStyle name="þ_x001d_ð¤_x000c_¯þ_x0014__x000d_¨þU 33" xfId="20158"/>
    <cellStyle name="þ_x001d_ð¤_x000c_¯þ_x0014__x000d_¨þU_x0001_ 33" xfId="20159"/>
    <cellStyle name="þ_x001d_ð¤_x000c_¯þ_x0014__x000d_¨þU 34" xfId="20160"/>
    <cellStyle name="þ_x001d_ð¤_x000c_¯þ_x0014__x000d_¨þU_x0001_ 34" xfId="20161"/>
    <cellStyle name="þ_x001d_ð¤_x000c_¯þ_x0014__x000d_¨þU 35" xfId="20162"/>
    <cellStyle name="þ_x001d_ð¤_x000c_¯þ_x0014__x000d_¨þU_x0001_ 35" xfId="20163"/>
    <cellStyle name="þ_x001d_ð¤_x000c_¯þ_x0014__x000d_¨þU 36" xfId="20164"/>
    <cellStyle name="þ_x001d_ð¤_x000c_¯þ_x0014__x000d_¨þU_x0001_ 36" xfId="20165"/>
    <cellStyle name="þ_x001d_ð¤_x000c_¯þ_x0014__x000d_¨þU 37" xfId="20166"/>
    <cellStyle name="þ_x001d_ð¤_x000c_¯þ_x0014__x000d_¨þU_x0001_ 37" xfId="20167"/>
    <cellStyle name="þ_x001d_ð¤_x000c_¯þ_x0014__x000d_¨þU 38" xfId="20168"/>
    <cellStyle name="þ_x001d_ð¤_x000c_¯þ_x0014__x000d_¨þU_x0001_ 38" xfId="20169"/>
    <cellStyle name="þ_x001d_ð¤_x000c_¯þ_x0014__x000d_¨þU 39" xfId="20170"/>
    <cellStyle name="þ_x001d_ð¤_x000c_¯þ_x0014__x000d_¨þU_x0001_ 39" xfId="20171"/>
    <cellStyle name="þ_x001d_ð¤_x000c_¯þ_x0014__x000d_¨þU 4" xfId="20172"/>
    <cellStyle name="þ_x001d_ð¤_x000c_¯þ_x0014__x000d_¨þU_x0001_ 4" xfId="20173"/>
    <cellStyle name="þ_x001d_ð¤_x000c_¯þ_x0014__x000d_¨þU 40" xfId="20174"/>
    <cellStyle name="þ_x001d_ð¤_x000c_¯þ_x0014__x000d_¨þU_x0001_ 40" xfId="20175"/>
    <cellStyle name="þ_x001d_ð¤_x000c_¯þ_x0014__x000d_¨þU 41" xfId="20176"/>
    <cellStyle name="þ_x001d_ð¤_x000c_¯þ_x0014__x000d_¨þU_x0001_ 41" xfId="20177"/>
    <cellStyle name="þ_x001d_ð¤_x000c_¯þ_x0014__x000d_¨þU 42" xfId="20178"/>
    <cellStyle name="þ_x001d_ð¤_x000c_¯þ_x0014__x000d_¨þU_x0001_ 42" xfId="20179"/>
    <cellStyle name="þ_x001d_ð¤_x000c_¯þ_x0014__x000d_¨þU 43" xfId="20180"/>
    <cellStyle name="þ_x001d_ð¤_x000c_¯þ_x0014__x000d_¨þU_x0001_ 43" xfId="20181"/>
    <cellStyle name="þ_x001d_ð¤_x000c_¯þ_x0014__x000d_¨þU 44" xfId="20182"/>
    <cellStyle name="þ_x001d_ð¤_x000c_¯þ_x0014__x000d_¨þU_x0001_ 44" xfId="20183"/>
    <cellStyle name="þ_x001d_ð¤_x000c_¯þ_x0014__x000d_¨þU 45" xfId="20184"/>
    <cellStyle name="þ_x001d_ð¤_x000c_¯þ_x0014__x000d_¨þU_x0001_ 45" xfId="20185"/>
    <cellStyle name="þ_x001d_ð¤_x000c_¯þ_x0014__x000d_¨þU 46" xfId="20186"/>
    <cellStyle name="þ_x001d_ð¤_x000c_¯þ_x0014__x000d_¨þU_x0001_ 46" xfId="20187"/>
    <cellStyle name="þ_x001d_ð¤_x000c_¯þ_x0014__x000d_¨þU 47" xfId="20188"/>
    <cellStyle name="þ_x001d_ð¤_x000c_¯þ_x0014__x000d_¨þU_x0001_ 47" xfId="20189"/>
    <cellStyle name="þ_x001d_ð¤_x000c_¯þ_x0014__x000d_¨þU 48" xfId="20190"/>
    <cellStyle name="þ_x001d_ð¤_x000c_¯þ_x0014__x000d_¨þU_x0001_ 48" xfId="20191"/>
    <cellStyle name="þ_x001d_ð¤_x000c_¯þ_x0014__x000d_¨þU 49" xfId="20192"/>
    <cellStyle name="þ_x001d_ð¤_x000c_¯þ_x0014__x000d_¨þU_x0001_ 49" xfId="20193"/>
    <cellStyle name="þ_x001d_ð¤_x000c_¯þ_x0014__x000d_¨þU 5" xfId="20194"/>
    <cellStyle name="þ_x001d_ð¤_x000c_¯þ_x0014__x000d_¨þU_x0001_ 5" xfId="20195"/>
    <cellStyle name="þ_x001d_ð¤_x000c_¯þ_x0014__x000d_¨þU 50" xfId="20196"/>
    <cellStyle name="þ_x001d_ð¤_x000c_¯þ_x0014__x000d_¨þU_x0001_ 50" xfId="20197"/>
    <cellStyle name="þ_x001d_ð¤_x000c_¯þ_x0014__x000d_¨þU 51" xfId="20198"/>
    <cellStyle name="þ_x001d_ð¤_x000c_¯þ_x0014__x000d_¨þU_x0001_ 51" xfId="20199"/>
    <cellStyle name="þ_x001d_ð¤_x000c_¯þ_x0014__x000d_¨þU 52" xfId="20200"/>
    <cellStyle name="þ_x001d_ð¤_x000c_¯þ_x0014__x000d_¨þU_x0001_ 52" xfId="20201"/>
    <cellStyle name="þ_x001d_ð¤_x000c_¯þ_x0014__x000d_¨þU 53" xfId="20202"/>
    <cellStyle name="þ_x001d_ð¤_x000c_¯þ_x0014__x000d_¨þU_x0001_ 53" xfId="20203"/>
    <cellStyle name="þ_x001d_ð¤_x000c_¯þ_x0014__x000d_¨þU 54" xfId="20204"/>
    <cellStyle name="þ_x001d_ð¤_x000c_¯þ_x0014__x000d_¨þU_x0001_ 54" xfId="20205"/>
    <cellStyle name="þ_x001d_ð¤_x000c_¯þ_x0014__x000d_¨þU 55" xfId="20206"/>
    <cellStyle name="þ_x001d_ð¤_x000c_¯þ_x0014__x000d_¨þU_x0001_ 55" xfId="20207"/>
    <cellStyle name="þ_x001d_ð¤_x000c_¯þ_x0014__x000d_¨þU 56" xfId="20208"/>
    <cellStyle name="þ_x001d_ð¤_x000c_¯þ_x0014__x000d_¨þU_x0001_ 56" xfId="20209"/>
    <cellStyle name="þ_x001d_ð¤_x000c_¯þ_x0014__x000d_¨þU 57" xfId="20210"/>
    <cellStyle name="þ_x001d_ð¤_x000c_¯þ_x0014__x000d_¨þU_x0001_ 57" xfId="20211"/>
    <cellStyle name="þ_x001d_ð¤_x000c_¯þ_x0014__x000d_¨þU 58" xfId="20212"/>
    <cellStyle name="þ_x001d_ð¤_x000c_¯þ_x0014__x000d_¨þU_x0001_ 58" xfId="20213"/>
    <cellStyle name="þ_x001d_ð¤_x000c_¯þ_x0014__x000d_¨þU 59" xfId="20214"/>
    <cellStyle name="þ_x001d_ð¤_x000c_¯þ_x0014__x000d_¨þU_x0001_ 59" xfId="20215"/>
    <cellStyle name="þ_x001d_ð¤_x000c_¯þ_x0014__x000d_¨þU 6" xfId="20216"/>
    <cellStyle name="þ_x001d_ð¤_x000c_¯þ_x0014__x000d_¨þU_x0001_ 6" xfId="20217"/>
    <cellStyle name="þ_x001d_ð¤_x000c_¯þ_x0014__x000d_¨þU 60" xfId="20838"/>
    <cellStyle name="þ_x001d_ð¤_x000c_¯þ_x0014__x000d_¨þU_x0001_ 60" xfId="20839"/>
    <cellStyle name="þ_x001d_ð¤_x000c_¯þ_x0014__x000d_¨þU 61" xfId="31445"/>
    <cellStyle name="þ_x001d_ð¤_x000c_¯þ_x0014__x000d_¨þU_x0001_ 61" xfId="31446"/>
    <cellStyle name="þ_x001d_ð¤_x000c_¯þ_x0014__x000d_¨þU 7" xfId="20218"/>
    <cellStyle name="þ_x001d_ð¤_x000c_¯þ_x0014__x000d_¨þU_x0001_ 7" xfId="20219"/>
    <cellStyle name="þ_x001d_ð¤_x000c_¯þ_x0014__x000d_¨þU 8" xfId="20220"/>
    <cellStyle name="þ_x001d_ð¤_x000c_¯þ_x0014__x000d_¨þU_x0001_ 8" xfId="20221"/>
    <cellStyle name="þ_x001d_ð¤_x000c_¯þ_x0014__x000d_¨þU 9" xfId="20222"/>
    <cellStyle name="þ_x001d_ð¤_x000c_¯þ_x0014__x000d_¨þU_x0001_ 9" xfId="20223"/>
    <cellStyle name="þ_x001d_ð¤_x000c_¯þ_x0014__x000d_¨þU_x0001_À_x0004_" xfId="12718"/>
    <cellStyle name="þ_x001d_ð¤_x000c_¯þ_x0014__x000d_¨þU_x0001_À_x0004_ 2" xfId="20225"/>
    <cellStyle name="þ_x001d_ð¤_x000c_¯þ_x0014__x000d_¨þU_x0001_À_x0004_ 3" xfId="20226"/>
    <cellStyle name="þ_x001d_ð¤_x000c_¯þ_x0014__x000d_¨þU_x0001_À_x0004_ 4" xfId="20224"/>
    <cellStyle name="þ_x001d_ð¤_x000c_¯þ_x0014__x000d_¨þU_x0001_À_x0004_ _x0015__x000f_" xfId="12719"/>
    <cellStyle name="þ_x001d_ð¤_x000c_¯þ_x0014__x000d_¨þU_x0001_À_x0004_ _x0015__x000f__x0001__x0001_" xfId="12720"/>
    <cellStyle name="þ_x001d_ð¤_x000c_¯þ_x0014__x000d_¨þU_x0001_À_x0004_ _x0015__x000f_ 10" xfId="20229"/>
    <cellStyle name="þ_x001d_ð¤_x000c_¯þ_x0014__x000d_¨þU_x0001_À_x0004_ _x0015__x000f__x0001__x0001_ 10" xfId="20230"/>
    <cellStyle name="þ_x001d_ð¤_x000c_¯þ_x0014__x000d_¨þU_x0001_À_x0004_ _x0015__x000f_ 11" xfId="20231"/>
    <cellStyle name="þ_x001d_ð¤_x000c_¯þ_x0014__x000d_¨þU_x0001_À_x0004_ _x0015__x000f__x0001__x0001_ 11" xfId="20232"/>
    <cellStyle name="þ_x001d_ð¤_x000c_¯þ_x0014__x000d_¨þU_x0001_À_x0004_ _x0015__x000f_ 12" xfId="20233"/>
    <cellStyle name="þ_x001d_ð¤_x000c_¯þ_x0014__x000d_¨þU_x0001_À_x0004_ _x0015__x000f__x0001__x0001_ 12" xfId="20234"/>
    <cellStyle name="þ_x001d_ð¤_x000c_¯þ_x0014__x000d_¨þU_x0001_À_x0004_ _x0015__x000f_ 13" xfId="20235"/>
    <cellStyle name="þ_x001d_ð¤_x000c_¯þ_x0014__x000d_¨þU_x0001_À_x0004_ _x0015__x000f__x0001__x0001_ 13" xfId="20236"/>
    <cellStyle name="þ_x001d_ð¤_x000c_¯þ_x0014__x000d_¨þU_x0001_À_x0004_ _x0015__x000f_ 14" xfId="20237"/>
    <cellStyle name="þ_x001d_ð¤_x000c_¯þ_x0014__x000d_¨þU_x0001_À_x0004_ _x0015__x000f__x0001__x0001_ 14" xfId="20238"/>
    <cellStyle name="þ_x001d_ð¤_x000c_¯þ_x0014__x000d_¨þU_x0001_À_x0004_ _x0015__x000f_ 15" xfId="20239"/>
    <cellStyle name="þ_x001d_ð¤_x000c_¯þ_x0014__x000d_¨þU_x0001_À_x0004_ _x0015__x000f__x0001__x0001_ 15" xfId="20240"/>
    <cellStyle name="þ_x001d_ð¤_x000c_¯þ_x0014__x000d_¨þU_x0001_À_x0004_ _x0015__x000f_ 16" xfId="20241"/>
    <cellStyle name="þ_x001d_ð¤_x000c_¯þ_x0014__x000d_¨þU_x0001_À_x0004_ _x0015__x000f__x0001__x0001_ 16" xfId="20242"/>
    <cellStyle name="þ_x001d_ð¤_x000c_¯þ_x0014__x000d_¨þU_x0001_À_x0004_ _x0015__x000f_ 17" xfId="20243"/>
    <cellStyle name="þ_x001d_ð¤_x000c_¯þ_x0014__x000d_¨þU_x0001_À_x0004_ _x0015__x000f__x0001__x0001_ 17" xfId="20244"/>
    <cellStyle name="þ_x001d_ð¤_x000c_¯þ_x0014__x000d_¨þU_x0001_À_x0004_ _x0015__x000f_ 18" xfId="20245"/>
    <cellStyle name="þ_x001d_ð¤_x000c_¯þ_x0014__x000d_¨þU_x0001_À_x0004_ _x0015__x000f__x0001__x0001_ 18" xfId="20246"/>
    <cellStyle name="þ_x001d_ð¤_x000c_¯þ_x0014__x000d_¨þU_x0001_À_x0004_ _x0015__x000f_ 19" xfId="20247"/>
    <cellStyle name="þ_x001d_ð¤_x000c_¯þ_x0014__x000d_¨þU_x0001_À_x0004_ _x0015__x000f__x0001__x0001_ 19" xfId="20248"/>
    <cellStyle name="þ_x001d_ð¤_x000c_¯þ_x0014__x000d_¨þU_x0001_À_x0004_ _x0015__x000f_ 2" xfId="20249"/>
    <cellStyle name="þ_x001d_ð¤_x000c_¯þ_x0014__x000d_¨þU_x0001_À_x0004_ _x0015__x000f__x0001__x0001_ 2" xfId="20250"/>
    <cellStyle name="þ_x001d_ð¤_x000c_¯þ_x0014__x000d_¨þU_x0001_À_x0004_ _x0015__x000f_ 20" xfId="20251"/>
    <cellStyle name="þ_x001d_ð¤_x000c_¯þ_x0014__x000d_¨þU_x0001_À_x0004_ _x0015__x000f__x0001__x0001_ 20" xfId="20252"/>
    <cellStyle name="þ_x001d_ð¤_x000c_¯þ_x0014__x000d_¨þU_x0001_À_x0004_ _x0015__x000f_ 21" xfId="20253"/>
    <cellStyle name="þ_x001d_ð¤_x000c_¯þ_x0014__x000d_¨þU_x0001_À_x0004_ _x0015__x000f__x0001__x0001_ 21" xfId="20254"/>
    <cellStyle name="þ_x001d_ð¤_x000c_¯þ_x0014__x000d_¨þU_x0001_À_x0004_ _x0015__x000f_ 22" xfId="20255"/>
    <cellStyle name="þ_x001d_ð¤_x000c_¯þ_x0014__x000d_¨þU_x0001_À_x0004_ _x0015__x000f__x0001__x0001_ 22" xfId="20256"/>
    <cellStyle name="þ_x001d_ð¤_x000c_¯þ_x0014__x000d_¨þU_x0001_À_x0004_ _x0015__x000f_ 23" xfId="20257"/>
    <cellStyle name="þ_x001d_ð¤_x000c_¯þ_x0014__x000d_¨þU_x0001_À_x0004_ _x0015__x000f__x0001__x0001_ 23" xfId="20258"/>
    <cellStyle name="þ_x001d_ð¤_x000c_¯þ_x0014__x000d_¨þU_x0001_À_x0004_ _x0015__x000f_ 24" xfId="20259"/>
    <cellStyle name="þ_x001d_ð¤_x000c_¯þ_x0014__x000d_¨þU_x0001_À_x0004_ _x0015__x000f__x0001__x0001_ 24" xfId="20260"/>
    <cellStyle name="þ_x001d_ð¤_x000c_¯þ_x0014__x000d_¨þU_x0001_À_x0004_ _x0015__x000f_ 25" xfId="20261"/>
    <cellStyle name="þ_x001d_ð¤_x000c_¯þ_x0014__x000d_¨þU_x0001_À_x0004_ _x0015__x000f__x0001__x0001_ 25" xfId="20262"/>
    <cellStyle name="þ_x001d_ð¤_x000c_¯þ_x0014__x000d_¨þU_x0001_À_x0004_ _x0015__x000f_ 26" xfId="20263"/>
    <cellStyle name="þ_x001d_ð¤_x000c_¯þ_x0014__x000d_¨þU_x0001_À_x0004_ _x0015__x000f__x0001__x0001_ 26" xfId="20264"/>
    <cellStyle name="þ_x001d_ð¤_x000c_¯þ_x0014__x000d_¨þU_x0001_À_x0004_ _x0015__x000f_ 27" xfId="20265"/>
    <cellStyle name="þ_x001d_ð¤_x000c_¯þ_x0014__x000d_¨þU_x0001_À_x0004_ _x0015__x000f__x0001__x0001_ 27" xfId="20266"/>
    <cellStyle name="þ_x001d_ð¤_x000c_¯þ_x0014__x000d_¨þU_x0001_À_x0004_ _x0015__x000f_ 28" xfId="20267"/>
    <cellStyle name="þ_x001d_ð¤_x000c_¯þ_x0014__x000d_¨þU_x0001_À_x0004_ _x0015__x000f__x0001__x0001_ 28" xfId="20268"/>
    <cellStyle name="þ_x001d_ð¤_x000c_¯þ_x0014__x000d_¨þU_x0001_À_x0004_ _x0015__x000f_ 29" xfId="20269"/>
    <cellStyle name="þ_x001d_ð¤_x000c_¯þ_x0014__x000d_¨þU_x0001_À_x0004_ _x0015__x000f__x0001__x0001_ 29" xfId="20270"/>
    <cellStyle name="þ_x001d_ð¤_x000c_¯þ_x0014__x000d_¨þU_x0001_À_x0004_ _x0015__x000f_ 3" xfId="20271"/>
    <cellStyle name="þ_x001d_ð¤_x000c_¯þ_x0014__x000d_¨þU_x0001_À_x0004_ _x0015__x000f__x0001__x0001_ 3" xfId="20272"/>
    <cellStyle name="þ_x001d_ð¤_x000c_¯þ_x0014__x000d_¨þU_x0001_À_x0004_ _x0015__x000f_ 30" xfId="20273"/>
    <cellStyle name="þ_x001d_ð¤_x000c_¯þ_x0014__x000d_¨þU_x0001_À_x0004_ _x0015__x000f__x0001__x0001_ 30" xfId="20274"/>
    <cellStyle name="þ_x001d_ð¤_x000c_¯þ_x0014__x000d_¨þU_x0001_À_x0004_ _x0015__x000f_ 31" xfId="20275"/>
    <cellStyle name="þ_x001d_ð¤_x000c_¯þ_x0014__x000d_¨þU_x0001_À_x0004_ _x0015__x000f__x0001__x0001_ 31" xfId="20276"/>
    <cellStyle name="þ_x001d_ð¤_x000c_¯þ_x0014__x000d_¨þU_x0001_À_x0004_ _x0015__x000f_ 32" xfId="20277"/>
    <cellStyle name="þ_x001d_ð¤_x000c_¯þ_x0014__x000d_¨þU_x0001_À_x0004_ _x0015__x000f__x0001__x0001_ 32" xfId="20278"/>
    <cellStyle name="þ_x001d_ð¤_x000c_¯þ_x0014__x000d_¨þU_x0001_À_x0004_ _x0015__x000f_ 33" xfId="20279"/>
    <cellStyle name="þ_x001d_ð¤_x000c_¯þ_x0014__x000d_¨þU_x0001_À_x0004_ _x0015__x000f__x0001__x0001_ 33" xfId="20280"/>
    <cellStyle name="þ_x001d_ð¤_x000c_¯þ_x0014__x000d_¨þU_x0001_À_x0004_ _x0015__x000f_ 34" xfId="20281"/>
    <cellStyle name="þ_x001d_ð¤_x000c_¯þ_x0014__x000d_¨þU_x0001_À_x0004_ _x0015__x000f__x0001__x0001_ 34" xfId="20282"/>
    <cellStyle name="þ_x001d_ð¤_x000c_¯þ_x0014__x000d_¨þU_x0001_À_x0004_ _x0015__x000f_ 35" xfId="20283"/>
    <cellStyle name="þ_x001d_ð¤_x000c_¯þ_x0014__x000d_¨þU_x0001_À_x0004_ _x0015__x000f__x0001__x0001_ 35" xfId="20284"/>
    <cellStyle name="þ_x001d_ð¤_x000c_¯þ_x0014__x000d_¨þU_x0001_À_x0004_ _x0015__x000f_ 36" xfId="20285"/>
    <cellStyle name="þ_x001d_ð¤_x000c_¯þ_x0014__x000d_¨þU_x0001_À_x0004_ _x0015__x000f__x0001__x0001_ 36" xfId="20286"/>
    <cellStyle name="þ_x001d_ð¤_x000c_¯þ_x0014__x000d_¨þU_x0001_À_x0004_ _x0015__x000f_ 37" xfId="20287"/>
    <cellStyle name="þ_x001d_ð¤_x000c_¯þ_x0014__x000d_¨þU_x0001_À_x0004_ _x0015__x000f__x0001__x0001_ 37" xfId="20288"/>
    <cellStyle name="þ_x001d_ð¤_x000c_¯þ_x0014__x000d_¨þU_x0001_À_x0004_ _x0015__x000f_ 38" xfId="20289"/>
    <cellStyle name="þ_x001d_ð¤_x000c_¯þ_x0014__x000d_¨þU_x0001_À_x0004_ _x0015__x000f__x0001__x0001_ 38" xfId="20290"/>
    <cellStyle name="þ_x001d_ð¤_x000c_¯þ_x0014__x000d_¨þU_x0001_À_x0004_ _x0015__x000f_ 39" xfId="20291"/>
    <cellStyle name="þ_x001d_ð¤_x000c_¯þ_x0014__x000d_¨þU_x0001_À_x0004_ _x0015__x000f__x0001__x0001_ 39" xfId="20292"/>
    <cellStyle name="þ_x001d_ð¤_x000c_¯þ_x0014__x000d_¨þU_x0001_À_x0004_ _x0015__x000f_ 4" xfId="20293"/>
    <cellStyle name="þ_x001d_ð¤_x000c_¯þ_x0014__x000d_¨þU_x0001_À_x0004_ _x0015__x000f__x0001__x0001_ 4" xfId="20294"/>
    <cellStyle name="þ_x001d_ð¤_x000c_¯þ_x0014__x000d_¨þU_x0001_À_x0004_ _x0015__x000f_ 40" xfId="20295"/>
    <cellStyle name="þ_x001d_ð¤_x000c_¯þ_x0014__x000d_¨þU_x0001_À_x0004_ _x0015__x000f__x0001__x0001_ 40" xfId="20296"/>
    <cellStyle name="þ_x001d_ð¤_x000c_¯þ_x0014__x000d_¨þU_x0001_À_x0004_ _x0015__x000f_ 41" xfId="20297"/>
    <cellStyle name="þ_x001d_ð¤_x000c_¯þ_x0014__x000d_¨þU_x0001_À_x0004_ _x0015__x000f__x0001__x0001_ 41" xfId="20298"/>
    <cellStyle name="þ_x001d_ð¤_x000c_¯þ_x0014__x000d_¨þU_x0001_À_x0004_ _x0015__x000f_ 42" xfId="20299"/>
    <cellStyle name="þ_x001d_ð¤_x000c_¯þ_x0014__x000d_¨þU_x0001_À_x0004_ _x0015__x000f__x0001__x0001_ 42" xfId="20300"/>
    <cellStyle name="þ_x001d_ð¤_x000c_¯þ_x0014__x000d_¨þU_x0001_À_x0004_ _x0015__x000f_ 43" xfId="20301"/>
    <cellStyle name="þ_x001d_ð¤_x000c_¯þ_x0014__x000d_¨þU_x0001_À_x0004_ _x0015__x000f__x0001__x0001_ 43" xfId="20302"/>
    <cellStyle name="þ_x001d_ð¤_x000c_¯þ_x0014__x000d_¨þU_x0001_À_x0004_ _x0015__x000f_ 44" xfId="20303"/>
    <cellStyle name="þ_x001d_ð¤_x000c_¯þ_x0014__x000d_¨þU_x0001_À_x0004_ _x0015__x000f__x0001__x0001_ 44" xfId="20304"/>
    <cellStyle name="þ_x001d_ð¤_x000c_¯þ_x0014__x000d_¨þU_x0001_À_x0004_ _x0015__x000f_ 45" xfId="20305"/>
    <cellStyle name="þ_x001d_ð¤_x000c_¯þ_x0014__x000d_¨þU_x0001_À_x0004_ _x0015__x000f__x0001__x0001_ 45" xfId="20306"/>
    <cellStyle name="þ_x001d_ð¤_x000c_¯þ_x0014__x000d_¨þU_x0001_À_x0004_ _x0015__x000f_ 46" xfId="20307"/>
    <cellStyle name="þ_x001d_ð¤_x000c_¯þ_x0014__x000d_¨þU_x0001_À_x0004_ _x0015__x000f__x0001__x0001_ 46" xfId="20308"/>
    <cellStyle name="þ_x001d_ð¤_x000c_¯þ_x0014__x000d_¨þU_x0001_À_x0004_ _x0015__x000f_ 47" xfId="20309"/>
    <cellStyle name="þ_x001d_ð¤_x000c_¯þ_x0014__x000d_¨þU_x0001_À_x0004_ _x0015__x000f__x0001__x0001_ 47" xfId="20310"/>
    <cellStyle name="þ_x001d_ð¤_x000c_¯þ_x0014__x000d_¨þU_x0001_À_x0004_ _x0015__x000f_ 48" xfId="20311"/>
    <cellStyle name="þ_x001d_ð¤_x000c_¯þ_x0014__x000d_¨þU_x0001_À_x0004_ _x0015__x000f__x0001__x0001_ 48" xfId="20312"/>
    <cellStyle name="þ_x001d_ð¤_x000c_¯þ_x0014__x000d_¨þU_x0001_À_x0004_ _x0015__x000f_ 49" xfId="20313"/>
    <cellStyle name="þ_x001d_ð¤_x000c_¯þ_x0014__x000d_¨þU_x0001_À_x0004_ _x0015__x000f__x0001__x0001_ 49" xfId="20314"/>
    <cellStyle name="þ_x001d_ð¤_x000c_¯þ_x0014__x000d_¨þU_x0001_À_x0004_ _x0015__x000f_ 5" xfId="20315"/>
    <cellStyle name="þ_x001d_ð¤_x000c_¯þ_x0014__x000d_¨þU_x0001_À_x0004_ _x0015__x000f__x0001__x0001_ 5" xfId="20316"/>
    <cellStyle name="þ_x001d_ð¤_x000c_¯þ_x0014__x000d_¨þU_x0001_À_x0004_ _x0015__x000f_ 50" xfId="20317"/>
    <cellStyle name="þ_x001d_ð¤_x000c_¯þ_x0014__x000d_¨þU_x0001_À_x0004_ _x0015__x000f__x0001__x0001_ 50" xfId="20318"/>
    <cellStyle name="þ_x001d_ð¤_x000c_¯þ_x0014__x000d_¨þU_x0001_À_x0004_ _x0015__x000f_ 51" xfId="20319"/>
    <cellStyle name="þ_x001d_ð¤_x000c_¯þ_x0014__x000d_¨þU_x0001_À_x0004_ _x0015__x000f__x0001__x0001_ 51" xfId="20320"/>
    <cellStyle name="þ_x001d_ð¤_x000c_¯þ_x0014__x000d_¨þU_x0001_À_x0004_ _x0015__x000f_ 52" xfId="20321"/>
    <cellStyle name="þ_x001d_ð¤_x000c_¯þ_x0014__x000d_¨þU_x0001_À_x0004_ _x0015__x000f__x0001__x0001_ 52" xfId="20322"/>
    <cellStyle name="þ_x001d_ð¤_x000c_¯þ_x0014__x000d_¨þU_x0001_À_x0004_ _x0015__x000f_ 53" xfId="20323"/>
    <cellStyle name="þ_x001d_ð¤_x000c_¯þ_x0014__x000d_¨þU_x0001_À_x0004_ _x0015__x000f__x0001__x0001_ 53" xfId="20324"/>
    <cellStyle name="þ_x001d_ð¤_x000c_¯þ_x0014__x000d_¨þU_x0001_À_x0004_ _x0015__x000f_ 54" xfId="20325"/>
    <cellStyle name="þ_x001d_ð¤_x000c_¯þ_x0014__x000d_¨þU_x0001_À_x0004_ _x0015__x000f__x0001__x0001_ 54" xfId="20326"/>
    <cellStyle name="þ_x001d_ð¤_x000c_¯þ_x0014__x000d_¨þU_x0001_À_x0004_ _x0015__x000f_ 55" xfId="20327"/>
    <cellStyle name="þ_x001d_ð¤_x000c_¯þ_x0014__x000d_¨þU_x0001_À_x0004_ _x0015__x000f__x0001__x0001_ 55" xfId="20328"/>
    <cellStyle name="þ_x001d_ð¤_x000c_¯þ_x0014__x000d_¨þU_x0001_À_x0004_ _x0015__x000f_ 56" xfId="20329"/>
    <cellStyle name="þ_x001d_ð¤_x000c_¯þ_x0014__x000d_¨þU_x0001_À_x0004_ _x0015__x000f__x0001__x0001_ 56" xfId="20330"/>
    <cellStyle name="þ_x001d_ð¤_x000c_¯þ_x0014__x000d_¨þU_x0001_À_x0004_ _x0015__x000f_ 57" xfId="20331"/>
    <cellStyle name="þ_x001d_ð¤_x000c_¯þ_x0014__x000d_¨þU_x0001_À_x0004_ _x0015__x000f__x0001__x0001_ 57" xfId="20332"/>
    <cellStyle name="þ_x001d_ð¤_x000c_¯þ_x0014__x000d_¨þU_x0001_À_x0004_ _x0015__x000f_ 58" xfId="20333"/>
    <cellStyle name="þ_x001d_ð¤_x000c_¯þ_x0014__x000d_¨þU_x0001_À_x0004_ _x0015__x000f__x0001__x0001_ 58" xfId="20334"/>
    <cellStyle name="þ_x001d_ð¤_x000c_¯þ_x0014__x000d_¨þU_x0001_À_x0004_ _x0015__x000f_ 59" xfId="20335"/>
    <cellStyle name="þ_x001d_ð¤_x000c_¯þ_x0014__x000d_¨þU_x0001_À_x0004_ _x0015__x000f__x0001__x0001_ 59" xfId="20336"/>
    <cellStyle name="þ_x001d_ð¤_x000c_¯þ_x0014__x000d_¨þU_x0001_À_x0004_ _x0015__x000f_ 6" xfId="20337"/>
    <cellStyle name="þ_x001d_ð¤_x000c_¯þ_x0014__x000d_¨þU_x0001_À_x0004_ _x0015__x000f__x0001__x0001_ 6" xfId="20338"/>
    <cellStyle name="þ_x001d_ð¤_x000c_¯þ_x0014__x000d_¨þU_x0001_À_x0004_ _x0015__x000f_ 60" xfId="20227"/>
    <cellStyle name="þ_x001d_ð¤_x000c_¯þ_x0014__x000d_¨þU_x0001_À_x0004_ _x0015__x000f__x0001__x0001_ 60" xfId="20228"/>
    <cellStyle name="þ_x001d_ð¤_x000c_¯þ_x0014__x000d_¨þU_x0001_À_x0004_ _x0015__x000f_ 61" xfId="31447"/>
    <cellStyle name="þ_x001d_ð¤_x000c_¯þ_x0014__x000d_¨þU_x0001_À_x0004_ _x0015__x000f__x0001__x0001_ 61" xfId="31448"/>
    <cellStyle name="þ_x001d_ð¤_x000c_¯þ_x0014__x000d_¨þU_x0001_À_x0004_ _x0015__x000f_ 7" xfId="20339"/>
    <cellStyle name="þ_x001d_ð¤_x000c_¯þ_x0014__x000d_¨þU_x0001_À_x0004_ _x0015__x000f__x0001__x0001_ 7" xfId="20340"/>
    <cellStyle name="þ_x001d_ð¤_x000c_¯þ_x0014__x000d_¨þU_x0001_À_x0004_ _x0015__x000f_ 8" xfId="20341"/>
    <cellStyle name="þ_x001d_ð¤_x000c_¯þ_x0014__x000d_¨þU_x0001_À_x0004_ _x0015__x000f__x0001__x0001_ 8" xfId="20342"/>
    <cellStyle name="þ_x001d_ð¤_x000c_¯þ_x0014__x000d_¨þU_x0001_À_x0004_ _x0015__x000f_ 9" xfId="20343"/>
    <cellStyle name="þ_x001d_ð¤_x000c_¯þ_x0014__x000d_¨þU_x0001_À_x0004_ _x0015__x000f__x0001__x0001_ 9" xfId="20344"/>
    <cellStyle name="þ_x001d_ð¤_x000c_¯þ_x0014__x000d_¨þU_x0001_À_x0004_ _x0015__x000f__x0001__x0001_?_x0002_ÿÿÿÿÿÿÿÿÿÿÿÿÿÿÿ¯?(_x0002__x001d__x0017_ ???º%ÿÿÿÿ????_x0006__x0016_??????????????Í!Ë??????????           ?????           ?????????_x000d__x000d_U_x000d_H\D2_x000d_D2\DEMO.MSC_x000d_S;C:\DOS;C:\HANH\D3;C:\HANH\D2;C:\NC_x000d_????????????????????????????????????????????????????????????" xfId="12721"/>
    <cellStyle name="þ_x001d_ð¤_x000c_¯þ_x0014__x000d_¨þU_x0001_À_x0004_ _x0015__x000f__x0001__x0001_?_x0002_ÿÿÿÿÿÿÿÿÿÿÿÿÿÿÿ¯?(_x0002__x001d__x0017_ ???º%ÿÿÿÿ????_x0006__x0016_??????????????Í!Ë??????????           ?????           ?????????_x000d__x000d_U_x000d_H\D2_x000d_D2\DEMO.MSC_x000d_S;C:\DOS;C:\HANH\D3;C:\HANH\D2;C:\NC_x000d_???????????????????????????????????????????????????????????? 2" xfId="20346"/>
    <cellStyle name="þ_x001d_ð¤_x000c_¯þ_x0014__x000d_¨þU_x0001_À_x0004_ _x0015__x000f__x0001__x0001_?_x0002_ÿÿÿÿÿÿÿÿÿÿÿÿÿÿÿ¯?(_x0002__x001d__x0017_ ???º%ÿÿÿÿ????_x0006__x0016_??????????????Í!Ë??????????           ?????           ?????????_x000d__x000d_U_x000d_H\D2_x000d_D2\DEMO.MSC_x000d_S;C:\DOS;C:\HANH\D3;C:\HANH\D2;C:\NC_x000d_???????????????????????????????????????????????????????????? 3" xfId="20347"/>
    <cellStyle name="þ_x001d_ð¤_x000c_¯þ_x0014__x000d_¨þU_x0001_À_x0004_ _x0015__x000f__x0001__x0001_?_x0002_ÿÿÿÿÿÿÿÿÿÿÿÿÿÿÿ¯?(_x0002__x001d__x0017_ ???º%ÿÿÿÿ????_x0006__x0016_??????????????Í!Ë??????????           ?????           ?????????_x000d__x000d_U_x000d_H\D2_x000d_D2\DEMO.MSC_x000d_S;C:\DOS;C:\HANH\D3;C:\HANH\D2;C:\NC_x000d_???????????????????????????????????????????????????????????? 4" xfId="20345"/>
    <cellStyle name="þ_x001d_ð¤_x000c_¯þ_x0014__x000d_¨þU_x0001_À_x0004_ _x0015__x000f__x0001__x0001__Book1" xfId="12722"/>
    <cellStyle name="þ_x001d_ð·" xfId="12723"/>
    <cellStyle name="þ_x001d_ð· 2" xfId="12724"/>
    <cellStyle name="þ_x001d_ð· 2 2" xfId="20350"/>
    <cellStyle name="þ_x001d_ð· 2 3" xfId="20349"/>
    <cellStyle name="þ_x001d_ð· 3" xfId="20351"/>
    <cellStyle name="þ_x001d_ð· 4" xfId="20352"/>
    <cellStyle name="þ_x001d_ð· 5" xfId="20348"/>
    <cellStyle name="þ_x001d_ð·_x000c_æ" xfId="20353"/>
    <cellStyle name="þ_x001d_ð·_x000c_æ 2" xfId="20354"/>
    <cellStyle name="þ_x001d_ð·_x000c_æþ" xfId="20355"/>
    <cellStyle name="þ_x001d_ð·_x000c_æþ'" xfId="20356"/>
    <cellStyle name="þ_x001d_ð·_x000c_æþ 2" xfId="20357"/>
    <cellStyle name="þ_x001d_ð·_x000c_æþ' 2" xfId="20358"/>
    <cellStyle name="þ_x001d_ð·_x000c_æþ'_x000d_" xfId="20359"/>
    <cellStyle name="þ_x001d_ð·_x000c_æþ'_x000d_ 2" xfId="20360"/>
    <cellStyle name="þ_x001d_ð·_x000c_æþ'_x000d_ 2 2" xfId="20361"/>
    <cellStyle name="þ_x001d_ð·_x000c_æþ'_x000d_ 3" xfId="20362"/>
    <cellStyle name="þ_x001d_ð·_x000c_æþ'_x000d_ß" xfId="20363"/>
    <cellStyle name="þ_x001d_ð·_x000c_æþ'_x000d_ß 2" xfId="20364"/>
    <cellStyle name="þ_x001d_ð·_x000c_æþ'_x000d_ßþ" xfId="20365"/>
    <cellStyle name="þ_x001d_ð·_x000c_æþ'_x000d_ßþ 2" xfId="20366"/>
    <cellStyle name="þ_x001d_ð·_x000c_æþ'_x000d_ßþU" xfId="20367"/>
    <cellStyle name="þ_x001d_ð·_x000c_æþ'_x000d_ßþU_x0001_" xfId="20368"/>
    <cellStyle name="þ_x001d_ð·_x000c_æþ'_x000d_ßþU 2" xfId="20369"/>
    <cellStyle name="þ_x001d_ð·_x000c_æþ'_x000d_ßþU_x0001_ 2" xfId="20370"/>
    <cellStyle name="þ_x001d_ð·_x000c_æþ'_x000d_ßþU_x0001_Ø" xfId="20371"/>
    <cellStyle name="þ_x001d_ð·_x000c_æþ'_x000d_ßþU_x0001_Ø_x0005_" xfId="20372"/>
    <cellStyle name="þ_x001d_ð·_x000c_æþ'_x000d_ßþU_x0001_Ø 2" xfId="20373"/>
    <cellStyle name="þ_x001d_ð·_x000c_æþ'_x000d_ßþU_x0001_Ø_x0005_ 2" xfId="20374"/>
    <cellStyle name="þ_x001d_ð·_x000c_æþ'_x000d_ßþU_x0001_Ø_x0005_ü" xfId="20375"/>
    <cellStyle name="þ_x001d_ð·_x000c_æþ'_x000d_ßþU_x0001_Ø_x0005_ü_x0014_" xfId="20376"/>
    <cellStyle name="þ_x001d_ð·_x000c_æþ'_x000d_ßþU_x0001_Ø_x0005_ü_x0014__x0007_" xfId="20377"/>
    <cellStyle name="þ_x001d_ð·_x000c_æþ'_x000d_ßþU_x0001_Ø_x0005_ü_x0014__x0007__x0001_" xfId="12725"/>
    <cellStyle name="þ_x001d_ð·_x000c_æþ'_x000d_ßþU_x0001_Ø_x0005_ü_x0014__x0007__x0001__x0001_" xfId="12726"/>
    <cellStyle name="þ_x001d_ð·_x000c_æþ'_x000d_ßþU_x0001_Ø_x0005_ü_x0014__x0007__x0001_ 10" xfId="12727"/>
    <cellStyle name="þ_x001d_ð·_x000c_æþ'_x000d_ßþU_x0001_Ø_x0005_ü_x0014__x0007__x0001__x0001_ 10" xfId="12728"/>
    <cellStyle name="þ_x001d_ð·_x000c_æþ'_x000d_ßþU_x0001_Ø_x0005_ü_x0014__x0007__x0001_ 10 2" xfId="20380"/>
    <cellStyle name="þ_x001d_ð·_x000c_æþ'_x000d_ßþU_x0001_Ø_x0005_ü_x0014__x0007__x0001__x0001_ 10 2" xfId="20381"/>
    <cellStyle name="þ_x001d_ð·_x000c_æþ'_x000d_ßþU_x0001_Ø_x0005_ü_x0014__x0007__x0001_ 10 3" xfId="31451"/>
    <cellStyle name="þ_x001d_ð·_x000c_æþ'_x000d_ßþU_x0001_Ø_x0005_ü_x0014__x0007__x0001__x0001_ 10 3" xfId="31452"/>
    <cellStyle name="þ_x001d_ð·_x000c_æþ'_x000d_ßþU_x0001_Ø_x0005_ü_x0014__x0007__x0001_ 11" xfId="12729"/>
    <cellStyle name="þ_x001d_ð·_x000c_æþ'_x000d_ßþU_x0001_Ø_x0005_ü_x0014__x0007__x0001__x0001_ 11" xfId="12730"/>
    <cellStyle name="þ_x001d_ð·_x000c_æþ'_x000d_ßþU_x0001_Ø_x0005_ü_x0014__x0007__x0001_ 11 2" xfId="20382"/>
    <cellStyle name="þ_x001d_ð·_x000c_æþ'_x000d_ßþU_x0001_Ø_x0005_ü_x0014__x0007__x0001__x0001_ 11 2" xfId="20383"/>
    <cellStyle name="þ_x001d_ð·_x000c_æþ'_x000d_ßþU_x0001_Ø_x0005_ü_x0014__x0007__x0001_ 11 3" xfId="31453"/>
    <cellStyle name="þ_x001d_ð·_x000c_æþ'_x000d_ßþU_x0001_Ø_x0005_ü_x0014__x0007__x0001__x0001_ 11 3" xfId="31454"/>
    <cellStyle name="þ_x001d_ð·_x000c_æþ'_x000d_ßþU_x0001_Ø_x0005_ü_x0014__x0007__x0001_ 12" xfId="12731"/>
    <cellStyle name="þ_x001d_ð·_x000c_æþ'_x000d_ßþU_x0001_Ø_x0005_ü_x0014__x0007__x0001__x0001_ 12" xfId="12732"/>
    <cellStyle name="þ_x001d_ð·_x000c_æþ'_x000d_ßþU_x0001_Ø_x0005_ü_x0014__x0007__x0001_ 12 2" xfId="20384"/>
    <cellStyle name="þ_x001d_ð·_x000c_æþ'_x000d_ßþU_x0001_Ø_x0005_ü_x0014__x0007__x0001__x0001_ 12 2" xfId="20385"/>
    <cellStyle name="þ_x001d_ð·_x000c_æþ'_x000d_ßþU_x0001_Ø_x0005_ü_x0014__x0007__x0001_ 12 3" xfId="31455"/>
    <cellStyle name="þ_x001d_ð·_x000c_æþ'_x000d_ßþU_x0001_Ø_x0005_ü_x0014__x0007__x0001__x0001_ 12 3" xfId="31456"/>
    <cellStyle name="þ_x001d_ð·_x000c_æþ'_x000d_ßþU_x0001_Ø_x0005_ü_x0014__x0007__x0001_ 13" xfId="12733"/>
    <cellStyle name="þ_x001d_ð·_x000c_æþ'_x000d_ßþU_x0001_Ø_x0005_ü_x0014__x0007__x0001__x0001_ 13" xfId="12734"/>
    <cellStyle name="þ_x001d_ð·_x000c_æþ'_x000d_ßþU_x0001_Ø_x0005_ü_x0014__x0007__x0001_ 13 2" xfId="20386"/>
    <cellStyle name="þ_x001d_ð·_x000c_æþ'_x000d_ßþU_x0001_Ø_x0005_ü_x0014__x0007__x0001__x0001_ 13 2" xfId="20387"/>
    <cellStyle name="þ_x001d_ð·_x000c_æþ'_x000d_ßþU_x0001_Ø_x0005_ü_x0014__x0007__x0001_ 13 3" xfId="31457"/>
    <cellStyle name="þ_x001d_ð·_x000c_æþ'_x000d_ßþU_x0001_Ø_x0005_ü_x0014__x0007__x0001__x0001_ 13 3" xfId="31458"/>
    <cellStyle name="þ_x001d_ð·_x000c_æþ'_x000d_ßþU_x0001_Ø_x0005_ü_x0014__x0007__x0001_ 14" xfId="12735"/>
    <cellStyle name="þ_x001d_ð·_x000c_æþ'_x000d_ßþU_x0001_Ø_x0005_ü_x0014__x0007__x0001__x0001_ 14" xfId="12736"/>
    <cellStyle name="þ_x001d_ð·_x000c_æþ'_x000d_ßþU_x0001_Ø_x0005_ü_x0014__x0007__x0001_ 14 2" xfId="20388"/>
    <cellStyle name="þ_x001d_ð·_x000c_æþ'_x000d_ßþU_x0001_Ø_x0005_ü_x0014__x0007__x0001__x0001_ 14 2" xfId="20389"/>
    <cellStyle name="þ_x001d_ð·_x000c_æþ'_x000d_ßþU_x0001_Ø_x0005_ü_x0014__x0007__x0001_ 14 3" xfId="31459"/>
    <cellStyle name="þ_x001d_ð·_x000c_æþ'_x000d_ßþU_x0001_Ø_x0005_ü_x0014__x0007__x0001__x0001_ 14 3" xfId="31460"/>
    <cellStyle name="þ_x001d_ð·_x000c_æþ'_x000d_ßþU_x0001_Ø_x0005_ü_x0014__x0007__x0001_ 15" xfId="12737"/>
    <cellStyle name="þ_x001d_ð·_x000c_æþ'_x000d_ßþU_x0001_Ø_x0005_ü_x0014__x0007__x0001__x0001_ 15" xfId="12738"/>
    <cellStyle name="þ_x001d_ð·_x000c_æþ'_x000d_ßþU_x0001_Ø_x0005_ü_x0014__x0007__x0001_ 15 2" xfId="20390"/>
    <cellStyle name="þ_x001d_ð·_x000c_æþ'_x000d_ßþU_x0001_Ø_x0005_ü_x0014__x0007__x0001__x0001_ 15 2" xfId="20391"/>
    <cellStyle name="þ_x001d_ð·_x000c_æþ'_x000d_ßþU_x0001_Ø_x0005_ü_x0014__x0007__x0001_ 15 3" xfId="31461"/>
    <cellStyle name="þ_x001d_ð·_x000c_æþ'_x000d_ßþU_x0001_Ø_x0005_ü_x0014__x0007__x0001__x0001_ 15 3" xfId="31462"/>
    <cellStyle name="þ_x001d_ð·_x000c_æþ'_x000d_ßþU_x0001_Ø_x0005_ü_x0014__x0007__x0001_ 16" xfId="12739"/>
    <cellStyle name="þ_x001d_ð·_x000c_æþ'_x000d_ßþU_x0001_Ø_x0005_ü_x0014__x0007__x0001__x0001_ 16" xfId="12740"/>
    <cellStyle name="þ_x001d_ð·_x000c_æþ'_x000d_ßþU_x0001_Ø_x0005_ü_x0014__x0007__x0001_ 16 2" xfId="20392"/>
    <cellStyle name="þ_x001d_ð·_x000c_æþ'_x000d_ßþU_x0001_Ø_x0005_ü_x0014__x0007__x0001__x0001_ 16 2" xfId="20393"/>
    <cellStyle name="þ_x001d_ð·_x000c_æþ'_x000d_ßþU_x0001_Ø_x0005_ü_x0014__x0007__x0001_ 16 3" xfId="31463"/>
    <cellStyle name="þ_x001d_ð·_x000c_æþ'_x000d_ßþU_x0001_Ø_x0005_ü_x0014__x0007__x0001__x0001_ 16 3" xfId="31464"/>
    <cellStyle name="þ_x001d_ð·_x000c_æþ'_x000d_ßþU_x0001_Ø_x0005_ü_x0014__x0007__x0001_ 17" xfId="12741"/>
    <cellStyle name="þ_x001d_ð·_x000c_æþ'_x000d_ßþU_x0001_Ø_x0005_ü_x0014__x0007__x0001__x0001_ 17" xfId="12742"/>
    <cellStyle name="þ_x001d_ð·_x000c_æþ'_x000d_ßþU_x0001_Ø_x0005_ü_x0014__x0007__x0001_ 17 2" xfId="20394"/>
    <cellStyle name="þ_x001d_ð·_x000c_æþ'_x000d_ßþU_x0001_Ø_x0005_ü_x0014__x0007__x0001__x0001_ 17 2" xfId="20395"/>
    <cellStyle name="þ_x001d_ð·_x000c_æþ'_x000d_ßþU_x0001_Ø_x0005_ü_x0014__x0007__x0001_ 17 3" xfId="31465"/>
    <cellStyle name="þ_x001d_ð·_x000c_æþ'_x000d_ßþU_x0001_Ø_x0005_ü_x0014__x0007__x0001__x0001_ 17 3" xfId="31466"/>
    <cellStyle name="þ_x001d_ð·_x000c_æþ'_x000d_ßþU_x0001_Ø_x0005_ü_x0014__x0007__x0001_ 18" xfId="12743"/>
    <cellStyle name="þ_x001d_ð·_x000c_æþ'_x000d_ßþU_x0001_Ø_x0005_ü_x0014__x0007__x0001__x0001_ 18" xfId="12744"/>
    <cellStyle name="þ_x001d_ð·_x000c_æþ'_x000d_ßþU_x0001_Ø_x0005_ü_x0014__x0007__x0001_ 18 2" xfId="20396"/>
    <cellStyle name="þ_x001d_ð·_x000c_æþ'_x000d_ßþU_x0001_Ø_x0005_ü_x0014__x0007__x0001__x0001_ 18 2" xfId="20397"/>
    <cellStyle name="þ_x001d_ð·_x000c_æþ'_x000d_ßþU_x0001_Ø_x0005_ü_x0014__x0007__x0001_ 18 3" xfId="31467"/>
    <cellStyle name="þ_x001d_ð·_x000c_æþ'_x000d_ßþU_x0001_Ø_x0005_ü_x0014__x0007__x0001__x0001_ 18 3" xfId="31468"/>
    <cellStyle name="þ_x001d_ð·_x000c_æþ'_x000d_ßþU_x0001_Ø_x0005_ü_x0014__x0007__x0001_ 19" xfId="12745"/>
    <cellStyle name="þ_x001d_ð·_x000c_æþ'_x000d_ßþU_x0001_Ø_x0005_ü_x0014__x0007__x0001__x0001_ 19" xfId="12746"/>
    <cellStyle name="þ_x001d_ð·_x000c_æþ'_x000d_ßþU_x0001_Ø_x0005_ü_x0014__x0007__x0001_ 19 2" xfId="20398"/>
    <cellStyle name="þ_x001d_ð·_x000c_æþ'_x000d_ßþU_x0001_Ø_x0005_ü_x0014__x0007__x0001__x0001_ 19 2" xfId="20399"/>
    <cellStyle name="þ_x001d_ð·_x000c_æþ'_x000d_ßþU_x0001_Ø_x0005_ü_x0014__x0007__x0001_ 19 3" xfId="31469"/>
    <cellStyle name="þ_x001d_ð·_x000c_æþ'_x000d_ßþU_x0001_Ø_x0005_ü_x0014__x0007__x0001__x0001_ 19 3" xfId="31470"/>
    <cellStyle name="þ_x001d_ð·_x000c_æþ'_x000d_ßþU_x0001_Ø_x0005_ü 2" xfId="20400"/>
    <cellStyle name="þ_x001d_ð·_x000c_æþ'_x000d_ßþU_x0001_Ø_x0005_ü_x0014_ 2" xfId="20401"/>
    <cellStyle name="þ_x001d_ð·_x000c_æþ'_x000d_ßþU_x0001_Ø_x0005_ü_x0014__x0007_ 2" xfId="20402"/>
    <cellStyle name="þ_x001d_ð·_x000c_æþ'_x000d_ßþU_x0001_Ø_x0005_ü_x0014__x0007__x0001_ 2" xfId="12747"/>
    <cellStyle name="þ_x001d_ð·_x000c_æþ'_x000d_ßþU_x0001_Ø_x0005_ü_x0014__x0007__x0001__x0001_ 2" xfId="12748"/>
    <cellStyle name="þ_x001d_ð·_x000c_æþ'_x000d_ßþU_x0001_Ø_x0005_ü_x0014__x0007__x0001_ 2 2" xfId="20405"/>
    <cellStyle name="þ_x001d_ð·_x000c_æþ'_x000d_ßþU_x0001_Ø_x0005_ü_x0014__x0007__x0001__x0001_ 2 2" xfId="20406"/>
    <cellStyle name="þ_x001d_ð·_x000c_æþ'_x000d_ßþU_x0001_Ø_x0005_ü_x0014__x0007__x0001_ 2 3" xfId="20403"/>
    <cellStyle name="þ_x001d_ð·_x000c_æþ'_x000d_ßþU_x0001_Ø_x0005_ü_x0014__x0007__x0001__x0001_ 2 3" xfId="20404"/>
    <cellStyle name="þ_x001d_ð·_x000c_æþ'_x000d_ßþU_x0001_Ø_x0005_ü_x0014__x0007__x0001_ 2 4" xfId="31471"/>
    <cellStyle name="þ_x001d_ð·_x000c_æþ'_x000d_ßþU_x0001_Ø_x0005_ü_x0014__x0007__x0001__x0001_ 2 4" xfId="31472"/>
    <cellStyle name="þ_x001d_ð·_x000c_æþ'_x000d_ßþU_x0001_Ø_x0005_ü_x0014__x0007__x0001_ 20" xfId="12749"/>
    <cellStyle name="þ_x001d_ð·_x000c_æþ'_x000d_ßþU_x0001_Ø_x0005_ü_x0014__x0007__x0001__x0001_ 20" xfId="12750"/>
    <cellStyle name="þ_x001d_ð·_x000c_æþ'_x000d_ßþU_x0001_Ø_x0005_ü_x0014__x0007__x0001_ 20 2" xfId="20407"/>
    <cellStyle name="þ_x001d_ð·_x000c_æþ'_x000d_ßþU_x0001_Ø_x0005_ü_x0014__x0007__x0001__x0001_ 20 2" xfId="20408"/>
    <cellStyle name="þ_x001d_ð·_x000c_æþ'_x000d_ßþU_x0001_Ø_x0005_ü_x0014__x0007__x0001_ 20 3" xfId="31473"/>
    <cellStyle name="þ_x001d_ð·_x000c_æþ'_x000d_ßþU_x0001_Ø_x0005_ü_x0014__x0007__x0001__x0001_ 20 3" xfId="31474"/>
    <cellStyle name="þ_x001d_ð·_x000c_æþ'_x000d_ßþU_x0001_Ø_x0005_ü_x0014__x0007__x0001_ 21" xfId="12751"/>
    <cellStyle name="þ_x001d_ð·_x000c_æþ'_x000d_ßþU_x0001_Ø_x0005_ü_x0014__x0007__x0001__x0001_ 21" xfId="12752"/>
    <cellStyle name="þ_x001d_ð·_x000c_æþ'_x000d_ßþU_x0001_Ø_x0005_ü_x0014__x0007__x0001_ 21 2" xfId="20409"/>
    <cellStyle name="þ_x001d_ð·_x000c_æþ'_x000d_ßþU_x0001_Ø_x0005_ü_x0014__x0007__x0001__x0001_ 21 2" xfId="20410"/>
    <cellStyle name="þ_x001d_ð·_x000c_æþ'_x000d_ßþU_x0001_Ø_x0005_ü_x0014__x0007__x0001_ 21 3" xfId="31475"/>
    <cellStyle name="þ_x001d_ð·_x000c_æþ'_x000d_ßþU_x0001_Ø_x0005_ü_x0014__x0007__x0001__x0001_ 21 3" xfId="31476"/>
    <cellStyle name="þ_x001d_ð·_x000c_æþ'_x000d_ßþU_x0001_Ø_x0005_ü_x0014__x0007__x0001_ 22" xfId="12753"/>
    <cellStyle name="þ_x001d_ð·_x000c_æþ'_x000d_ßþU_x0001_Ø_x0005_ü_x0014__x0007__x0001__x0001_ 22" xfId="12754"/>
    <cellStyle name="þ_x001d_ð·_x000c_æþ'_x000d_ßþU_x0001_Ø_x0005_ü_x0014__x0007__x0001_ 22 2" xfId="20411"/>
    <cellStyle name="þ_x001d_ð·_x000c_æþ'_x000d_ßþU_x0001_Ø_x0005_ü_x0014__x0007__x0001__x0001_ 22 2" xfId="20412"/>
    <cellStyle name="þ_x001d_ð·_x000c_æþ'_x000d_ßþU_x0001_Ø_x0005_ü_x0014__x0007__x0001_ 22 3" xfId="31477"/>
    <cellStyle name="þ_x001d_ð·_x000c_æþ'_x000d_ßþU_x0001_Ø_x0005_ü_x0014__x0007__x0001__x0001_ 22 3" xfId="31478"/>
    <cellStyle name="þ_x001d_ð·_x000c_æþ'_x000d_ßþU_x0001_Ø_x0005_ü_x0014__x0007__x0001_ 23" xfId="12755"/>
    <cellStyle name="þ_x001d_ð·_x000c_æþ'_x000d_ßþU_x0001_Ø_x0005_ü_x0014__x0007__x0001__x0001_ 23" xfId="12756"/>
    <cellStyle name="þ_x001d_ð·_x000c_æþ'_x000d_ßþU_x0001_Ø_x0005_ü_x0014__x0007__x0001_ 23 2" xfId="20413"/>
    <cellStyle name="þ_x001d_ð·_x000c_æþ'_x000d_ßþU_x0001_Ø_x0005_ü_x0014__x0007__x0001__x0001_ 23 2" xfId="20414"/>
    <cellStyle name="þ_x001d_ð·_x000c_æþ'_x000d_ßþU_x0001_Ø_x0005_ü_x0014__x0007__x0001_ 23 3" xfId="31479"/>
    <cellStyle name="þ_x001d_ð·_x000c_æþ'_x000d_ßþU_x0001_Ø_x0005_ü_x0014__x0007__x0001__x0001_ 23 3" xfId="31480"/>
    <cellStyle name="þ_x001d_ð·_x000c_æþ'_x000d_ßþU_x0001_Ø_x0005_ü_x0014__x0007__x0001_ 24" xfId="12757"/>
    <cellStyle name="þ_x001d_ð·_x000c_æþ'_x000d_ßþU_x0001_Ø_x0005_ü_x0014__x0007__x0001__x0001_ 24" xfId="12758"/>
    <cellStyle name="þ_x001d_ð·_x000c_æþ'_x000d_ßþU_x0001_Ø_x0005_ü_x0014__x0007__x0001_ 24 2" xfId="20415"/>
    <cellStyle name="þ_x001d_ð·_x000c_æþ'_x000d_ßþU_x0001_Ø_x0005_ü_x0014__x0007__x0001__x0001_ 24 2" xfId="20416"/>
    <cellStyle name="þ_x001d_ð·_x000c_æþ'_x000d_ßþU_x0001_Ø_x0005_ü_x0014__x0007__x0001_ 24 3" xfId="31481"/>
    <cellStyle name="þ_x001d_ð·_x000c_æþ'_x000d_ßþU_x0001_Ø_x0005_ü_x0014__x0007__x0001__x0001_ 24 3" xfId="31482"/>
    <cellStyle name="þ_x001d_ð·_x000c_æþ'_x000d_ßþU_x0001_Ø_x0005_ü_x0014__x0007__x0001_ 25" xfId="12759"/>
    <cellStyle name="þ_x001d_ð·_x000c_æþ'_x000d_ßþU_x0001_Ø_x0005_ü_x0014__x0007__x0001__x0001_ 25" xfId="12760"/>
    <cellStyle name="þ_x001d_ð·_x000c_æþ'_x000d_ßþU_x0001_Ø_x0005_ü_x0014__x0007__x0001_ 25 2" xfId="20417"/>
    <cellStyle name="þ_x001d_ð·_x000c_æþ'_x000d_ßþU_x0001_Ø_x0005_ü_x0014__x0007__x0001__x0001_ 25 2" xfId="20418"/>
    <cellStyle name="þ_x001d_ð·_x000c_æþ'_x000d_ßþU_x0001_Ø_x0005_ü_x0014__x0007__x0001_ 25 3" xfId="31483"/>
    <cellStyle name="þ_x001d_ð·_x000c_æþ'_x000d_ßþU_x0001_Ø_x0005_ü_x0014__x0007__x0001__x0001_ 25 3" xfId="31484"/>
    <cellStyle name="þ_x001d_ð·_x000c_æþ'_x000d_ßþU_x0001_Ø_x0005_ü_x0014__x0007__x0001_ 26" xfId="12761"/>
    <cellStyle name="þ_x001d_ð·_x000c_æþ'_x000d_ßþU_x0001_Ø_x0005_ü_x0014__x0007__x0001__x0001_ 26" xfId="12762"/>
    <cellStyle name="þ_x001d_ð·_x000c_æþ'_x000d_ßþU_x0001_Ø_x0005_ü_x0014__x0007__x0001_ 26 2" xfId="20419"/>
    <cellStyle name="þ_x001d_ð·_x000c_æþ'_x000d_ßþU_x0001_Ø_x0005_ü_x0014__x0007__x0001__x0001_ 26 2" xfId="20420"/>
    <cellStyle name="þ_x001d_ð·_x000c_æþ'_x000d_ßþU_x0001_Ø_x0005_ü_x0014__x0007__x0001_ 26 3" xfId="31485"/>
    <cellStyle name="þ_x001d_ð·_x000c_æþ'_x000d_ßþU_x0001_Ø_x0005_ü_x0014__x0007__x0001__x0001_ 26 3" xfId="31486"/>
    <cellStyle name="þ_x001d_ð·_x000c_æþ'_x000d_ßþU_x0001_Ø_x0005_ü_x0014__x0007__x0001_ 27" xfId="20421"/>
    <cellStyle name="þ_x001d_ð·_x000c_æþ'_x000d_ßþU_x0001_Ø_x0005_ü_x0014__x0007__x0001__x0001_ 27" xfId="20422"/>
    <cellStyle name="þ_x001d_ð·_x000c_æþ'_x000d_ßþU_x0001_Ø_x0005_ü_x0014__x0007__x0001_ 28" xfId="20423"/>
    <cellStyle name="þ_x001d_ð·_x000c_æþ'_x000d_ßþU_x0001_Ø_x0005_ü_x0014__x0007__x0001__x0001_ 28" xfId="20424"/>
    <cellStyle name="þ_x001d_ð·_x000c_æþ'_x000d_ßþU_x0001_Ø_x0005_ü_x0014__x0007__x0001_ 29" xfId="20425"/>
    <cellStyle name="þ_x001d_ð·_x000c_æþ'_x000d_ßþU_x0001_Ø_x0005_ü_x0014__x0007__x0001__x0001_ 29" xfId="20426"/>
    <cellStyle name="þ_x001d_ð·_x000c_æþ'_x000d_ßþU_x0001_Ø_x0005_ü_x0014__x0007_ 3" xfId="20427"/>
    <cellStyle name="þ_x001d_ð·_x000c_æþ'_x000d_ßþU_x0001_Ø_x0005_ü_x0014__x0007__x0001_ 3" xfId="12763"/>
    <cellStyle name="þ_x001d_ð·_x000c_æþ'_x000d_ßþU_x0001_Ø_x0005_ü_x0014__x0007__x0001__x0001_ 3" xfId="12764"/>
    <cellStyle name="þ_x001d_ð·_x000c_æþ'_x000d_ßþU_x0001_Ø_x0005_ü_x0014__x0007__x0001_ 3 2" xfId="20430"/>
    <cellStyle name="þ_x001d_ð·_x000c_æþ'_x000d_ßþU_x0001_Ø_x0005_ü_x0014__x0007__x0001__x0001_ 3 2" xfId="20431"/>
    <cellStyle name="þ_x001d_ð·_x000c_æþ'_x000d_ßþU_x0001_Ø_x0005_ü_x0014__x0007__x0001_ 3 3" xfId="20428"/>
    <cellStyle name="þ_x001d_ð·_x000c_æþ'_x000d_ßþU_x0001_Ø_x0005_ü_x0014__x0007__x0001__x0001_ 3 3" xfId="20429"/>
    <cellStyle name="þ_x001d_ð·_x000c_æþ'_x000d_ßþU_x0001_Ø_x0005_ü_x0014__x0007__x0001_ 3 4" xfId="31487"/>
    <cellStyle name="þ_x001d_ð·_x000c_æþ'_x000d_ßþU_x0001_Ø_x0005_ü_x0014__x0007__x0001__x0001_ 3 4" xfId="31488"/>
    <cellStyle name="þ_x001d_ð·_x000c_æþ'_x000d_ßþU_x0001_Ø_x0005_ü_x0014__x0007__x0001_ 30" xfId="20432"/>
    <cellStyle name="þ_x001d_ð·_x000c_æþ'_x000d_ßþU_x0001_Ø_x0005_ü_x0014__x0007__x0001__x0001_ 30" xfId="20433"/>
    <cellStyle name="þ_x001d_ð·_x000c_æþ'_x000d_ßþU_x0001_Ø_x0005_ü_x0014__x0007__x0001_ 31" xfId="20434"/>
    <cellStyle name="þ_x001d_ð·_x000c_æþ'_x000d_ßþU_x0001_Ø_x0005_ü_x0014__x0007__x0001__x0001_ 31" xfId="20435"/>
    <cellStyle name="þ_x001d_ð·_x000c_æþ'_x000d_ßþU_x0001_Ø_x0005_ü_x0014__x0007__x0001_ 32" xfId="20436"/>
    <cellStyle name="þ_x001d_ð·_x000c_æþ'_x000d_ßþU_x0001_Ø_x0005_ü_x0014__x0007__x0001__x0001_ 32" xfId="20437"/>
    <cellStyle name="þ_x001d_ð·_x000c_æþ'_x000d_ßþU_x0001_Ø_x0005_ü_x0014__x0007__x0001_ 33" xfId="20438"/>
    <cellStyle name="þ_x001d_ð·_x000c_æþ'_x000d_ßþU_x0001_Ø_x0005_ü_x0014__x0007__x0001__x0001_ 33" xfId="20439"/>
    <cellStyle name="þ_x001d_ð·_x000c_æþ'_x000d_ßþU_x0001_Ø_x0005_ü_x0014__x0007__x0001_ 34" xfId="20440"/>
    <cellStyle name="þ_x001d_ð·_x000c_æþ'_x000d_ßþU_x0001_Ø_x0005_ü_x0014__x0007__x0001__x0001_ 34" xfId="20441"/>
    <cellStyle name="þ_x001d_ð·_x000c_æþ'_x000d_ßþU_x0001_Ø_x0005_ü_x0014__x0007__x0001_ 35" xfId="20442"/>
    <cellStyle name="þ_x001d_ð·_x000c_æþ'_x000d_ßþU_x0001_Ø_x0005_ü_x0014__x0007__x0001__x0001_ 35" xfId="20443"/>
    <cellStyle name="þ_x001d_ð·_x000c_æþ'_x000d_ßþU_x0001_Ø_x0005_ü_x0014__x0007__x0001_ 36" xfId="20444"/>
    <cellStyle name="þ_x001d_ð·_x000c_æþ'_x000d_ßþU_x0001_Ø_x0005_ü_x0014__x0007__x0001__x0001_ 36" xfId="20445"/>
    <cellStyle name="þ_x001d_ð·_x000c_æþ'_x000d_ßþU_x0001_Ø_x0005_ü_x0014__x0007__x0001_ 37" xfId="20446"/>
    <cellStyle name="þ_x001d_ð·_x000c_æþ'_x000d_ßþU_x0001_Ø_x0005_ü_x0014__x0007__x0001__x0001_ 37" xfId="20447"/>
    <cellStyle name="þ_x001d_ð·_x000c_æþ'_x000d_ßþU_x0001_Ø_x0005_ü_x0014__x0007__x0001_ 38" xfId="20448"/>
    <cellStyle name="þ_x001d_ð·_x000c_æþ'_x000d_ßþU_x0001_Ø_x0005_ü_x0014__x0007__x0001__x0001_ 38" xfId="20449"/>
    <cellStyle name="þ_x001d_ð·_x000c_æþ'_x000d_ßþU_x0001_Ø_x0005_ü_x0014__x0007__x0001_ 39" xfId="20450"/>
    <cellStyle name="þ_x001d_ð·_x000c_æþ'_x000d_ßþU_x0001_Ø_x0005_ü_x0014__x0007__x0001__x0001_ 39" xfId="20451"/>
    <cellStyle name="þ_x001d_ð·_x000c_æþ'_x000d_ßþU_x0001_Ø_x0005_ü_x0014__x0007__x0001_ 4" xfId="12765"/>
    <cellStyle name="þ_x001d_ð·_x000c_æþ'_x000d_ßþU_x0001_Ø_x0005_ü_x0014__x0007__x0001__x0001_ 4" xfId="12766"/>
    <cellStyle name="þ_x001d_ð·_x000c_æþ'_x000d_ßþU_x0001_Ø_x0005_ü_x0014__x0007__x0001_ 4 2" xfId="20452"/>
    <cellStyle name="þ_x001d_ð·_x000c_æþ'_x000d_ßþU_x0001_Ø_x0005_ü_x0014__x0007__x0001__x0001_ 4 2" xfId="20453"/>
    <cellStyle name="þ_x001d_ð·_x000c_æþ'_x000d_ßþU_x0001_Ø_x0005_ü_x0014__x0007__x0001_ 4 3" xfId="31489"/>
    <cellStyle name="þ_x001d_ð·_x000c_æþ'_x000d_ßþU_x0001_Ø_x0005_ü_x0014__x0007__x0001__x0001_ 4 3" xfId="31490"/>
    <cellStyle name="þ_x001d_ð·_x000c_æþ'_x000d_ßþU_x0001_Ø_x0005_ü_x0014__x0007__x0001_ 40" xfId="20454"/>
    <cellStyle name="þ_x001d_ð·_x000c_æþ'_x000d_ßþU_x0001_Ø_x0005_ü_x0014__x0007__x0001__x0001_ 40" xfId="20455"/>
    <cellStyle name="þ_x001d_ð·_x000c_æþ'_x000d_ßþU_x0001_Ø_x0005_ü_x0014__x0007__x0001_ 41" xfId="20456"/>
    <cellStyle name="þ_x001d_ð·_x000c_æþ'_x000d_ßþU_x0001_Ø_x0005_ü_x0014__x0007__x0001__x0001_ 41" xfId="20457"/>
    <cellStyle name="þ_x001d_ð·_x000c_æþ'_x000d_ßþU_x0001_Ø_x0005_ü_x0014__x0007__x0001_ 42" xfId="20458"/>
    <cellStyle name="þ_x001d_ð·_x000c_æþ'_x000d_ßþU_x0001_Ø_x0005_ü_x0014__x0007__x0001__x0001_ 42" xfId="20459"/>
    <cellStyle name="þ_x001d_ð·_x000c_æþ'_x000d_ßþU_x0001_Ø_x0005_ü_x0014__x0007__x0001_ 43" xfId="20460"/>
    <cellStyle name="þ_x001d_ð·_x000c_æþ'_x000d_ßþU_x0001_Ø_x0005_ü_x0014__x0007__x0001__x0001_ 43" xfId="20461"/>
    <cellStyle name="þ_x001d_ð·_x000c_æþ'_x000d_ßþU_x0001_Ø_x0005_ü_x0014__x0007__x0001_ 44" xfId="20462"/>
    <cellStyle name="þ_x001d_ð·_x000c_æþ'_x000d_ßþU_x0001_Ø_x0005_ü_x0014__x0007__x0001__x0001_ 44" xfId="20463"/>
    <cellStyle name="þ_x001d_ð·_x000c_æþ'_x000d_ßþU_x0001_Ø_x0005_ü_x0014__x0007__x0001_ 45" xfId="20464"/>
    <cellStyle name="þ_x001d_ð·_x000c_æþ'_x000d_ßþU_x0001_Ø_x0005_ü_x0014__x0007__x0001__x0001_ 45" xfId="20465"/>
    <cellStyle name="þ_x001d_ð·_x000c_æþ'_x000d_ßþU_x0001_Ø_x0005_ü_x0014__x0007__x0001_ 46" xfId="20466"/>
    <cellStyle name="þ_x001d_ð·_x000c_æþ'_x000d_ßþU_x0001_Ø_x0005_ü_x0014__x0007__x0001__x0001_ 46" xfId="20467"/>
    <cellStyle name="þ_x001d_ð·_x000c_æþ'_x000d_ßþU_x0001_Ø_x0005_ü_x0014__x0007__x0001_ 47" xfId="20468"/>
    <cellStyle name="þ_x001d_ð·_x000c_æþ'_x000d_ßþU_x0001_Ø_x0005_ü_x0014__x0007__x0001__x0001_ 47" xfId="20469"/>
    <cellStyle name="þ_x001d_ð·_x000c_æþ'_x000d_ßþU_x0001_Ø_x0005_ü_x0014__x0007__x0001_ 48" xfId="20470"/>
    <cellStyle name="þ_x001d_ð·_x000c_æþ'_x000d_ßþU_x0001_Ø_x0005_ü_x0014__x0007__x0001__x0001_ 48" xfId="20471"/>
    <cellStyle name="þ_x001d_ð·_x000c_æþ'_x000d_ßþU_x0001_Ø_x0005_ü_x0014__x0007__x0001_ 49" xfId="20472"/>
    <cellStyle name="þ_x001d_ð·_x000c_æþ'_x000d_ßþU_x0001_Ø_x0005_ü_x0014__x0007__x0001__x0001_ 49" xfId="20473"/>
    <cellStyle name="þ_x001d_ð·_x000c_æþ'_x000d_ßþU_x0001_Ø_x0005_ü_x0014__x0007__x0001_ 5" xfId="12767"/>
    <cellStyle name="þ_x001d_ð·_x000c_æþ'_x000d_ßþU_x0001_Ø_x0005_ü_x0014__x0007__x0001__x0001_ 5" xfId="12768"/>
    <cellStyle name="þ_x001d_ð·_x000c_æþ'_x000d_ßþU_x0001_Ø_x0005_ü_x0014__x0007__x0001_ 5 2" xfId="20474"/>
    <cellStyle name="þ_x001d_ð·_x000c_æþ'_x000d_ßþU_x0001_Ø_x0005_ü_x0014__x0007__x0001__x0001_ 5 2" xfId="20475"/>
    <cellStyle name="þ_x001d_ð·_x000c_æþ'_x000d_ßþU_x0001_Ø_x0005_ü_x0014__x0007__x0001_ 5 3" xfId="31491"/>
    <cellStyle name="þ_x001d_ð·_x000c_æþ'_x000d_ßþU_x0001_Ø_x0005_ü_x0014__x0007__x0001__x0001_ 5 3" xfId="31492"/>
    <cellStyle name="þ_x001d_ð·_x000c_æþ'_x000d_ßþU_x0001_Ø_x0005_ü_x0014__x0007__x0001_ 50" xfId="20476"/>
    <cellStyle name="þ_x001d_ð·_x000c_æþ'_x000d_ßþU_x0001_Ø_x0005_ü_x0014__x0007__x0001__x0001_ 50" xfId="20477"/>
    <cellStyle name="þ_x001d_ð·_x000c_æþ'_x000d_ßþU_x0001_Ø_x0005_ü_x0014__x0007__x0001_ 51" xfId="20478"/>
    <cellStyle name="þ_x001d_ð·_x000c_æþ'_x000d_ßþU_x0001_Ø_x0005_ü_x0014__x0007__x0001__x0001_ 51" xfId="20479"/>
    <cellStyle name="þ_x001d_ð·_x000c_æþ'_x000d_ßþU_x0001_Ø_x0005_ü_x0014__x0007__x0001_ 52" xfId="20480"/>
    <cellStyle name="þ_x001d_ð·_x000c_æþ'_x000d_ßþU_x0001_Ø_x0005_ü_x0014__x0007__x0001__x0001_ 52" xfId="20481"/>
    <cellStyle name="þ_x001d_ð·_x000c_æþ'_x000d_ßþU_x0001_Ø_x0005_ü_x0014__x0007__x0001_ 53" xfId="20482"/>
    <cellStyle name="þ_x001d_ð·_x000c_æþ'_x000d_ßþU_x0001_Ø_x0005_ü_x0014__x0007__x0001__x0001_ 53" xfId="20483"/>
    <cellStyle name="þ_x001d_ð·_x000c_æþ'_x000d_ßþU_x0001_Ø_x0005_ü_x0014__x0007__x0001_ 54" xfId="20484"/>
    <cellStyle name="þ_x001d_ð·_x000c_æþ'_x000d_ßþU_x0001_Ø_x0005_ü_x0014__x0007__x0001__x0001_ 54" xfId="20485"/>
    <cellStyle name="þ_x001d_ð·_x000c_æþ'_x000d_ßþU_x0001_Ø_x0005_ü_x0014__x0007__x0001_ 55" xfId="20486"/>
    <cellStyle name="þ_x001d_ð·_x000c_æþ'_x000d_ßþU_x0001_Ø_x0005_ü_x0014__x0007__x0001__x0001_ 55" xfId="20487"/>
    <cellStyle name="þ_x001d_ð·_x000c_æþ'_x000d_ßþU_x0001_Ø_x0005_ü_x0014__x0007__x0001_ 56" xfId="20488"/>
    <cellStyle name="þ_x001d_ð·_x000c_æþ'_x000d_ßþU_x0001_Ø_x0005_ü_x0014__x0007__x0001__x0001_ 56" xfId="20489"/>
    <cellStyle name="þ_x001d_ð·_x000c_æþ'_x000d_ßþU_x0001_Ø_x0005_ü_x0014__x0007__x0001_ 57" xfId="20490"/>
    <cellStyle name="þ_x001d_ð·_x000c_æþ'_x000d_ßþU_x0001_Ø_x0005_ü_x0014__x0007__x0001__x0001_ 57" xfId="20491"/>
    <cellStyle name="þ_x001d_ð·_x000c_æþ'_x000d_ßþU_x0001_Ø_x0005_ü_x0014__x0007__x0001_ 58" xfId="20492"/>
    <cellStyle name="þ_x001d_ð·_x000c_æþ'_x000d_ßþU_x0001_Ø_x0005_ü_x0014__x0007__x0001__x0001_ 58" xfId="20493"/>
    <cellStyle name="þ_x001d_ð·_x000c_æþ'_x000d_ßþU_x0001_Ø_x0005_ü_x0014__x0007__x0001_ 59" xfId="20494"/>
    <cellStyle name="þ_x001d_ð·_x000c_æþ'_x000d_ßþU_x0001_Ø_x0005_ü_x0014__x0007__x0001__x0001_ 59" xfId="20495"/>
    <cellStyle name="þ_x001d_ð·_x000c_æþ'_x000d_ßþU_x0001_Ø_x0005_ü_x0014__x0007__x0001_ 6" xfId="12769"/>
    <cellStyle name="þ_x001d_ð·_x000c_æþ'_x000d_ßþU_x0001_Ø_x0005_ü_x0014__x0007__x0001__x0001_ 6" xfId="12770"/>
    <cellStyle name="þ_x001d_ð·_x000c_æþ'_x000d_ßþU_x0001_Ø_x0005_ü_x0014__x0007__x0001_ 6 2" xfId="20496"/>
    <cellStyle name="þ_x001d_ð·_x000c_æþ'_x000d_ßþU_x0001_Ø_x0005_ü_x0014__x0007__x0001__x0001_ 6 2" xfId="20497"/>
    <cellStyle name="þ_x001d_ð·_x000c_æþ'_x000d_ßþU_x0001_Ø_x0005_ü_x0014__x0007__x0001_ 6 3" xfId="31493"/>
    <cellStyle name="þ_x001d_ð·_x000c_æþ'_x000d_ßþU_x0001_Ø_x0005_ü_x0014__x0007__x0001__x0001_ 6 3" xfId="31494"/>
    <cellStyle name="þ_x001d_ð·_x000c_æþ'_x000d_ßþU_x0001_Ø_x0005_ü_x0014__x0007__x0001_ 60" xfId="20498"/>
    <cellStyle name="þ_x001d_ð·_x000c_æþ'_x000d_ßþU_x0001_Ø_x0005_ü_x0014__x0007__x0001__x0001_ 60" xfId="20499"/>
    <cellStyle name="þ_x001d_ð·_x000c_æþ'_x000d_ßþU_x0001_Ø_x0005_ü_x0014__x0007__x0001_ 61" xfId="20500"/>
    <cellStyle name="þ_x001d_ð·_x000c_æþ'_x000d_ßþU_x0001_Ø_x0005_ü_x0014__x0007__x0001__x0001_ 61" xfId="20501"/>
    <cellStyle name="þ_x001d_ð·_x000c_æþ'_x000d_ßþU_x0001_Ø_x0005_ü_x0014__x0007__x0001_ 62" xfId="20378"/>
    <cellStyle name="þ_x001d_ð·_x000c_æþ'_x000d_ßþU_x0001_Ø_x0005_ü_x0014__x0007__x0001__x0001_ 62" xfId="20379"/>
    <cellStyle name="þ_x001d_ð·_x000c_æþ'_x000d_ßþU_x0001_Ø_x0005_ü_x0014__x0007__x0001_ 63" xfId="31449"/>
    <cellStyle name="þ_x001d_ð·_x000c_æþ'_x000d_ßþU_x0001_Ø_x0005_ü_x0014__x0007__x0001__x0001_ 63" xfId="31450"/>
    <cellStyle name="þ_x001d_ð·_x000c_æþ'_x000d_ßþU_x0001_Ø_x0005_ü_x0014__x0007__x0001_ 7" xfId="12771"/>
    <cellStyle name="þ_x001d_ð·_x000c_æþ'_x000d_ßþU_x0001_Ø_x0005_ü_x0014__x0007__x0001__x0001_ 7" xfId="12772"/>
    <cellStyle name="þ_x001d_ð·_x000c_æþ'_x000d_ßþU_x0001_Ø_x0005_ü_x0014__x0007__x0001_ 7 2" xfId="20502"/>
    <cellStyle name="þ_x001d_ð·_x000c_æþ'_x000d_ßþU_x0001_Ø_x0005_ü_x0014__x0007__x0001__x0001_ 7 2" xfId="20503"/>
    <cellStyle name="þ_x001d_ð·_x000c_æþ'_x000d_ßþU_x0001_Ø_x0005_ü_x0014__x0007__x0001_ 7 3" xfId="31495"/>
    <cellStyle name="þ_x001d_ð·_x000c_æþ'_x000d_ßþU_x0001_Ø_x0005_ü_x0014__x0007__x0001__x0001_ 7 3" xfId="31496"/>
    <cellStyle name="þ_x001d_ð·_x000c_æþ'_x000d_ßþU_x0001_Ø_x0005_ü_x0014__x0007__x0001_ 8" xfId="12773"/>
    <cellStyle name="þ_x001d_ð·_x000c_æþ'_x000d_ßþU_x0001_Ø_x0005_ü_x0014__x0007__x0001__x0001_ 8" xfId="12774"/>
    <cellStyle name="þ_x001d_ð·_x000c_æþ'_x000d_ßþU_x0001_Ø_x0005_ü_x0014__x0007__x0001_ 8 2" xfId="20504"/>
    <cellStyle name="þ_x001d_ð·_x000c_æþ'_x000d_ßþU_x0001_Ø_x0005_ü_x0014__x0007__x0001__x0001_ 8 2" xfId="20505"/>
    <cellStyle name="þ_x001d_ð·_x000c_æþ'_x000d_ßþU_x0001_Ø_x0005_ü_x0014__x0007__x0001_ 8 3" xfId="31497"/>
    <cellStyle name="þ_x001d_ð·_x000c_æþ'_x000d_ßþU_x0001_Ø_x0005_ü_x0014__x0007__x0001__x0001_ 8 3" xfId="31498"/>
    <cellStyle name="þ_x001d_ð·_x000c_æþ'_x000d_ßþU_x0001_Ø_x0005_ü_x0014__x0007__x0001_ 9" xfId="12775"/>
    <cellStyle name="þ_x001d_ð·_x000c_æþ'_x000d_ßþU_x0001_Ø_x0005_ü_x0014__x0007__x0001__x0001_ 9" xfId="12776"/>
    <cellStyle name="þ_x001d_ð·_x000c_æþ'_x000d_ßþU_x0001_Ø_x0005_ü_x0014__x0007__x0001_ 9 2" xfId="20506"/>
    <cellStyle name="þ_x001d_ð·_x000c_æþ'_x000d_ßþU_x0001_Ø_x0005_ü_x0014__x0007__x0001__x0001_ 9 2" xfId="20507"/>
    <cellStyle name="þ_x001d_ð·_x000c_æþ'_x000d_ßþU_x0001_Ø_x0005_ü_x0014__x0007__x0001_ 9 3" xfId="31499"/>
    <cellStyle name="þ_x001d_ð·_x000c_æþ'_x000d_ßþU_x0001_Ø_x0005_ü_x0014__x0007__x0001__x0001_ 9 3" xfId="31500"/>
    <cellStyle name="þ_x001d_ð·_x000c_æþ'_x000d_ßþU_x0001_Ø_x0005_ü_x0014__x0007__x0001__x0001_?_x0002_ÿÿÿÿÿÿÿÿÿÿÿÿÿÿÿ¯?(_x0002__x001e__x0016_ ???¼$ÿÿÿÿ????_x0006__x0016_??????????????Í!Ë??????????           ?????           ?????????_x000d_C:\WINDOWS\_x000d_V_x000d_S\TEMP_x000d_NC;C:\NU;C:\VIRUS;_x000d_?????????????????????????????????????????????????????????????????????????????" xfId="12777"/>
    <cellStyle name="þ_x001d_ð·_x000c_æþ'_x000d_ßþU_x0001_Ø_x0005_ü_x0014__x0007__x0001__x0001_?_x0002_ÿÿÿÿÿÿÿÿÿÿÿÿÿÿÿ¯?(_x0002__x001e__x0016_ ???¼$ÿÿÿÿ????_x0006__x0016_??????????????Í!Ë??????????           ?????           ?????????_x000d_C:\WINDOWS\_x000d_V_x000d_S\TEMP_x000d_NC;C:\NU;C:\VIRUS;_x000d_????????????????????????????????????????????????????????????????????????????? 2" xfId="12778"/>
    <cellStyle name="þ_x001d_ð·_x000c_æþ'_x000d_ßþU_x0001_Ø_x0005_ü_x0014__x0007__x0001__x0001_?_x0002_ÿÿÿÿÿÿÿÿÿÿÿÿÿÿÿ¯?(_x0002__x001e__x0016_ ???¼$ÿÿÿÿ????_x0006__x0016_??????????????Í!Ë??????????           ?????           ?????????_x000d_C:\WINDOWS\_x000d_V_x000d_S\TEMP_x000d_NC;C:\NU;C:\VIRUS;_x000d_????????????????????????????????????????????????????????????????????????????? 2 2" xfId="20510"/>
    <cellStyle name="þ_x001d_ð·_x000c_æþ'_x000d_ßþU_x0001_Ø_x0005_ü_x0014__x0007__x0001__x0001_?_x0002_ÿÿÿÿÿÿÿÿÿÿÿÿÿÿÿ¯?(_x0002__x001e__x0016_ ???¼$ÿÿÿÿ????_x0006__x0016_??????????????Í!Ë??????????           ?????           ?????????_x000d_C:\WINDOWS\_x000d_V_x000d_S\TEMP_x000d_NC;C:\NU;C:\VIRUS;_x000d_????????????????????????????????????????????????????????????????????????????? 2 3" xfId="20509"/>
    <cellStyle name="þ_x001d_ð·_x000c_æþ'_x000d_ßþU_x0001_Ø_x0005_ü_x0014__x0007__x0001__x0001_?_x0002_ÿÿÿÿÿÿÿÿÿÿÿÿÿÿÿ¯?(_x0002__x001e__x0016_ ???¼$ÿÿÿÿ????_x0006__x0016_??????????????Í!Ë??????????           ?????           ?????????_x000d_C:\WINDOWS\_x000d_V_x000d_S\TEMP_x000d_NC;C:\NU;C:\VIRUS;_x000d_????????????????????????????????????????????????????????????????????????????? 3" xfId="20511"/>
    <cellStyle name="þ_x001d_ð·_x000c_æþ'_x000d_ßþU_x0001_Ø_x0005_ü_x0014__x0007__x0001__x0001_?_x0002_ÿÿÿÿÿÿÿÿÿÿÿÿÿÿÿ¯?(_x0002__x001e__x0016_ ???¼$ÿÿÿÿ????_x0006__x0016_??????????????Í!Ë??????????           ?????           ?????????_x000d_C:\WINDOWS\_x000d_V_x000d_S\TEMP_x000d_NC;C:\NU;C:\VIRUS;_x000d_????????????????????????????????????????????????????????????????????????????? 4" xfId="20512"/>
    <cellStyle name="þ_x001d_ð·_x000c_æþ'_x000d_ßþU_x0001_Ø_x0005_ü_x0014__x0007__x0001__x0001_?_x0002_ÿÿÿÿÿÿÿÿÿÿÿÿÿÿÿ¯?(_x0002__x001e__x0016_ ???¼$ÿÿÿÿ????_x0006__x0016_??????????????Í!Ë??????????           ?????           ?????????_x000d_C:\WINDOWS\_x000d_V_x000d_S\TEMP_x000d_NC;C:\NU;C:\VIRUS;_x000d_????????????????????????????????????????????????????????????????????????????? 5" xfId="20508"/>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12779"/>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2" xfId="1278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2 2" xfId="20515"/>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2 3" xfId="20514"/>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3" xfId="20516"/>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4" xfId="20517"/>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5" xfId="20513"/>
    <cellStyle name="þ_x001d_ð·_x000c_æþ'_x000d_ßþU_x0001_Ø_x0005_ü_x0014__x0007__x0001__x0001__Bieu cn nhiệm kỳ sưa lai năm 2010,2011" xfId="20518"/>
    <cellStyle name="þ_x001d_ð·_x000c_æþ'_x000d_ßþU_x0001_Ø_x0005_ü_x0014__x0007__x0001__BIEU KE HOACH  2015 (KTN 6.11 sua)" xfId="20519"/>
    <cellStyle name="þ_x001d_ð·_x000c_æþ'_x000d_ßþU_x0001_Ø_x0005_ü_x0014__x0007__x0001__x0001__BIEU KE HOACH  2015 (KTN 6.11 sua)" xfId="20520"/>
    <cellStyle name="þ_x001d_ð·_BIEU KE HOACH  2015 (KTN 6.11 sua)" xfId="20521"/>
    <cellStyle name="þ_x001d_ðÇ%Uý—&amp;Hý9_x0008_Ÿ s_x000a__x0007_" xfId="20522"/>
    <cellStyle name="þ_x001d_ðÇ%Uý—&amp;Hý9_x0008_Ÿ s_x000a__x0007__x0001_" xfId="12781"/>
    <cellStyle name="þ_x001d_ðÇ%Uý—&amp;Hý9_x0008_Ÿ s_x000a__x0007__x0001__x0001_" xfId="12782"/>
    <cellStyle name="þ_x001d_ðÇ%Uý—&amp;Hý9_x0008_Ÿ s_x000a__x0007__x0001_ 10" xfId="12783"/>
    <cellStyle name="þ_x001d_ðÇ%Uý—&amp;Hý9_x0008_Ÿ s_x000a__x0007__x0001__x0001_ 10" xfId="12784"/>
    <cellStyle name="þ_x001d_ðÇ%Uý—&amp;Hý9_x0008_Ÿ s_x000a__x0007__x0001_ 10 2" xfId="31503"/>
    <cellStyle name="þ_x001d_ðÇ%Uý—&amp;Hý9_x0008_Ÿ s_x000a__x0007__x0001__x0001_ 10 2" xfId="31504"/>
    <cellStyle name="þ_x001d_ðÇ%Uý—&amp;Hý9_x0008_Ÿ s_x000a__x0007__x0001_ 11" xfId="12785"/>
    <cellStyle name="þ_x001d_ðÇ%Uý—&amp;Hý9_x0008_Ÿ s_x000a__x0007__x0001__x0001_ 11" xfId="12786"/>
    <cellStyle name="þ_x001d_ðÇ%Uý—&amp;Hý9_x0008_Ÿ s_x000a__x0007__x0001_ 11 2" xfId="31505"/>
    <cellStyle name="þ_x001d_ðÇ%Uý—&amp;Hý9_x0008_Ÿ s_x000a__x0007__x0001__x0001_ 11 2" xfId="31506"/>
    <cellStyle name="þ_x001d_ðÇ%Uý—&amp;Hý9_x0008_Ÿ s_x000a__x0007__x0001_ 12" xfId="12787"/>
    <cellStyle name="þ_x001d_ðÇ%Uý—&amp;Hý9_x0008_Ÿ s_x000a__x0007__x0001__x0001_ 12" xfId="12788"/>
    <cellStyle name="þ_x001d_ðÇ%Uý—&amp;Hý9_x0008_Ÿ s_x000a__x0007__x0001_ 12 2" xfId="31507"/>
    <cellStyle name="þ_x001d_ðÇ%Uý—&amp;Hý9_x0008_Ÿ s_x000a__x0007__x0001__x0001_ 12 2" xfId="31508"/>
    <cellStyle name="þ_x001d_ðÇ%Uý—&amp;Hý9_x0008_Ÿ s_x000a__x0007__x0001_ 13" xfId="12789"/>
    <cellStyle name="þ_x001d_ðÇ%Uý—&amp;Hý9_x0008_Ÿ s_x000a__x0007__x0001__x0001_ 13" xfId="12790"/>
    <cellStyle name="þ_x001d_ðÇ%Uý—&amp;Hý9_x0008_Ÿ s_x000a__x0007__x0001_ 13 2" xfId="31509"/>
    <cellStyle name="þ_x001d_ðÇ%Uý—&amp;Hý9_x0008_Ÿ s_x000a__x0007__x0001__x0001_ 13 2" xfId="31510"/>
    <cellStyle name="þ_x001d_ðÇ%Uý—&amp;Hý9_x0008_Ÿ s_x000a__x0007__x0001_ 14" xfId="12791"/>
    <cellStyle name="þ_x001d_ðÇ%Uý—&amp;Hý9_x0008_Ÿ s_x000a__x0007__x0001__x0001_ 14" xfId="12792"/>
    <cellStyle name="þ_x001d_ðÇ%Uý—&amp;Hý9_x0008_Ÿ s_x000a__x0007__x0001_ 14 2" xfId="31511"/>
    <cellStyle name="þ_x001d_ðÇ%Uý—&amp;Hý9_x0008_Ÿ s_x000a__x0007__x0001__x0001_ 14 2" xfId="31512"/>
    <cellStyle name="þ_x001d_ðÇ%Uý—&amp;Hý9_x0008_Ÿ s_x000a__x0007__x0001_ 15" xfId="12793"/>
    <cellStyle name="þ_x001d_ðÇ%Uý—&amp;Hý9_x0008_Ÿ s_x000a__x0007__x0001__x0001_ 15" xfId="12794"/>
    <cellStyle name="þ_x001d_ðÇ%Uý—&amp;Hý9_x0008_Ÿ s_x000a__x0007__x0001_ 15 2" xfId="31513"/>
    <cellStyle name="þ_x001d_ðÇ%Uý—&amp;Hý9_x0008_Ÿ s_x000a__x0007__x0001__x0001_ 15 2" xfId="31514"/>
    <cellStyle name="þ_x001d_ðÇ%Uý—&amp;Hý9_x0008_Ÿ s_x000a__x0007__x0001_ 16" xfId="12795"/>
    <cellStyle name="þ_x001d_ðÇ%Uý—&amp;Hý9_x0008_Ÿ s_x000a__x0007__x0001__x0001_ 16" xfId="12796"/>
    <cellStyle name="þ_x001d_ðÇ%Uý—&amp;Hý9_x0008_Ÿ s_x000a__x0007__x0001_ 16 2" xfId="31515"/>
    <cellStyle name="þ_x001d_ðÇ%Uý—&amp;Hý9_x0008_Ÿ s_x000a__x0007__x0001__x0001_ 16 2" xfId="31516"/>
    <cellStyle name="þ_x001d_ðÇ%Uý—&amp;Hý9_x0008_Ÿ s_x000a__x0007__x0001_ 17" xfId="12797"/>
    <cellStyle name="þ_x001d_ðÇ%Uý—&amp;Hý9_x0008_Ÿ s_x000a__x0007__x0001__x0001_ 17" xfId="12798"/>
    <cellStyle name="þ_x001d_ðÇ%Uý—&amp;Hý9_x0008_Ÿ s_x000a__x0007__x0001_ 17 2" xfId="31517"/>
    <cellStyle name="þ_x001d_ðÇ%Uý—&amp;Hý9_x0008_Ÿ s_x000a__x0007__x0001__x0001_ 17 2" xfId="31518"/>
    <cellStyle name="þ_x001d_ðÇ%Uý—&amp;Hý9_x0008_Ÿ s_x000a__x0007__x0001_ 18" xfId="12799"/>
    <cellStyle name="þ_x001d_ðÇ%Uý—&amp;Hý9_x0008_Ÿ s_x000a__x0007__x0001__x0001_ 18" xfId="12800"/>
    <cellStyle name="þ_x001d_ðÇ%Uý—&amp;Hý9_x0008_Ÿ s_x000a__x0007__x0001_ 18 2" xfId="31519"/>
    <cellStyle name="þ_x001d_ðÇ%Uý—&amp;Hý9_x0008_Ÿ s_x000a__x0007__x0001__x0001_ 18 2" xfId="31520"/>
    <cellStyle name="þ_x001d_ðÇ%Uý—&amp;Hý9_x0008_Ÿ s_x000a__x0007__x0001_ 19" xfId="12801"/>
    <cellStyle name="þ_x001d_ðÇ%Uý—&amp;Hý9_x0008_Ÿ s_x000a__x0007__x0001__x0001_ 19" xfId="12802"/>
    <cellStyle name="þ_x001d_ðÇ%Uý—&amp;Hý9_x0008_Ÿ s_x000a__x0007__x0001_ 19 2" xfId="31521"/>
    <cellStyle name="þ_x001d_ðÇ%Uý—&amp;Hý9_x0008_Ÿ s_x000a__x0007__x0001__x0001_ 19 2" xfId="31522"/>
    <cellStyle name="þ_x001d_ðÇ%Uý—&amp;Hý9_x0008_Ÿ s_x000a__x0007__x0001_ 2" xfId="12803"/>
    <cellStyle name="þ_x001d_ðÇ%Uý—&amp;Hý9_x0008_Ÿ s_x000a__x0007__x0001__x0001_ 2" xfId="12804"/>
    <cellStyle name="þ_x001d_ðÇ%Uý—&amp;Hý9_x0008_Ÿ s_x000a__x0007__x0001_ 2 2" xfId="20527"/>
    <cellStyle name="þ_x001d_ðÇ%Uý—&amp;Hý9_x0008_Ÿ s_x000a__x0007__x0001__x0001_ 2 2" xfId="20528"/>
    <cellStyle name="þ_x001d_ðÇ%Uý—&amp;Hý9_x0008_Ÿ s_x000a__x0007__x0001_ 2 3" xfId="31523"/>
    <cellStyle name="þ_x001d_ðÇ%Uý—&amp;Hý9_x0008_Ÿ s_x000a__x0007__x0001__x0001_ 2 3" xfId="31524"/>
    <cellStyle name="þ_x001d_ðÇ%Uý—&amp;Hý9_x0008_Ÿ s_x000a__x0007__x0001_ 20" xfId="12805"/>
    <cellStyle name="þ_x001d_ðÇ%Uý—&amp;Hý9_x0008_Ÿ s_x000a__x0007__x0001__x0001_ 20" xfId="12806"/>
    <cellStyle name="þ_x001d_ðÇ%Uý—&amp;Hý9_x0008_Ÿ s_x000a__x0007__x0001_ 20 2" xfId="31525"/>
    <cellStyle name="þ_x001d_ðÇ%Uý—&amp;Hý9_x0008_Ÿ s_x000a__x0007__x0001__x0001_ 20 2" xfId="31526"/>
    <cellStyle name="þ_x001d_ðÇ%Uý—&amp;Hý9_x0008_Ÿ s_x000a__x0007__x0001_ 21" xfId="12807"/>
    <cellStyle name="þ_x001d_ðÇ%Uý—&amp;Hý9_x0008_Ÿ s_x000a__x0007__x0001__x0001_ 21" xfId="12808"/>
    <cellStyle name="þ_x001d_ðÇ%Uý—&amp;Hý9_x0008_Ÿ s_x000a__x0007__x0001_ 21 2" xfId="31527"/>
    <cellStyle name="þ_x001d_ðÇ%Uý—&amp;Hý9_x0008_Ÿ s_x000a__x0007__x0001__x0001_ 21 2" xfId="31528"/>
    <cellStyle name="þ_x001d_ðÇ%Uý—&amp;Hý9_x0008_Ÿ s_x000a__x0007__x0001_ 22" xfId="12809"/>
    <cellStyle name="þ_x001d_ðÇ%Uý—&amp;Hý9_x0008_Ÿ s_x000a__x0007__x0001__x0001_ 22" xfId="12810"/>
    <cellStyle name="þ_x001d_ðÇ%Uý—&amp;Hý9_x0008_Ÿ s_x000a__x0007__x0001_ 22 2" xfId="31529"/>
    <cellStyle name="þ_x001d_ðÇ%Uý—&amp;Hý9_x0008_Ÿ s_x000a__x0007__x0001__x0001_ 22 2" xfId="31530"/>
    <cellStyle name="þ_x001d_ðÇ%Uý—&amp;Hý9_x0008_Ÿ s_x000a__x0007__x0001_ 23" xfId="12811"/>
    <cellStyle name="þ_x001d_ðÇ%Uý—&amp;Hý9_x0008_Ÿ s_x000a__x0007__x0001__x0001_ 23" xfId="12812"/>
    <cellStyle name="þ_x001d_ðÇ%Uý—&amp;Hý9_x0008_Ÿ s_x000a__x0007__x0001_ 23 2" xfId="31531"/>
    <cellStyle name="þ_x001d_ðÇ%Uý—&amp;Hý9_x0008_Ÿ s_x000a__x0007__x0001__x0001_ 23 2" xfId="31532"/>
    <cellStyle name="þ_x001d_ðÇ%Uý—&amp;Hý9_x0008_Ÿ s_x000a__x0007__x0001_ 24" xfId="12813"/>
    <cellStyle name="þ_x001d_ðÇ%Uý—&amp;Hý9_x0008_Ÿ s_x000a__x0007__x0001__x0001_ 24" xfId="12814"/>
    <cellStyle name="þ_x001d_ðÇ%Uý—&amp;Hý9_x0008_Ÿ s_x000a__x0007__x0001_ 24 2" xfId="31533"/>
    <cellStyle name="þ_x001d_ðÇ%Uý—&amp;Hý9_x0008_Ÿ s_x000a__x0007__x0001__x0001_ 24 2" xfId="31534"/>
    <cellStyle name="þ_x001d_ðÇ%Uý—&amp;Hý9_x0008_Ÿ s_x000a__x0007__x0001_ 25" xfId="12815"/>
    <cellStyle name="þ_x001d_ðÇ%Uý—&amp;Hý9_x0008_Ÿ s_x000a__x0007__x0001__x0001_ 25" xfId="12816"/>
    <cellStyle name="þ_x001d_ðÇ%Uý—&amp;Hý9_x0008_Ÿ s_x000a__x0007__x0001_ 25 2" xfId="31535"/>
    <cellStyle name="þ_x001d_ðÇ%Uý—&amp;Hý9_x0008_Ÿ s_x000a__x0007__x0001__x0001_ 25 2" xfId="31536"/>
    <cellStyle name="þ_x001d_ðÇ%Uý—&amp;Hý9_x0008_Ÿ s_x000a__x0007__x0001_ 26" xfId="12817"/>
    <cellStyle name="þ_x001d_ðÇ%Uý—&amp;Hý9_x0008_Ÿ s_x000a__x0007__x0001__x0001_ 26" xfId="12818"/>
    <cellStyle name="þ_x001d_ðÇ%Uý—&amp;Hý9_x0008_Ÿ s_x000a__x0007__x0001_ 26 2" xfId="31537"/>
    <cellStyle name="þ_x001d_ðÇ%Uý—&amp;Hý9_x0008_Ÿ s_x000a__x0007__x0001__x0001_ 26 2" xfId="31538"/>
    <cellStyle name="þ_x001d_ðÇ%Uý—&amp;Hý9_x0008_Ÿ s_x000a__x0007__x0001_ 27" xfId="20525"/>
    <cellStyle name="þ_x001d_ðÇ%Uý—&amp;Hý9_x0008_Ÿ s_x000a__x0007__x0001__x0001_ 27" xfId="20526"/>
    <cellStyle name="þ_x001d_ðÇ%Uý—&amp;Hý9_x0008_Ÿ s_x000a__x0007__x0001_ 28" xfId="31501"/>
    <cellStyle name="þ_x001d_ðÇ%Uý—&amp;Hý9_x0008_Ÿ s_x000a__x0007__x0001__x0001_ 28" xfId="31502"/>
    <cellStyle name="þ_x001d_ðÇ%Uý—&amp;Hý9_x0008_Ÿ s_x000a__x0007__x0001_ 3" xfId="12819"/>
    <cellStyle name="þ_x001d_ðÇ%Uý—&amp;Hý9_x0008_Ÿ s_x000a__x0007__x0001__x0001_ 3" xfId="12820"/>
    <cellStyle name="þ_x001d_ðÇ%Uý—&amp;Hý9_x0008_Ÿ s_x000a__x0007__x0001_ 3 2" xfId="20529"/>
    <cellStyle name="þ_x001d_ðÇ%Uý—&amp;Hý9_x0008_Ÿ s_x000a__x0007__x0001__x0001_ 3 2" xfId="20530"/>
    <cellStyle name="þ_x001d_ðÇ%Uý—&amp;Hý9_x0008_Ÿ s_x000a__x0007__x0001_ 3 3" xfId="31539"/>
    <cellStyle name="þ_x001d_ðÇ%Uý—&amp;Hý9_x0008_Ÿ s_x000a__x0007__x0001__x0001_ 3 3" xfId="31540"/>
    <cellStyle name="þ_x001d_ðÇ%Uý—&amp;Hý9_x0008_Ÿ s_x000a__x0007__x0001_ 4" xfId="12821"/>
    <cellStyle name="þ_x001d_ðÇ%Uý—&amp;Hý9_x0008_Ÿ s_x000a__x0007__x0001__x0001_ 4" xfId="12822"/>
    <cellStyle name="þ_x001d_ðÇ%Uý—&amp;Hý9_x0008_Ÿ s_x000a__x0007__x0001_ 4 2" xfId="20531"/>
    <cellStyle name="þ_x001d_ðÇ%Uý—&amp;Hý9_x0008_Ÿ s_x000a__x0007__x0001__x0001_ 4 2" xfId="20532"/>
    <cellStyle name="þ_x001d_ðÇ%Uý—&amp;Hý9_x0008_Ÿ s_x000a__x0007__x0001_ 4 3" xfId="31541"/>
    <cellStyle name="þ_x001d_ðÇ%Uý—&amp;Hý9_x0008_Ÿ s_x000a__x0007__x0001__x0001_ 4 3" xfId="31542"/>
    <cellStyle name="þ_x001d_ðÇ%Uý—&amp;Hý9_x0008_Ÿ s_x000a__x0007__x0001_ 5" xfId="12823"/>
    <cellStyle name="þ_x001d_ðÇ%Uý—&amp;Hý9_x0008_Ÿ s_x000a__x0007__x0001__x0001_ 5" xfId="12824"/>
    <cellStyle name="þ_x001d_ðÇ%Uý—&amp;Hý9_x0008_Ÿ s_x000a__x0007__x0001_ 5 2" xfId="31543"/>
    <cellStyle name="þ_x001d_ðÇ%Uý—&amp;Hý9_x0008_Ÿ s_x000a__x0007__x0001__x0001_ 5 2" xfId="31544"/>
    <cellStyle name="þ_x001d_ðÇ%Uý—&amp;Hý9_x0008_Ÿ s_x000a__x0007__x0001_ 6" xfId="12825"/>
    <cellStyle name="þ_x001d_ðÇ%Uý—&amp;Hý9_x0008_Ÿ s_x000a__x0007__x0001__x0001_ 6" xfId="12826"/>
    <cellStyle name="þ_x001d_ðÇ%Uý—&amp;Hý9_x0008_Ÿ s_x000a__x0007__x0001_ 6 2" xfId="31545"/>
    <cellStyle name="þ_x001d_ðÇ%Uý—&amp;Hý9_x0008_Ÿ s_x000a__x0007__x0001__x0001_ 6 2" xfId="31546"/>
    <cellStyle name="þ_x001d_ðÇ%Uý—&amp;Hý9_x0008_Ÿ s_x000a__x0007__x0001_ 7" xfId="12827"/>
    <cellStyle name="þ_x001d_ðÇ%Uý—&amp;Hý9_x0008_Ÿ s_x000a__x0007__x0001__x0001_ 7" xfId="12828"/>
    <cellStyle name="þ_x001d_ðÇ%Uý—&amp;Hý9_x0008_Ÿ s_x000a__x0007__x0001_ 7 2" xfId="31547"/>
    <cellStyle name="þ_x001d_ðÇ%Uý—&amp;Hý9_x0008_Ÿ s_x000a__x0007__x0001__x0001_ 7 2" xfId="31548"/>
    <cellStyle name="þ_x001d_ðÇ%Uý—&amp;Hý9_x0008_Ÿ s_x000a__x0007__x0001_ 8" xfId="12829"/>
    <cellStyle name="þ_x001d_ðÇ%Uý—&amp;Hý9_x0008_Ÿ s_x000a__x0007__x0001__x0001_ 8" xfId="12830"/>
    <cellStyle name="þ_x001d_ðÇ%Uý—&amp;Hý9_x0008_Ÿ s_x000a__x0007__x0001_ 8 2" xfId="31549"/>
    <cellStyle name="þ_x001d_ðÇ%Uý—&amp;Hý9_x0008_Ÿ s_x000a__x0007__x0001__x0001_ 8 2" xfId="31550"/>
    <cellStyle name="þ_x001d_ðÇ%Uý—&amp;Hý9_x0008_Ÿ s_x000a__x0007__x0001_ 9" xfId="12831"/>
    <cellStyle name="þ_x001d_ðÇ%Uý—&amp;Hý9_x0008_Ÿ s_x000a__x0007__x0001__x0001_ 9" xfId="12832"/>
    <cellStyle name="þ_x001d_ðÇ%Uý—&amp;Hý9_x0008_Ÿ s_x000a__x0007__x0001_ 9 2" xfId="31551"/>
    <cellStyle name="þ_x001d_ðÇ%Uý—&amp;Hý9_x0008_Ÿ s_x000a__x0007__x0001__x0001_ 9 2" xfId="31552"/>
    <cellStyle name="þ_x001d_ðÇ%Uý—&amp;Hý9_x0008_Ÿ s_x000a__x0007__x0001__x0001_?_x0002_ÿÿÿÿÿÿÿÿÿÿÿÿÿÿÿ_x0001_(_x0002_—_x000d_€???Î_x001f_ÿÿÿÿ????_x0007_???????????????Í!Ë??????????           ?????           ?????????_x000d_C:\WINDOWS\country.sys_x000d_??????????????????????????????????????????????????????????????????????????????????????????????" xfId="12833"/>
    <cellStyle name="þ_x001d_ðÇ%Uý—&amp;Hý9_x0008_Ÿ s_x000a__x0007__x0001__x0001_?_x0002_ÿÿÿÿÿÿÿÿÿÿÿÿÿÿÿ_x0001_(_x0002_—_x000d_€???Î_x001f_ÿÿÿÿ????_x0007_???????????????Í!Ë??????????           ?????           ?????????_x000d_C:\WINDOWS\country.sys_x000d_?????????????????????????????????????????????????????????????????????????????????????????????? 2" xfId="20533"/>
    <cellStyle name="þ_x001d_ðÇ%Uý—&amp;Hý9_x0008_Ÿ s_x000a__x0007__x0001__x0001_?_x0002_ÿÿÿÿÿÿÿÿÿÿÿÿÿÿÿ_x0001_(_x0002_—_x000d_€???Î_x001f_ÿÿÿÿ????_x0007_???????????????Í!Ë??????????           ?????           ?????????_x000d_C:\WINDOWS\country.sys_x000d_?????????????????????????????????????????????????????????????????????????????????????????????? 3" xfId="31553"/>
    <cellStyle name="þ_x001d_ðÇ%Uý—&amp;Hý9_x0008_Ÿ s_x000a__x0007__x0001__BIEU KE HOACH  2015 (KTN 6.11 sua)" xfId="20523"/>
    <cellStyle name="þ_x001d_ðÇ%Uý—&amp;Hý9_x0008_Ÿ s_x000a__x0007__x0001__x0001__BIEU KE HOACH  2015 (KTN 6.11 sua)" xfId="20524"/>
    <cellStyle name="þ_x001d_ðÇ%Uý—&amp;Hý9_x0008_Ÿ s_x000a__x0007__x0001__CT 134" xfId="20534"/>
    <cellStyle name="þ_x001d_ðÇ%Uý—&amp;Hý9_x0008_Ÿ s_x000a__x0007__x0001__x0001__CT 134" xfId="20535"/>
    <cellStyle name="þ_x001d_ðK_x000c_Fý_x001b__x000d_9ýU_x0001_Ð_x0008_¦)_x0007__x0001__x0001_" xfId="12834"/>
    <cellStyle name="þ_x001d_ðK_x000c_Fý_x001b__x000d_9ýU_x0001_Ð_x0008_¦)_x0007__x0001__x0001_ 2" xfId="20537"/>
    <cellStyle name="þ_x001d_ðK_x000c_Fý_x001b__x000d_9ýU_x0001_Ð_x0008_¦)_x0007__x0001__x0001_ 3" xfId="20538"/>
    <cellStyle name="þ_x001d_ðK_x000c_Fý_x001b__x000d_9ýU_x0001_Ð_x0008_¦)_x0007__x0001__x0001_ 4" xfId="20536"/>
    <cellStyle name="thuong-10" xfId="12835"/>
    <cellStyle name="thuong-10 2" xfId="20851"/>
    <cellStyle name="thuong-10 3" xfId="20852"/>
    <cellStyle name="thuong-10 4" xfId="20850"/>
    <cellStyle name="thuong-11" xfId="12836"/>
    <cellStyle name="thuong-11 2" xfId="20854"/>
    <cellStyle name="thuong-11 2 2" xfId="34236"/>
    <cellStyle name="thuong-11 3" xfId="20855"/>
    <cellStyle name="thuong-11 4" xfId="20853"/>
    <cellStyle name="thuy" xfId="20856"/>
    <cellStyle name="thuy 2" xfId="20869"/>
    <cellStyle name="Thuyet minh" xfId="12837"/>
    <cellStyle name="Thuyet minh 2" xfId="20858"/>
    <cellStyle name="Thuyet minh 3" xfId="20859"/>
    <cellStyle name="Thuyet minh 4" xfId="20857"/>
    <cellStyle name="thvt" xfId="12838"/>
    <cellStyle name="thvt 2" xfId="20861"/>
    <cellStyle name="thvt 3" xfId="20862"/>
    <cellStyle name="thvt 4" xfId="20860"/>
    <cellStyle name="Tiªu ®Ì" xfId="12839"/>
    <cellStyle name="Tiªu ®Ì 2" xfId="19935"/>
    <cellStyle name="Tiªu ®Ì 3" xfId="19936"/>
    <cellStyle name="Tiªu ®Ì 4" xfId="19934"/>
    <cellStyle name="Tien1" xfId="12840"/>
    <cellStyle name="Tien1 2" xfId="19938"/>
    <cellStyle name="Tien1 3" xfId="19939"/>
    <cellStyle name="Tien1 4" xfId="19937"/>
    <cellStyle name="Tieu_de_2" xfId="12841"/>
    <cellStyle name="Times New Roman" xfId="12842"/>
    <cellStyle name="Times New Roman 2" xfId="19941"/>
    <cellStyle name="Times New Roman 3" xfId="19942"/>
    <cellStyle name="Times New Roman 4" xfId="19940"/>
    <cellStyle name="TiÓu môc" xfId="12843"/>
    <cellStyle name="TiÓu môc 2" xfId="19944"/>
    <cellStyle name="TiÓu môc 3" xfId="19945"/>
    <cellStyle name="TiÓu môc 4" xfId="19943"/>
    <cellStyle name="tit1" xfId="12844"/>
    <cellStyle name="tit1 2" xfId="19947"/>
    <cellStyle name="tit1 3" xfId="19948"/>
    <cellStyle name="tit1 4" xfId="19946"/>
    <cellStyle name="tit2" xfId="12845"/>
    <cellStyle name="tit2 2" xfId="19950"/>
    <cellStyle name="tit2 2 2" xfId="34166"/>
    <cellStyle name="tit2 3" xfId="19951"/>
    <cellStyle name="tit2 4" xfId="19949"/>
    <cellStyle name="tit3" xfId="12846"/>
    <cellStyle name="tit3 2" xfId="19953"/>
    <cellStyle name="tit3 3" xfId="19954"/>
    <cellStyle name="tit3 4" xfId="19952"/>
    <cellStyle name="tit4" xfId="12847"/>
    <cellStyle name="tit4 2" xfId="19956"/>
    <cellStyle name="tit4 3" xfId="19957"/>
    <cellStyle name="tit4 4" xfId="19955"/>
    <cellStyle name="Title" xfId="12848" builtinId="15" customBuiltin="1"/>
    <cellStyle name="Title 2" xfId="19958"/>
    <cellStyle name="Title 2 2" xfId="19959"/>
    <cellStyle name="Title 2 3" xfId="19960"/>
    <cellStyle name="Title 3" xfId="19961"/>
    <cellStyle name="Title 4" xfId="19962"/>
    <cellStyle name="TNN" xfId="12849"/>
    <cellStyle name="TNN 2" xfId="19964"/>
    <cellStyle name="TNN 3" xfId="19965"/>
    <cellStyle name="TNN 4" xfId="19963"/>
    <cellStyle name="Tong so" xfId="13331"/>
    <cellStyle name="tong so 1" xfId="13332"/>
    <cellStyle name="Tongcong" xfId="12850"/>
    <cellStyle name="Tongcong 2" xfId="19967"/>
    <cellStyle name="Tongcong 3" xfId="19968"/>
    <cellStyle name="Tongcong 4" xfId="19966"/>
    <cellStyle name="Total" xfId="12851" builtinId="25" customBuiltin="1"/>
    <cellStyle name="Total 2" xfId="13333"/>
    <cellStyle name="Total 2 2" xfId="19969"/>
    <cellStyle name="Total 2 3" xfId="19970"/>
    <cellStyle name="Total 2 4" xfId="19971"/>
    <cellStyle name="Total 3" xfId="19972"/>
    <cellStyle name="Total 4" xfId="19973"/>
    <cellStyle name="Total 5" xfId="19974"/>
    <cellStyle name="trang" xfId="12852"/>
    <cellStyle name="trang 2" xfId="20540"/>
    <cellStyle name="trang 3" xfId="20541"/>
    <cellStyle name="trang 4" xfId="20539"/>
    <cellStyle name="ts" xfId="12853"/>
    <cellStyle name="ts 2" xfId="12854"/>
    <cellStyle name="ts 2 2" xfId="19977"/>
    <cellStyle name="ts 2 3" xfId="19978"/>
    <cellStyle name="ts 2 4" xfId="19976"/>
    <cellStyle name="ts 3" xfId="19979"/>
    <cellStyle name="ts 4" xfId="19980"/>
    <cellStyle name="ts 5" xfId="19975"/>
    <cellStyle name="tt1" xfId="12855"/>
    <cellStyle name="tt1 2" xfId="19982"/>
    <cellStyle name="tt1 3" xfId="19983"/>
    <cellStyle name="tt1 4" xfId="19981"/>
    <cellStyle name="Tusental (0)_pldt" xfId="12856"/>
    <cellStyle name="Tusental_pldt" xfId="12857"/>
    <cellStyle name="UNIDAGSCode" xfId="12858"/>
    <cellStyle name="UNIDAGSCode 2" xfId="12859"/>
    <cellStyle name="UNIDAGSCode 2 2" xfId="20544"/>
    <cellStyle name="UNIDAGSCode 2 3" xfId="20545"/>
    <cellStyle name="UNIDAGSCode 2 3 2" xfId="34221"/>
    <cellStyle name="UNIDAGSCode 2 4" xfId="20543"/>
    <cellStyle name="UNIDAGSCode 3" xfId="20546"/>
    <cellStyle name="UNIDAGSCode 3 2" xfId="34222"/>
    <cellStyle name="UNIDAGSCode 4" xfId="20547"/>
    <cellStyle name="UNIDAGSCode 5" xfId="20542"/>
    <cellStyle name="UNIDAGSCode2" xfId="12860"/>
    <cellStyle name="UNIDAGSCode2 2" xfId="12861"/>
    <cellStyle name="UNIDAGSCode2 2 2" xfId="20550"/>
    <cellStyle name="UNIDAGSCode2 2 3" xfId="20549"/>
    <cellStyle name="UNIDAGSCode2 3" xfId="20551"/>
    <cellStyle name="UNIDAGSCode2 4" xfId="20552"/>
    <cellStyle name="UNIDAGSCode2 5" xfId="20548"/>
    <cellStyle name="UNIDAGSCurrency" xfId="12862"/>
    <cellStyle name="UNIDAGSCurrency 2" xfId="12863"/>
    <cellStyle name="UNIDAGSCurrency 2 2" xfId="20555"/>
    <cellStyle name="UNIDAGSCurrency 2 3" xfId="20556"/>
    <cellStyle name="UNIDAGSCurrency 2 3 2" xfId="34223"/>
    <cellStyle name="UNIDAGSCurrency 2 4" xfId="20554"/>
    <cellStyle name="UNIDAGSCurrency 3" xfId="20557"/>
    <cellStyle name="UNIDAGSCurrency 3 2" xfId="34224"/>
    <cellStyle name="UNIDAGSCurrency 4" xfId="20558"/>
    <cellStyle name="UNIDAGSCurrency 5" xfId="20553"/>
    <cellStyle name="UNIDAGSDate" xfId="12864"/>
    <cellStyle name="UNIDAGSDate 2" xfId="12865"/>
    <cellStyle name="UNIDAGSDate 2 2" xfId="20561"/>
    <cellStyle name="UNIDAGSDate 2 3" xfId="20562"/>
    <cellStyle name="UNIDAGSDate 2 3 2" xfId="34225"/>
    <cellStyle name="UNIDAGSDate 2 4" xfId="20560"/>
    <cellStyle name="UNIDAGSDate 3" xfId="20563"/>
    <cellStyle name="UNIDAGSDate 3 2" xfId="34226"/>
    <cellStyle name="UNIDAGSDate 4" xfId="20564"/>
    <cellStyle name="UNIDAGSDate 5" xfId="20559"/>
    <cellStyle name="UNIDAGSPercent" xfId="12866"/>
    <cellStyle name="UNIDAGSPercent 2" xfId="12867"/>
    <cellStyle name="UNIDAGSPercent 2 2" xfId="20567"/>
    <cellStyle name="UNIDAGSPercent 2 3" xfId="20568"/>
    <cellStyle name="UNIDAGSPercent 2 3 2" xfId="34227"/>
    <cellStyle name="UNIDAGSPercent 2 4" xfId="20566"/>
    <cellStyle name="UNIDAGSPercent 3" xfId="20569"/>
    <cellStyle name="UNIDAGSPercent 3 2" xfId="34228"/>
    <cellStyle name="UNIDAGSPercent 4" xfId="20570"/>
    <cellStyle name="UNIDAGSPercent 5" xfId="20565"/>
    <cellStyle name="UNIDAGSPercent2" xfId="12868"/>
    <cellStyle name="UNIDAGSPercent2 2" xfId="12869"/>
    <cellStyle name="UNIDAGSPercent2 2 2" xfId="20573"/>
    <cellStyle name="UNIDAGSPercent2 2 3" xfId="20574"/>
    <cellStyle name="UNIDAGSPercent2 2 3 2" xfId="34229"/>
    <cellStyle name="UNIDAGSPercent2 2 4" xfId="20572"/>
    <cellStyle name="UNIDAGSPercent2 3" xfId="20575"/>
    <cellStyle name="UNIDAGSPercent2 3 2" xfId="34230"/>
    <cellStyle name="UNIDAGSPercent2 4" xfId="20576"/>
    <cellStyle name="UNIDAGSPercent2 5" xfId="20571"/>
    <cellStyle name="ux_3_¼­¿ï-¾È»ê" xfId="12870"/>
    <cellStyle name="Valuta (0)_pldt" xfId="12871"/>
    <cellStyle name="Valuta_pldt" xfId="12872"/>
    <cellStyle name="VANG1" xfId="12873"/>
    <cellStyle name="VANG1 2" xfId="20578"/>
    <cellStyle name="VANG1 3" xfId="20579"/>
    <cellStyle name="VANG1 4" xfId="20577"/>
    <cellStyle name="viet" xfId="12874"/>
    <cellStyle name="viet 2" xfId="12875"/>
    <cellStyle name="viet 2 2" xfId="20581"/>
    <cellStyle name="viet 2 3" xfId="20580"/>
    <cellStyle name="viet 3" xfId="13335"/>
    <cellStyle name="viet 3 2" xfId="20582"/>
    <cellStyle name="viet 4" xfId="13297"/>
    <cellStyle name="viet 4 2" xfId="20583"/>
    <cellStyle name="viet 5" xfId="20584"/>
    <cellStyle name="viet2" xfId="12876"/>
    <cellStyle name="viet2 2" xfId="12877"/>
    <cellStyle name="viet2 2 2" xfId="20586"/>
    <cellStyle name="viet2 2 3" xfId="20585"/>
    <cellStyle name="viet2 3" xfId="13336"/>
    <cellStyle name="viet2 3 2" xfId="20587"/>
    <cellStyle name="viet2 3 2 2" xfId="34231"/>
    <cellStyle name="viet2 3 3" xfId="31670"/>
    <cellStyle name="viet2 4" xfId="13298"/>
    <cellStyle name="viet2 4 2" xfId="20588"/>
    <cellStyle name="viet2 4 3" xfId="31662"/>
    <cellStyle name="viet2 5" xfId="20589"/>
    <cellStyle name="VN new romanNormal" xfId="12878"/>
    <cellStyle name="VN new romanNormal 2" xfId="20591"/>
    <cellStyle name="VN new romanNormal 3" xfId="20592"/>
    <cellStyle name="VN new romanNormal 4" xfId="20593"/>
    <cellStyle name="VN new romanNormal 5" xfId="20590"/>
    <cellStyle name="Vn Time 13" xfId="12879"/>
    <cellStyle name="Vn Time 13 2" xfId="20595"/>
    <cellStyle name="Vn Time 13 3" xfId="20596"/>
    <cellStyle name="Vn Time 13 4" xfId="20594"/>
    <cellStyle name="Vn Time 14" xfId="12880"/>
    <cellStyle name="Vn Time 14 2" xfId="20598"/>
    <cellStyle name="Vn Time 14 3" xfId="20599"/>
    <cellStyle name="Vn Time 14 4" xfId="20597"/>
    <cellStyle name="VN time new roman" xfId="12881"/>
    <cellStyle name="VN time new roman 2" xfId="20601"/>
    <cellStyle name="VN time new roman 3" xfId="20602"/>
    <cellStyle name="VN time new roman 4" xfId="20603"/>
    <cellStyle name="VN time new roman 5" xfId="20600"/>
    <cellStyle name="vn_time" xfId="12882"/>
    <cellStyle name="vnbo" xfId="12883"/>
    <cellStyle name="vnbo 2" xfId="20605"/>
    <cellStyle name="vnbo 2 2" xfId="34232"/>
    <cellStyle name="vnbo 3" xfId="20606"/>
    <cellStyle name="vnbo 4" xfId="20604"/>
    <cellStyle name="vnhead1" xfId="12884"/>
    <cellStyle name="vnhead1 2" xfId="20614"/>
    <cellStyle name="vnhead1 2 2" xfId="34233"/>
    <cellStyle name="vnhead1 3" xfId="20615"/>
    <cellStyle name="vnhead1 4" xfId="20613"/>
    <cellStyle name="vnhead2" xfId="12885"/>
    <cellStyle name="vnhead2 2" xfId="20617"/>
    <cellStyle name="vnhead2 2 2" xfId="34234"/>
    <cellStyle name="vnhead2 3" xfId="20618"/>
    <cellStyle name="vnhead2 4" xfId="20616"/>
    <cellStyle name="vnhead3" xfId="12886"/>
    <cellStyle name="vnhead3 2" xfId="20620"/>
    <cellStyle name="vnhead3 2 2" xfId="34235"/>
    <cellStyle name="vnhead3 3" xfId="20621"/>
    <cellStyle name="vnhead3 4" xfId="20619"/>
    <cellStyle name="vnhead4" xfId="12887"/>
    <cellStyle name="vnhead4 2" xfId="20623"/>
    <cellStyle name="vnhead4 3" xfId="20624"/>
    <cellStyle name="vnhead4 4" xfId="20622"/>
    <cellStyle name="vntxt1" xfId="12888"/>
    <cellStyle name="vntxt1 2" xfId="20608"/>
    <cellStyle name="vntxt1 3" xfId="20609"/>
    <cellStyle name="vntxt1 4" xfId="20607"/>
    <cellStyle name="vntxt2" xfId="12889"/>
    <cellStyle name="vntxt2 2" xfId="20611"/>
    <cellStyle name="vntxt2 3" xfId="20612"/>
    <cellStyle name="vntxt2 4" xfId="20610"/>
    <cellStyle name="W?hrung [0]_35ERI8T2gbIEMixb4v26icuOo" xfId="12890"/>
    <cellStyle name="W?hrung_35ERI8T2gbIEMixb4v26icuOo" xfId="12891"/>
    <cellStyle name="Währung [0]_68574_Materialbedarfsliste" xfId="12893"/>
    <cellStyle name="Währung_68574_Materialbedarfsliste" xfId="12894"/>
    <cellStyle name="Walutowy [0]_Invoices2001Slovakia" xfId="12895"/>
    <cellStyle name="Walutowy_Invoices2001Slovakia" xfId="12896"/>
    <cellStyle name="Warning Text" xfId="12897" builtinId="11" customBuiltin="1"/>
    <cellStyle name="Warning Text 2" xfId="20625"/>
    <cellStyle name="Warning Text 2 2" xfId="20626"/>
    <cellStyle name="Warning Text 2 3" xfId="20627"/>
    <cellStyle name="Warning Text 3" xfId="20628"/>
    <cellStyle name="Warning Text 4" xfId="20629"/>
    <cellStyle name="wrap" xfId="12898"/>
    <cellStyle name="wrap 2" xfId="20631"/>
    <cellStyle name="wrap 3" xfId="20632"/>
    <cellStyle name="wrap 4" xfId="20630"/>
    <cellStyle name="Wไhrung [0]_35ERI8T2gbIEMixb4v26icuOo" xfId="12899"/>
    <cellStyle name="Wไhrung_35ERI8T2gbIEMixb4v26icuOo" xfId="12900"/>
    <cellStyle name="xan1" xfId="12901"/>
    <cellStyle name="xan1 2" xfId="20634"/>
    <cellStyle name="xan1 3" xfId="20635"/>
    <cellStyle name="xan1 4" xfId="20633"/>
    <cellStyle name="xuan" xfId="12902"/>
    <cellStyle name="xuan 2" xfId="13337"/>
    <cellStyle name="xuan 3" xfId="20636"/>
    <cellStyle name="xuan 4" xfId="20637"/>
    <cellStyle name="y" xfId="12903"/>
    <cellStyle name="y 2" xfId="20639"/>
    <cellStyle name="y 3" xfId="20640"/>
    <cellStyle name="y 4" xfId="20638"/>
    <cellStyle name="Ý kh¸c_B¶ng 1 (2)" xfId="12904"/>
    <cellStyle name="Zeilenebene_1_主营业务利润明细表" xfId="12905"/>
    <cellStyle name="センター" xfId="12909"/>
    <cellStyle name="センター 2" xfId="20642"/>
    <cellStyle name="センター 3" xfId="20643"/>
    <cellStyle name="センター 4" xfId="20641"/>
    <cellStyle name="เครื่องหมายสกุลเงิน [0]_FTC_OFFER" xfId="12906"/>
    <cellStyle name="เครื่องหมายสกุลเงิน_FTC_OFFER" xfId="12907"/>
    <cellStyle name="ปกติ_FTC_OFFER" xfId="12908"/>
    <cellStyle name=" [0.00]_ Att. 1- Cover" xfId="12964"/>
    <cellStyle name="_ Att. 1- Cover" xfId="12965"/>
    <cellStyle name="?_ Att. 1- Cover" xfId="12966"/>
    <cellStyle name="똿뗦먛귟 [0.00]_PRODUCT DETAIL Q1" xfId="12910"/>
    <cellStyle name="똿뗦먛귟_PRODUCT DETAIL Q1" xfId="12911"/>
    <cellStyle name="믅됞 [0.00]_PRODUCT DETAIL Q1" xfId="12912"/>
    <cellStyle name="믅됞_PRODUCT DETAIL Q1" xfId="12913"/>
    <cellStyle name="백분율_††††† " xfId="12914"/>
    <cellStyle name="뷭?_BOOKSHIP" xfId="12915"/>
    <cellStyle name="쉼표 [0]_2001 Target monthly" xfId="12916"/>
    <cellStyle name="쉼표_Sample plan" xfId="20644"/>
    <cellStyle name="안건회계법인" xfId="12917"/>
    <cellStyle name="안건회계법인 2" xfId="20646"/>
    <cellStyle name="안건회계법인 3" xfId="20647"/>
    <cellStyle name="안건회계법인 4" xfId="20645"/>
    <cellStyle name="콤마 [ - 유형1" xfId="12924"/>
    <cellStyle name="콤마 [ - 유형1 2" xfId="20650"/>
    <cellStyle name="콤마 [ - 유형1 3" xfId="20651"/>
    <cellStyle name="콤마 [ - 유형1 4" xfId="20649"/>
    <cellStyle name="콤마 [ - 유형2" xfId="12925"/>
    <cellStyle name="콤마 [ - 유형2 2" xfId="20653"/>
    <cellStyle name="콤마 [ - 유형2 3" xfId="20654"/>
    <cellStyle name="콤마 [ - 유형2 4" xfId="20652"/>
    <cellStyle name="콤마 [ - 유형3" xfId="12926"/>
    <cellStyle name="콤마 [ - 유형3 2" xfId="20656"/>
    <cellStyle name="콤마 [ - 유형3 3" xfId="20657"/>
    <cellStyle name="콤마 [ - 유형3 4" xfId="20655"/>
    <cellStyle name="콤마 [ - 유형4" xfId="12927"/>
    <cellStyle name="콤마 [ - 유형4 2" xfId="20659"/>
    <cellStyle name="콤마 [ - 유형4 3" xfId="20660"/>
    <cellStyle name="콤마 [ - 유형4 4" xfId="20658"/>
    <cellStyle name="콤마 [ - 유형5" xfId="12928"/>
    <cellStyle name="콤마 [ - 유형5 2" xfId="20662"/>
    <cellStyle name="콤마 [ - 유형5 3" xfId="20663"/>
    <cellStyle name="콤마 [ - 유형5 4" xfId="20661"/>
    <cellStyle name="콤마 [ - 유형6" xfId="12929"/>
    <cellStyle name="콤마 [ - 유형6 2" xfId="20665"/>
    <cellStyle name="콤마 [ - 유형6 3" xfId="20666"/>
    <cellStyle name="콤마 [ - 유형6 4" xfId="20664"/>
    <cellStyle name="콤마 [ - 유형7" xfId="12930"/>
    <cellStyle name="콤마 [ - 유형7 2" xfId="20668"/>
    <cellStyle name="콤마 [ - 유형7 3" xfId="20669"/>
    <cellStyle name="콤마 [ - 유형7 4" xfId="20667"/>
    <cellStyle name="콤마 [ - 유형8" xfId="12931"/>
    <cellStyle name="콤마 [ - 유형8 2" xfId="20671"/>
    <cellStyle name="콤마 [ - 유형8 3" xfId="20672"/>
    <cellStyle name="콤마 [ - 유형8 4" xfId="20670"/>
    <cellStyle name="콤마 [0]_ 비목별 월별기술 " xfId="12932"/>
    <cellStyle name="콤마_ 비목별 월별기술 " xfId="12933"/>
    <cellStyle name="통화 [0]_††††† " xfId="12934"/>
    <cellStyle name="통화_††††† " xfId="12935"/>
    <cellStyle name="표준_ 97년 경영분석(안)" xfId="12936"/>
    <cellStyle name="표줠_Sheet1_1_총괄표 (수출입) (2)" xfId="12937"/>
    <cellStyle name="一般_00Q3902REV.1" xfId="12918"/>
    <cellStyle name="千位[0]_pldt" xfId="12919"/>
    <cellStyle name="千位_pldt" xfId="12920"/>
    <cellStyle name="千位分隔_CCTV" xfId="20648"/>
    <cellStyle name="千分位[0]_00Q3902REV.1" xfId="12921"/>
    <cellStyle name="千分位_00Q3902REV.1" xfId="12922"/>
    <cellStyle name="后继超级链接_销售公司-2002年报表体系（12.21）" xfId="12923"/>
    <cellStyle name="已瀏覽過的超連結" xfId="12938"/>
    <cellStyle name="已瀏覽過的超連結 2" xfId="20674"/>
    <cellStyle name="已瀏覽過的超連結 3" xfId="20675"/>
    <cellStyle name="已瀏覽過的超連結 4" xfId="20673"/>
    <cellStyle name="常?_Sales Forecast - TCLVN" xfId="12939"/>
    <cellStyle name="常规_4403-200312" xfId="12940"/>
    <cellStyle name="桁区切り [0.00]_††††† " xfId="12941"/>
    <cellStyle name="桁区切り_††††† " xfId="12942"/>
    <cellStyle name="標準_#265_Rebates and Pricing" xfId="20676"/>
    <cellStyle name="貨幣 [0]_00Q3902REV.1" xfId="12943"/>
    <cellStyle name="貨幣[0]_BRE" xfId="12944"/>
    <cellStyle name="貨幣_00Q3902REV.1" xfId="12945"/>
    <cellStyle name="超级链接_销售公司-2002年报表体系（12.21）" xfId="12946"/>
    <cellStyle name="超連結" xfId="12947"/>
    <cellStyle name="超連結_x000f_" xfId="12948"/>
    <cellStyle name="超連結 10" xfId="20679"/>
    <cellStyle name="超連結_x000f_ 10" xfId="20680"/>
    <cellStyle name="超連結 11" xfId="20681"/>
    <cellStyle name="超連結_x000f_ 11" xfId="20682"/>
    <cellStyle name="超連結 12" xfId="20683"/>
    <cellStyle name="超連結_x000f_ 12" xfId="20684"/>
    <cellStyle name="超連結 13" xfId="20685"/>
    <cellStyle name="超連結_x000f_ 13" xfId="20686"/>
    <cellStyle name="超連結 14" xfId="20687"/>
    <cellStyle name="超連結_x000f_ 14" xfId="20688"/>
    <cellStyle name="超連結 15" xfId="20689"/>
    <cellStyle name="超連結_x000f_ 15" xfId="20690"/>
    <cellStyle name="超連結 16" xfId="20691"/>
    <cellStyle name="超連結_x000f_ 16" xfId="20692"/>
    <cellStyle name="超連結 17" xfId="20693"/>
    <cellStyle name="超連結_x000f_ 17" xfId="20694"/>
    <cellStyle name="超連結 18" xfId="20695"/>
    <cellStyle name="超連結_x000f_ 18" xfId="20696"/>
    <cellStyle name="超連結 19" xfId="20697"/>
    <cellStyle name="超連結_x000f_ 19" xfId="20698"/>
    <cellStyle name="超連結 2" xfId="20699"/>
    <cellStyle name="超連結_x000f_ 2" xfId="20700"/>
    <cellStyle name="超連結 20" xfId="20701"/>
    <cellStyle name="超連結_x000f_ 20" xfId="20702"/>
    <cellStyle name="超連結 21" xfId="20703"/>
    <cellStyle name="超連結_x000f_ 21" xfId="20704"/>
    <cellStyle name="超連結 22" xfId="20705"/>
    <cellStyle name="超連結_x000f_ 22" xfId="20706"/>
    <cellStyle name="超連結 23" xfId="20707"/>
    <cellStyle name="超連結_x000f_ 23" xfId="20708"/>
    <cellStyle name="超連結 24" xfId="20709"/>
    <cellStyle name="超連結_x000f_ 24" xfId="20710"/>
    <cellStyle name="超連結 25" xfId="20711"/>
    <cellStyle name="超連結_x000f_ 25" xfId="20712"/>
    <cellStyle name="超連結 26" xfId="20713"/>
    <cellStyle name="超連結_x000f_ 26" xfId="20714"/>
    <cellStyle name="超連結 27" xfId="20715"/>
    <cellStyle name="超連結_x000f_ 27" xfId="20716"/>
    <cellStyle name="超連結 28" xfId="20717"/>
    <cellStyle name="超連結_x000f_ 28" xfId="20718"/>
    <cellStyle name="超連結 29" xfId="20719"/>
    <cellStyle name="超連結_x000f_ 29" xfId="20720"/>
    <cellStyle name="超連結 3" xfId="20721"/>
    <cellStyle name="超連結_x000f_ 3" xfId="20722"/>
    <cellStyle name="超連結 30" xfId="20723"/>
    <cellStyle name="超連結_x000f_ 30" xfId="20724"/>
    <cellStyle name="超連結 31" xfId="20725"/>
    <cellStyle name="超連結_x000f_ 31" xfId="20726"/>
    <cellStyle name="超連結 32" xfId="20727"/>
    <cellStyle name="超連結_x000f_ 32" xfId="20728"/>
    <cellStyle name="超連結 33" xfId="20729"/>
    <cellStyle name="超連結_x000f_ 33" xfId="20730"/>
    <cellStyle name="超連結 34" xfId="20731"/>
    <cellStyle name="超連結_x000f_ 34" xfId="20732"/>
    <cellStyle name="超連結 35" xfId="20733"/>
    <cellStyle name="超連結_x000f_ 35" xfId="20734"/>
    <cellStyle name="超連結 36" xfId="20735"/>
    <cellStyle name="超連結_x000f_ 36" xfId="20736"/>
    <cellStyle name="超連結 37" xfId="20737"/>
    <cellStyle name="超連結_x000f_ 37" xfId="20738"/>
    <cellStyle name="超連結 38" xfId="20739"/>
    <cellStyle name="超連結_x000f_ 38" xfId="20740"/>
    <cellStyle name="超連結 39" xfId="20741"/>
    <cellStyle name="超連結_x000f_ 39" xfId="20742"/>
    <cellStyle name="超連結 4" xfId="20743"/>
    <cellStyle name="超連結_x000f_ 4" xfId="20744"/>
    <cellStyle name="超連結 40" xfId="20745"/>
    <cellStyle name="超連結_x000f_ 40" xfId="20746"/>
    <cellStyle name="超連結 41" xfId="20747"/>
    <cellStyle name="超連結_x000f_ 41" xfId="20748"/>
    <cellStyle name="超連結 42" xfId="20749"/>
    <cellStyle name="超連結_x000f_ 42" xfId="20750"/>
    <cellStyle name="超連結 43" xfId="20751"/>
    <cellStyle name="超連結_x000f_ 43" xfId="20752"/>
    <cellStyle name="超連結 44" xfId="20753"/>
    <cellStyle name="超連結_x000f_ 44" xfId="20754"/>
    <cellStyle name="超連結 45" xfId="20755"/>
    <cellStyle name="超連結_x000f_ 45" xfId="20756"/>
    <cellStyle name="超連結 46" xfId="20757"/>
    <cellStyle name="超連結_x000f_ 46" xfId="20758"/>
    <cellStyle name="超連結 47" xfId="20759"/>
    <cellStyle name="超連結_x000f_ 47" xfId="20760"/>
    <cellStyle name="超連結 48" xfId="20761"/>
    <cellStyle name="超連結_x000f_ 48" xfId="20762"/>
    <cellStyle name="超連結 49" xfId="20763"/>
    <cellStyle name="超連結_x000f_ 49" xfId="20764"/>
    <cellStyle name="超連結 5" xfId="20765"/>
    <cellStyle name="超連結_x000f_ 5" xfId="20766"/>
    <cellStyle name="超連結 50" xfId="20767"/>
    <cellStyle name="超連結_x000f_ 50" xfId="20768"/>
    <cellStyle name="超連結 51" xfId="20769"/>
    <cellStyle name="超連結_x000f_ 51" xfId="20770"/>
    <cellStyle name="超連結 52" xfId="20771"/>
    <cellStyle name="超連結_x000f_ 52" xfId="20772"/>
    <cellStyle name="超連結 53" xfId="20773"/>
    <cellStyle name="超連結_x000f_ 53" xfId="20774"/>
    <cellStyle name="超連結 54" xfId="20775"/>
    <cellStyle name="超連結_x000f_ 54" xfId="20776"/>
    <cellStyle name="超連結 55" xfId="20777"/>
    <cellStyle name="超連結_x000f_ 55" xfId="20778"/>
    <cellStyle name="超連結 56" xfId="20779"/>
    <cellStyle name="超連結_x000f_ 56" xfId="20780"/>
    <cellStyle name="超連結 57" xfId="20781"/>
    <cellStyle name="超連結_x000f_ 57" xfId="20782"/>
    <cellStyle name="超連結 58" xfId="20783"/>
    <cellStyle name="超連結_x000f_ 58" xfId="20784"/>
    <cellStyle name="超連結 59" xfId="20785"/>
    <cellStyle name="超連結_x000f_ 59" xfId="20786"/>
    <cellStyle name="超連結 6" xfId="20787"/>
    <cellStyle name="超連結_x000f_ 6" xfId="20788"/>
    <cellStyle name="超連結 60" xfId="20677"/>
    <cellStyle name="超連結_x000f_ 60" xfId="20678"/>
    <cellStyle name="超連結 61" xfId="31554"/>
    <cellStyle name="超連結_x000f_ 61" xfId="31555"/>
    <cellStyle name="超連結 7" xfId="20789"/>
    <cellStyle name="超連結_x000f_ 7" xfId="20790"/>
    <cellStyle name="超連結 8" xfId="20791"/>
    <cellStyle name="超連結_x000f_ 8" xfId="20792"/>
    <cellStyle name="超連結 9" xfId="20793"/>
    <cellStyle name="超連結_x000f_ 9" xfId="20794"/>
    <cellStyle name="超連結_x000d_" xfId="12949"/>
    <cellStyle name="超連結_x000d_ 2" xfId="20796"/>
    <cellStyle name="超連結_x000d_ 3" xfId="20797"/>
    <cellStyle name="超連結_x000d_ 4" xfId="20795"/>
    <cellStyle name="超連結??汸" xfId="12950"/>
    <cellStyle name="超連結??汸 2" xfId="20799"/>
    <cellStyle name="超連結??汸 3" xfId="20800"/>
    <cellStyle name="超連結??汸 4" xfId="20798"/>
    <cellStyle name="超連結?w?" xfId="12951"/>
    <cellStyle name="超連結?w? 2" xfId="20802"/>
    <cellStyle name="超連結?w? 3" xfId="20803"/>
    <cellStyle name="超連結?w? 4" xfId="20801"/>
    <cellStyle name="超連結?潒?" xfId="12952"/>
    <cellStyle name="超連結?潒? 2" xfId="20805"/>
    <cellStyle name="超連結?潒? 3" xfId="20806"/>
    <cellStyle name="超連結?潒? 4" xfId="20804"/>
    <cellStyle name="超連結♇⹡汸" xfId="12953"/>
    <cellStyle name="超連結♇⹡汸 2" xfId="20808"/>
    <cellStyle name="超連結♇⹡汸 3" xfId="20809"/>
    <cellStyle name="超連結♇⹡汸 4" xfId="20807"/>
    <cellStyle name="超連結⁷潒慭" xfId="12954"/>
    <cellStyle name="超連結⁷潒慭 2" xfId="20811"/>
    <cellStyle name="超連結⁷潒慭 3" xfId="20812"/>
    <cellStyle name="超連結⁷潒慭 4" xfId="20810"/>
    <cellStyle name="超連結敎w慭" xfId="12955"/>
    <cellStyle name="超連結敎w慭 2" xfId="20814"/>
    <cellStyle name="超連結敎w慭 3" xfId="20815"/>
    <cellStyle name="超連結敎w慭 4" xfId="20813"/>
    <cellStyle name="通貨 [0.00]_††††† " xfId="12956"/>
    <cellStyle name="通貨_††††† " xfId="12957"/>
    <cellStyle name="隨後的超連結" xfId="12958"/>
    <cellStyle name="隨後的超連結 2" xfId="20817"/>
    <cellStyle name="隨後的超連結 3" xfId="20818"/>
    <cellStyle name="隨後的超連結 4" xfId="20816"/>
    <cellStyle name="隨後的超連結n_x0003_" xfId="12959"/>
    <cellStyle name="隨後的超連結n_x0003_ 2" xfId="20820"/>
    <cellStyle name="隨後的超連結n_x0003_ 3" xfId="20821"/>
    <cellStyle name="隨後的超連結n_x0003_ 4" xfId="20819"/>
    <cellStyle name="隨後的超連結n汸s?呃L" xfId="12960"/>
    <cellStyle name="隨後的超連結n汸s?呃L 2" xfId="20823"/>
    <cellStyle name="隨後的超連結n汸s?呃L 3" xfId="20824"/>
    <cellStyle name="隨後的超連結n汸s?呃L 4" xfId="20822"/>
    <cellStyle name="隨後的超連結n汸s䱘呃L" xfId="12961"/>
    <cellStyle name="隨後的超連結n汸s䱘呃L 2" xfId="20826"/>
    <cellStyle name="隨後的超連結n汸s䱘呃L 3" xfId="20827"/>
    <cellStyle name="隨後的超連結n汸s䱘呃L 4" xfId="20825"/>
    <cellStyle name="隨後的超連結s?呃L?R" xfId="12962"/>
    <cellStyle name="隨後的超連結s?呃L?R 2" xfId="20829"/>
    <cellStyle name="隨後的超連結s?呃L?R 3" xfId="20830"/>
    <cellStyle name="隨後的超連結s?呃L?R 4" xfId="20828"/>
    <cellStyle name="隨後的超連結s䱘呃L䄀R" xfId="12963"/>
    <cellStyle name="隨後的超連結s䱘呃L䄀R 2" xfId="20832"/>
    <cellStyle name="隨後的超連結s䱘呃L䄀R 3" xfId="20833"/>
    <cellStyle name="隨後的超連結s䱘呃L䄀R 4" xfId="208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2456424</xdr:colOff>
      <xdr:row>3</xdr:row>
      <xdr:rowOff>46759</xdr:rowOff>
    </xdr:from>
    <xdr:to>
      <xdr:col>9</xdr:col>
      <xdr:colOff>450273</xdr:colOff>
      <xdr:row>3</xdr:row>
      <xdr:rowOff>46759</xdr:rowOff>
    </xdr:to>
    <xdr:cxnSp macro="">
      <xdr:nvCxnSpPr>
        <xdr:cNvPr id="3" name="Straight Connector 2"/>
        <xdr:cNvCxnSpPr/>
      </xdr:nvCxnSpPr>
      <xdr:spPr>
        <a:xfrm>
          <a:off x="2802788" y="1059873"/>
          <a:ext cx="572641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425761</xdr:colOff>
      <xdr:row>3</xdr:row>
      <xdr:rowOff>28777</xdr:rowOff>
    </xdr:from>
    <xdr:to>
      <xdr:col>11</xdr:col>
      <xdr:colOff>0</xdr:colOff>
      <xdr:row>3</xdr:row>
      <xdr:rowOff>28777</xdr:rowOff>
    </xdr:to>
    <xdr:cxnSp macro="">
      <xdr:nvCxnSpPr>
        <xdr:cNvPr id="3" name="Straight Connector 2"/>
        <xdr:cNvCxnSpPr/>
      </xdr:nvCxnSpPr>
      <xdr:spPr>
        <a:xfrm>
          <a:off x="4540561" y="1152727"/>
          <a:ext cx="613220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550330</xdr:colOff>
      <xdr:row>2</xdr:row>
      <xdr:rowOff>603254</xdr:rowOff>
    </xdr:from>
    <xdr:to>
      <xdr:col>15</xdr:col>
      <xdr:colOff>10580</xdr:colOff>
      <xdr:row>2</xdr:row>
      <xdr:rowOff>603254</xdr:rowOff>
    </xdr:to>
    <xdr:cxnSp macro="">
      <xdr:nvCxnSpPr>
        <xdr:cNvPr id="3" name="Straight Connector 2"/>
        <xdr:cNvCxnSpPr/>
      </xdr:nvCxnSpPr>
      <xdr:spPr>
        <a:xfrm>
          <a:off x="4307413" y="1132421"/>
          <a:ext cx="5969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635788</xdr:colOff>
      <xdr:row>4</xdr:row>
      <xdr:rowOff>7144</xdr:rowOff>
    </xdr:from>
    <xdr:to>
      <xdr:col>21</xdr:col>
      <xdr:colOff>428624</xdr:colOff>
      <xdr:row>4</xdr:row>
      <xdr:rowOff>7144</xdr:rowOff>
    </xdr:to>
    <xdr:cxnSp macro="">
      <xdr:nvCxnSpPr>
        <xdr:cNvPr id="3" name="Straight Connector 2"/>
        <xdr:cNvCxnSpPr/>
      </xdr:nvCxnSpPr>
      <xdr:spPr>
        <a:xfrm>
          <a:off x="4600569" y="1114425"/>
          <a:ext cx="690086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57150</xdr:colOff>
      <xdr:row>49</xdr:row>
      <xdr:rowOff>104775</xdr:rowOff>
    </xdr:from>
    <xdr:to>
      <xdr:col>1</xdr:col>
      <xdr:colOff>57150</xdr:colOff>
      <xdr:row>49</xdr:row>
      <xdr:rowOff>104775</xdr:rowOff>
    </xdr:to>
    <xdr:sp macro="" textlink="">
      <xdr:nvSpPr>
        <xdr:cNvPr id="214408" name="Line 1"/>
        <xdr:cNvSpPr>
          <a:spLocks noChangeShapeType="1"/>
        </xdr:cNvSpPr>
      </xdr:nvSpPr>
      <xdr:spPr bwMode="auto">
        <a:xfrm>
          <a:off x="352425" y="963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49</xdr:row>
      <xdr:rowOff>104775</xdr:rowOff>
    </xdr:from>
    <xdr:to>
      <xdr:col>1</xdr:col>
      <xdr:colOff>57150</xdr:colOff>
      <xdr:row>49</xdr:row>
      <xdr:rowOff>104775</xdr:rowOff>
    </xdr:to>
    <xdr:sp macro="" textlink="">
      <xdr:nvSpPr>
        <xdr:cNvPr id="214409" name="Line 2"/>
        <xdr:cNvSpPr>
          <a:spLocks noChangeShapeType="1"/>
        </xdr:cNvSpPr>
      </xdr:nvSpPr>
      <xdr:spPr bwMode="auto">
        <a:xfrm>
          <a:off x="352425" y="963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49</xdr:row>
      <xdr:rowOff>104775</xdr:rowOff>
    </xdr:from>
    <xdr:to>
      <xdr:col>1</xdr:col>
      <xdr:colOff>57150</xdr:colOff>
      <xdr:row>49</xdr:row>
      <xdr:rowOff>104775</xdr:rowOff>
    </xdr:to>
    <xdr:sp macro="" textlink="">
      <xdr:nvSpPr>
        <xdr:cNvPr id="214410" name="Line 5"/>
        <xdr:cNvSpPr>
          <a:spLocks noChangeShapeType="1"/>
        </xdr:cNvSpPr>
      </xdr:nvSpPr>
      <xdr:spPr bwMode="auto">
        <a:xfrm>
          <a:off x="352425" y="963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49</xdr:row>
      <xdr:rowOff>104775</xdr:rowOff>
    </xdr:from>
    <xdr:to>
      <xdr:col>1</xdr:col>
      <xdr:colOff>57150</xdr:colOff>
      <xdr:row>49</xdr:row>
      <xdr:rowOff>104775</xdr:rowOff>
    </xdr:to>
    <xdr:sp macro="" textlink="">
      <xdr:nvSpPr>
        <xdr:cNvPr id="214411" name="Line 6"/>
        <xdr:cNvSpPr>
          <a:spLocks noChangeShapeType="1"/>
        </xdr:cNvSpPr>
      </xdr:nvSpPr>
      <xdr:spPr bwMode="auto">
        <a:xfrm>
          <a:off x="352425" y="963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49</xdr:row>
      <xdr:rowOff>104775</xdr:rowOff>
    </xdr:from>
    <xdr:to>
      <xdr:col>1</xdr:col>
      <xdr:colOff>57150</xdr:colOff>
      <xdr:row>49</xdr:row>
      <xdr:rowOff>104775</xdr:rowOff>
    </xdr:to>
    <xdr:sp macro="" textlink="">
      <xdr:nvSpPr>
        <xdr:cNvPr id="214412" name="Line 13"/>
        <xdr:cNvSpPr>
          <a:spLocks noChangeShapeType="1"/>
        </xdr:cNvSpPr>
      </xdr:nvSpPr>
      <xdr:spPr bwMode="auto">
        <a:xfrm>
          <a:off x="352425" y="963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49</xdr:row>
      <xdr:rowOff>104775</xdr:rowOff>
    </xdr:from>
    <xdr:to>
      <xdr:col>1</xdr:col>
      <xdr:colOff>57150</xdr:colOff>
      <xdr:row>49</xdr:row>
      <xdr:rowOff>104775</xdr:rowOff>
    </xdr:to>
    <xdr:sp macro="" textlink="">
      <xdr:nvSpPr>
        <xdr:cNvPr id="214413" name="Line 12"/>
        <xdr:cNvSpPr>
          <a:spLocks noChangeShapeType="1"/>
        </xdr:cNvSpPr>
      </xdr:nvSpPr>
      <xdr:spPr bwMode="auto">
        <a:xfrm>
          <a:off x="352425" y="963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49</xdr:row>
      <xdr:rowOff>104775</xdr:rowOff>
    </xdr:from>
    <xdr:to>
      <xdr:col>1</xdr:col>
      <xdr:colOff>57150</xdr:colOff>
      <xdr:row>49</xdr:row>
      <xdr:rowOff>104775</xdr:rowOff>
    </xdr:to>
    <xdr:sp macro="" textlink="">
      <xdr:nvSpPr>
        <xdr:cNvPr id="214414" name="Line 11"/>
        <xdr:cNvSpPr>
          <a:spLocks noChangeShapeType="1"/>
        </xdr:cNvSpPr>
      </xdr:nvSpPr>
      <xdr:spPr bwMode="auto">
        <a:xfrm>
          <a:off x="352425" y="963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49</xdr:row>
      <xdr:rowOff>104775</xdr:rowOff>
    </xdr:from>
    <xdr:to>
      <xdr:col>1</xdr:col>
      <xdr:colOff>57150</xdr:colOff>
      <xdr:row>49</xdr:row>
      <xdr:rowOff>104775</xdr:rowOff>
    </xdr:to>
    <xdr:sp macro="" textlink="">
      <xdr:nvSpPr>
        <xdr:cNvPr id="214415" name="Line 10"/>
        <xdr:cNvSpPr>
          <a:spLocks noChangeShapeType="1"/>
        </xdr:cNvSpPr>
      </xdr:nvSpPr>
      <xdr:spPr bwMode="auto">
        <a:xfrm>
          <a:off x="352425" y="963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105831</xdr:colOff>
      <xdr:row>3</xdr:row>
      <xdr:rowOff>40030</xdr:rowOff>
    </xdr:from>
    <xdr:to>
      <xdr:col>20</xdr:col>
      <xdr:colOff>0</xdr:colOff>
      <xdr:row>3</xdr:row>
      <xdr:rowOff>40030</xdr:rowOff>
    </xdr:to>
    <xdr:cxnSp macro="">
      <xdr:nvCxnSpPr>
        <xdr:cNvPr id="3" name="Straight Connector 2"/>
        <xdr:cNvCxnSpPr/>
      </xdr:nvCxnSpPr>
      <xdr:spPr>
        <a:xfrm>
          <a:off x="3873498" y="918447"/>
          <a:ext cx="748241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1407655</xdr:colOff>
      <xdr:row>3</xdr:row>
      <xdr:rowOff>36514</xdr:rowOff>
    </xdr:from>
    <xdr:to>
      <xdr:col>19</xdr:col>
      <xdr:colOff>0</xdr:colOff>
      <xdr:row>3</xdr:row>
      <xdr:rowOff>36514</xdr:rowOff>
    </xdr:to>
    <xdr:cxnSp macro="">
      <xdr:nvCxnSpPr>
        <xdr:cNvPr id="3" name="Straight Connector 2"/>
        <xdr:cNvCxnSpPr/>
      </xdr:nvCxnSpPr>
      <xdr:spPr>
        <a:xfrm>
          <a:off x="1822273" y="921779"/>
          <a:ext cx="524863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1652342</xdr:colOff>
      <xdr:row>3</xdr:row>
      <xdr:rowOff>21166</xdr:rowOff>
    </xdr:from>
    <xdr:to>
      <xdr:col>17</xdr:col>
      <xdr:colOff>338667</xdr:colOff>
      <xdr:row>3</xdr:row>
      <xdr:rowOff>21166</xdr:rowOff>
    </xdr:to>
    <xdr:cxnSp macro="">
      <xdr:nvCxnSpPr>
        <xdr:cNvPr id="3" name="Straight Connector 2"/>
        <xdr:cNvCxnSpPr/>
      </xdr:nvCxnSpPr>
      <xdr:spPr>
        <a:xfrm>
          <a:off x="2022759" y="761999"/>
          <a:ext cx="639099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0</xdr:colOff>
      <xdr:row>6</xdr:row>
      <xdr:rowOff>0</xdr:rowOff>
    </xdr:to>
    <xdr:sp macro="" textlink="">
      <xdr:nvSpPr>
        <xdr:cNvPr id="2" name="Line 28"/>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3" name="Line 29"/>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4" name="Line 30"/>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5" name="Line 31"/>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6" name="Line 32"/>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7" name="Line 33"/>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8" name="Line 34"/>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9" name="Line 35"/>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10" name="Line 36"/>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11" name="Line 37"/>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12" name="Line 38"/>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13" name="Line 39"/>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14" name="Line 40"/>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15" name="Line 41"/>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16" name="Line 42"/>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17" name="Line 43"/>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18" name="Line 44"/>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19" name="Line 45"/>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20" name="Line 46"/>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21" name="Line 47"/>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22" name="Line 48"/>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23" name="Line 49"/>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24" name="Line 50"/>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25" name="Line 51"/>
        <xdr:cNvSpPr>
          <a:spLocks noChangeShapeType="1"/>
        </xdr:cNvSpPr>
      </xdr:nvSpPr>
      <xdr:spPr bwMode="auto">
        <a:xfrm flipH="1">
          <a:off x="2809875" y="180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554916</xdr:colOff>
      <xdr:row>2</xdr:row>
      <xdr:rowOff>364384</xdr:rowOff>
    </xdr:from>
    <xdr:to>
      <xdr:col>9</xdr:col>
      <xdr:colOff>366350</xdr:colOff>
      <xdr:row>2</xdr:row>
      <xdr:rowOff>364384</xdr:rowOff>
    </xdr:to>
    <xdr:cxnSp macro="">
      <xdr:nvCxnSpPr>
        <xdr:cNvPr id="2" name="Straight Connector 1"/>
        <xdr:cNvCxnSpPr/>
      </xdr:nvCxnSpPr>
      <xdr:spPr>
        <a:xfrm>
          <a:off x="4060116" y="1135909"/>
          <a:ext cx="201170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2349500</xdr:colOff>
      <xdr:row>2</xdr:row>
      <xdr:rowOff>370417</xdr:rowOff>
    </xdr:from>
    <xdr:to>
      <xdr:col>9</xdr:col>
      <xdr:colOff>391584</xdr:colOff>
      <xdr:row>2</xdr:row>
      <xdr:rowOff>370418</xdr:rowOff>
    </xdr:to>
    <xdr:cxnSp macro="">
      <xdr:nvCxnSpPr>
        <xdr:cNvPr id="4" name="Straight Connector 3"/>
        <xdr:cNvCxnSpPr/>
      </xdr:nvCxnSpPr>
      <xdr:spPr>
        <a:xfrm flipV="1">
          <a:off x="2688167" y="814917"/>
          <a:ext cx="339725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996648</xdr:colOff>
      <xdr:row>2</xdr:row>
      <xdr:rowOff>299357</xdr:rowOff>
    </xdr:from>
    <xdr:to>
      <xdr:col>8</xdr:col>
      <xdr:colOff>276225</xdr:colOff>
      <xdr:row>2</xdr:row>
      <xdr:rowOff>299357</xdr:rowOff>
    </xdr:to>
    <xdr:cxnSp macro="">
      <xdr:nvCxnSpPr>
        <xdr:cNvPr id="4" name="Straight Connector 3"/>
        <xdr:cNvCxnSpPr/>
      </xdr:nvCxnSpPr>
      <xdr:spPr>
        <a:xfrm>
          <a:off x="1425273" y="1213757"/>
          <a:ext cx="617567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1934230</xdr:colOff>
      <xdr:row>3</xdr:row>
      <xdr:rowOff>83344</xdr:rowOff>
    </xdr:from>
    <xdr:to>
      <xdr:col>14</xdr:col>
      <xdr:colOff>0</xdr:colOff>
      <xdr:row>3</xdr:row>
      <xdr:rowOff>83344</xdr:rowOff>
    </xdr:to>
    <xdr:cxnSp macro="">
      <xdr:nvCxnSpPr>
        <xdr:cNvPr id="3" name="Straight Connector 2"/>
        <xdr:cNvCxnSpPr/>
      </xdr:nvCxnSpPr>
      <xdr:spPr>
        <a:xfrm>
          <a:off x="2267605" y="854869"/>
          <a:ext cx="523809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1028087</xdr:colOff>
      <xdr:row>3</xdr:row>
      <xdr:rowOff>106506</xdr:rowOff>
    </xdr:from>
    <xdr:to>
      <xdr:col>13</xdr:col>
      <xdr:colOff>84554</xdr:colOff>
      <xdr:row>3</xdr:row>
      <xdr:rowOff>106506</xdr:rowOff>
    </xdr:to>
    <xdr:cxnSp macro="">
      <xdr:nvCxnSpPr>
        <xdr:cNvPr id="3" name="Straight Connector 2"/>
        <xdr:cNvCxnSpPr/>
      </xdr:nvCxnSpPr>
      <xdr:spPr>
        <a:xfrm>
          <a:off x="1512996" y="842529"/>
          <a:ext cx="571530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1181100</xdr:colOff>
      <xdr:row>3</xdr:row>
      <xdr:rowOff>0</xdr:rowOff>
    </xdr:from>
    <xdr:to>
      <xdr:col>11</xdr:col>
      <xdr:colOff>19050</xdr:colOff>
      <xdr:row>3</xdr:row>
      <xdr:rowOff>0</xdr:rowOff>
    </xdr:to>
    <xdr:cxnSp macro="">
      <xdr:nvCxnSpPr>
        <xdr:cNvPr id="3" name="Straight Connector 2"/>
        <xdr:cNvCxnSpPr/>
      </xdr:nvCxnSpPr>
      <xdr:spPr>
        <a:xfrm>
          <a:off x="1619250" y="800100"/>
          <a:ext cx="5219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3</xdr:row>
      <xdr:rowOff>49327</xdr:rowOff>
    </xdr:from>
    <xdr:to>
      <xdr:col>10</xdr:col>
      <xdr:colOff>0</xdr:colOff>
      <xdr:row>3</xdr:row>
      <xdr:rowOff>49327</xdr:rowOff>
    </xdr:to>
    <xdr:cxnSp macro="">
      <xdr:nvCxnSpPr>
        <xdr:cNvPr id="3" name="Straight Connector 2"/>
        <xdr:cNvCxnSpPr/>
      </xdr:nvCxnSpPr>
      <xdr:spPr>
        <a:xfrm>
          <a:off x="4065133" y="882765"/>
          <a:ext cx="681717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1762125</xdr:colOff>
      <xdr:row>2</xdr:row>
      <xdr:rowOff>476251</xdr:rowOff>
    </xdr:from>
    <xdr:to>
      <xdr:col>11</xdr:col>
      <xdr:colOff>714375</xdr:colOff>
      <xdr:row>2</xdr:row>
      <xdr:rowOff>476251</xdr:rowOff>
    </xdr:to>
    <xdr:cxnSp macro="">
      <xdr:nvCxnSpPr>
        <xdr:cNvPr id="3" name="Straight Connector 2"/>
        <xdr:cNvCxnSpPr/>
      </xdr:nvCxnSpPr>
      <xdr:spPr>
        <a:xfrm>
          <a:off x="2071688" y="940595"/>
          <a:ext cx="54768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20O%20N%20Y\B&#193;O%20C&#193;O%20PTKTXH\2020\B&#193;O%20C&#193;O%202020\T&#7900;%20TR&#204;NH%20&#272;I&#7872;U%20CH&#7880;NH%20NQ\Q&#272;%20giao%20nam%202020%20(Dieu%20chi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 Dang"/>
      <sheetName val="NQ"/>
      <sheetName val="TH"/>
      <sheetName val="TH2"/>
      <sheetName val="SXNN2"/>
      <sheetName val="Hỗ trợ NN (2)"/>
      <sheetName val="Hỗ trợ NN"/>
      <sheetName val="SXCN B3"/>
      <sheetName val="TM-DV B4"/>
      <sheetName val="Van tai B5"/>
      <sheetName val="Kinh te tap the(6)"/>
      <sheetName val="LD&amp;VL-XDGN B7"/>
      <sheetName val="Bao ve MT"/>
      <sheetName val="DS-KHHGD "/>
      <sheetName val="Y TE B9"/>
      <sheetName val="GIAODUC B10"/>
      <sheetName val="VHTT B11"/>
      <sheetName val="TTTT12"/>
      <sheetName val="Truyen thanh14"/>
      <sheetName val="Sheet1"/>
      <sheetName val="Sheet2"/>
      <sheetName val="Bieu dieu chinh cac chi tieu"/>
    </sheetNames>
    <sheetDataSet>
      <sheetData sheetId="0" refreshError="1"/>
      <sheetData sheetId="1" refreshError="1"/>
      <sheetData sheetId="2">
        <row r="3">
          <cell r="A3" t="str">
            <v>(Kèm theo Tờ trình số:            /TTr-UBND, ngày       tháng      năm 2020 của UBND thành phố Lai Châu)</v>
          </cell>
        </row>
      </sheetData>
      <sheetData sheetId="3">
        <row r="12">
          <cell r="H12">
            <v>2087.2600000000002</v>
          </cell>
        </row>
      </sheetData>
      <sheetData sheetId="4">
        <row r="11">
          <cell r="F11">
            <v>301.04016644000001</v>
          </cell>
        </row>
      </sheetData>
      <sheetData sheetId="5" refreshError="1"/>
      <sheetData sheetId="6" refreshError="1"/>
      <sheetData sheetId="7">
        <row r="10">
          <cell r="AZ10">
            <v>2491.3461231000001</v>
          </cell>
        </row>
      </sheetData>
      <sheetData sheetId="8">
        <row r="10">
          <cell r="W10">
            <v>4016.6541799999995</v>
          </cell>
        </row>
      </sheetData>
      <sheetData sheetId="9" refreshError="1"/>
      <sheetData sheetId="10" refreshError="1"/>
      <sheetData sheetId="11" refreshError="1"/>
      <sheetData sheetId="12" refreshError="1"/>
      <sheetData sheetId="13">
        <row r="9">
          <cell r="H9">
            <v>11938</v>
          </cell>
        </row>
      </sheetData>
      <sheetData sheetId="14" refreshError="1"/>
      <sheetData sheetId="15">
        <row r="78">
          <cell r="H78">
            <v>5</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7.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8.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20.bin"/><Relationship Id="rId4" Type="http://schemas.openxmlformats.org/officeDocument/2006/relationships/comments" Target="../comments13.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21.bin"/><Relationship Id="rId4" Type="http://schemas.openxmlformats.org/officeDocument/2006/relationships/comments" Target="../comments14.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22.bin"/><Relationship Id="rId4" Type="http://schemas.openxmlformats.org/officeDocument/2006/relationships/comments" Target="../comments15.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24.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zoomScale="75" workbookViewId="0">
      <pane ySplit="7" topLeftCell="A8" activePane="bottomLeft" state="frozen"/>
      <selection pane="bottomLeft" activeCell="U53" sqref="U53"/>
    </sheetView>
  </sheetViews>
  <sheetFormatPr defaultColWidth="8.875" defaultRowHeight="15.75"/>
  <cols>
    <col min="1" max="1" width="4.625" style="34" bestFit="1" customWidth="1"/>
    <col min="2" max="2" width="42.375" style="34" customWidth="1"/>
    <col min="3" max="3" width="9.875" style="34" customWidth="1"/>
    <col min="4" max="7" width="8.875" style="34" hidden="1" customWidth="1"/>
    <col min="8" max="8" width="9.625" style="34" hidden="1" customWidth="1"/>
    <col min="9" max="9" width="10.125" style="34" hidden="1" customWidth="1"/>
    <col min="10" max="10" width="12.125" style="34" hidden="1" customWidth="1"/>
    <col min="11" max="11" width="10.125" style="34" customWidth="1"/>
    <col min="12" max="12" width="10.25" style="34" hidden="1" customWidth="1"/>
    <col min="13" max="13" width="10.5" style="34" customWidth="1"/>
    <col min="14" max="14" width="10.5" style="34" hidden="1" customWidth="1"/>
    <col min="15" max="15" width="10.875" style="34" hidden="1" customWidth="1"/>
    <col min="16" max="16" width="10.75" style="34" customWidth="1"/>
    <col min="17" max="17" width="0" style="34" hidden="1" customWidth="1"/>
    <col min="18" max="20" width="8.875" style="34"/>
    <col min="21" max="21" width="12.625" style="34" bestFit="1" customWidth="1"/>
    <col min="22" max="22" width="10.625" style="34" bestFit="1" customWidth="1"/>
    <col min="23" max="16384" width="8.875" style="34"/>
  </cols>
  <sheetData>
    <row r="1" spans="1:20">
      <c r="A1" s="1618" t="s">
        <v>219</v>
      </c>
      <c r="B1" s="1618"/>
      <c r="C1" s="30"/>
      <c r="D1" s="30"/>
      <c r="E1" s="30"/>
      <c r="F1" s="30"/>
      <c r="G1" s="30"/>
      <c r="H1" s="30"/>
      <c r="I1" s="30"/>
      <c r="J1" s="30"/>
      <c r="K1" s="30"/>
      <c r="L1" s="30"/>
      <c r="M1" s="30"/>
      <c r="N1" s="30"/>
      <c r="O1" s="30"/>
      <c r="P1" s="30"/>
      <c r="Q1" s="30"/>
    </row>
    <row r="2" spans="1:20">
      <c r="A2" s="1619" t="s">
        <v>611</v>
      </c>
      <c r="B2" s="1620"/>
      <c r="C2" s="1620"/>
      <c r="D2" s="1620"/>
      <c r="E2" s="1620"/>
      <c r="F2" s="1620"/>
      <c r="G2" s="1620"/>
      <c r="H2" s="1620"/>
      <c r="I2" s="1620"/>
      <c r="J2" s="1620"/>
      <c r="K2" s="1620"/>
      <c r="L2" s="1620"/>
      <c r="M2" s="1620"/>
      <c r="N2" s="1620"/>
      <c r="O2" s="1620"/>
      <c r="P2" s="1620"/>
      <c r="Q2" s="1620"/>
    </row>
    <row r="3" spans="1:20">
      <c r="A3" s="1621" t="s">
        <v>1</v>
      </c>
      <c r="B3" s="1621"/>
      <c r="C3" s="1621"/>
      <c r="D3" s="1621"/>
      <c r="E3" s="1621"/>
      <c r="F3" s="1621"/>
      <c r="G3" s="1621"/>
      <c r="H3" s="1621"/>
      <c r="I3" s="1621"/>
      <c r="J3" s="1621"/>
      <c r="K3" s="1621"/>
      <c r="L3" s="1621"/>
      <c r="M3" s="1621"/>
      <c r="N3" s="1621"/>
      <c r="O3" s="1621"/>
      <c r="P3" s="1621"/>
      <c r="Q3" s="1621"/>
    </row>
    <row r="4" spans="1:20" ht="16.5" customHeight="1">
      <c r="A4" s="31"/>
      <c r="B4" s="31"/>
      <c r="C4" s="31"/>
      <c r="D4" s="31"/>
      <c r="E4" s="31"/>
      <c r="F4" s="31"/>
      <c r="G4" s="31"/>
      <c r="H4" s="31"/>
      <c r="I4" s="31"/>
      <c r="J4" s="31"/>
      <c r="K4" s="31"/>
      <c r="L4" s="31"/>
      <c r="M4" s="31"/>
      <c r="N4" s="31"/>
      <c r="O4" s="31"/>
      <c r="P4" s="31"/>
      <c r="Q4" s="31"/>
    </row>
    <row r="5" spans="1:20" ht="15.75" customHeight="1">
      <c r="A5" s="1617" t="s">
        <v>162</v>
      </c>
      <c r="B5" s="1617" t="s">
        <v>196</v>
      </c>
      <c r="C5" s="1616" t="s">
        <v>304</v>
      </c>
      <c r="D5" s="1617" t="s">
        <v>350</v>
      </c>
      <c r="E5" s="29" t="s">
        <v>351</v>
      </c>
      <c r="F5" s="29"/>
      <c r="G5" s="29"/>
      <c r="H5" s="1617" t="s">
        <v>99</v>
      </c>
      <c r="I5" s="1616" t="s">
        <v>366</v>
      </c>
      <c r="J5" s="29"/>
      <c r="K5" s="1616" t="s">
        <v>573</v>
      </c>
      <c r="L5" s="37"/>
      <c r="M5" s="1616" t="s">
        <v>574</v>
      </c>
      <c r="N5" s="1616" t="s">
        <v>575</v>
      </c>
      <c r="O5" s="36" t="s">
        <v>291</v>
      </c>
      <c r="P5" s="1613" t="s">
        <v>594</v>
      </c>
      <c r="Q5" s="31"/>
    </row>
    <row r="6" spans="1:20" ht="15.75" customHeight="1">
      <c r="A6" s="1617"/>
      <c r="B6" s="1617"/>
      <c r="C6" s="1617"/>
      <c r="D6" s="1617"/>
      <c r="E6" s="29"/>
      <c r="F6" s="29"/>
      <c r="G6" s="29"/>
      <c r="H6" s="1617"/>
      <c r="I6" s="1617"/>
      <c r="J6" s="29"/>
      <c r="K6" s="1616"/>
      <c r="L6" s="1617" t="s">
        <v>100</v>
      </c>
      <c r="M6" s="1616"/>
      <c r="N6" s="1617"/>
      <c r="O6" s="1616" t="s">
        <v>576</v>
      </c>
      <c r="P6" s="1614"/>
      <c r="Q6" s="1622" t="s">
        <v>464</v>
      </c>
    </row>
    <row r="7" spans="1:20" ht="25.5" customHeight="1">
      <c r="A7" s="1617"/>
      <c r="B7" s="1617"/>
      <c r="C7" s="1617"/>
      <c r="D7" s="1617"/>
      <c r="E7" s="29" t="s">
        <v>305</v>
      </c>
      <c r="F7" s="29" t="s">
        <v>432</v>
      </c>
      <c r="G7" s="29" t="s">
        <v>234</v>
      </c>
      <c r="H7" s="1617"/>
      <c r="I7" s="1617"/>
      <c r="J7" s="29" t="s">
        <v>132</v>
      </c>
      <c r="K7" s="1616"/>
      <c r="L7" s="1617"/>
      <c r="M7" s="1616"/>
      <c r="N7" s="1617"/>
      <c r="O7" s="1617"/>
      <c r="P7" s="1615"/>
      <c r="Q7" s="1622"/>
    </row>
    <row r="8" spans="1:20" ht="17.25" customHeight="1">
      <c r="A8" s="29" t="s">
        <v>163</v>
      </c>
      <c r="B8" s="29" t="s">
        <v>164</v>
      </c>
      <c r="C8" s="29" t="s">
        <v>165</v>
      </c>
      <c r="D8" s="29">
        <v>1</v>
      </c>
      <c r="E8" s="29">
        <v>2</v>
      </c>
      <c r="F8" s="29">
        <v>2</v>
      </c>
      <c r="G8" s="29">
        <v>4</v>
      </c>
      <c r="H8" s="29">
        <v>1</v>
      </c>
      <c r="I8" s="29">
        <v>1</v>
      </c>
      <c r="J8" s="29">
        <v>2</v>
      </c>
      <c r="K8" s="29">
        <v>1</v>
      </c>
      <c r="L8" s="29">
        <v>3</v>
      </c>
      <c r="M8" s="29">
        <v>2</v>
      </c>
      <c r="N8" s="29">
        <v>4</v>
      </c>
      <c r="O8" s="29" t="s">
        <v>198</v>
      </c>
      <c r="P8" s="29" t="s">
        <v>218</v>
      </c>
      <c r="Q8" s="31" t="s">
        <v>465</v>
      </c>
    </row>
    <row r="9" spans="1:20" s="11" customFormat="1" ht="23.25" customHeight="1">
      <c r="A9" s="9" t="s">
        <v>170</v>
      </c>
      <c r="B9" s="10" t="s">
        <v>292</v>
      </c>
      <c r="C9" s="9"/>
      <c r="D9" s="9"/>
      <c r="E9" s="9"/>
      <c r="F9" s="9"/>
      <c r="G9" s="9"/>
      <c r="H9" s="9"/>
      <c r="I9" s="18"/>
      <c r="J9" s="18"/>
      <c r="K9" s="18"/>
      <c r="L9" s="18"/>
      <c r="M9" s="18"/>
      <c r="N9" s="18"/>
      <c r="O9" s="18"/>
      <c r="P9" s="18"/>
    </row>
    <row r="10" spans="1:20">
      <c r="A10" s="33">
        <v>1</v>
      </c>
      <c r="B10" s="4" t="s">
        <v>596</v>
      </c>
      <c r="C10" s="33" t="s">
        <v>167</v>
      </c>
      <c r="D10" s="33">
        <v>22.5</v>
      </c>
      <c r="E10" s="33"/>
      <c r="F10" s="33">
        <v>22.479749554279614</v>
      </c>
      <c r="G10" s="33"/>
      <c r="H10" s="33"/>
      <c r="I10" s="25" t="e">
        <f>(I11-D11)/D11%</f>
        <v>#REF!</v>
      </c>
      <c r="J10" s="6">
        <v>22.468071446587029</v>
      </c>
      <c r="K10" s="25">
        <f t="shared" ref="K10:K15" si="0">+J10</f>
        <v>22.468071446587029</v>
      </c>
      <c r="L10" s="6"/>
      <c r="M10" s="25" t="e">
        <f>(M11-I11)/I11%</f>
        <v>#REF!</v>
      </c>
      <c r="N10" s="6"/>
      <c r="O10" s="6" t="e">
        <f t="shared" ref="O10:O15" si="1">+L10/H10%</f>
        <v>#DIV/0!</v>
      </c>
      <c r="P10" s="6"/>
      <c r="Q10" s="34" t="e">
        <f>+#REF!/M10%</f>
        <v>#REF!</v>
      </c>
    </row>
    <row r="11" spans="1:20" hidden="1">
      <c r="A11" s="33"/>
      <c r="B11" s="20" t="s">
        <v>597</v>
      </c>
      <c r="C11" s="33" t="s">
        <v>154</v>
      </c>
      <c r="D11" s="33">
        <v>712.33</v>
      </c>
      <c r="E11" s="33"/>
      <c r="F11" s="33">
        <v>872.46</v>
      </c>
      <c r="G11" s="33">
        <v>407.09</v>
      </c>
      <c r="H11" s="33">
        <v>651.21</v>
      </c>
      <c r="I11" s="6" t="e">
        <f>ROUND((#REF!),2)</f>
        <v>#REF!</v>
      </c>
      <c r="J11" s="6">
        <v>1068.24</v>
      </c>
      <c r="K11" s="6">
        <f t="shared" si="0"/>
        <v>1068.24</v>
      </c>
      <c r="L11" s="6"/>
      <c r="M11" s="27" t="e">
        <f>+M12+M13+M14</f>
        <v>#REF!</v>
      </c>
      <c r="N11" s="6"/>
      <c r="O11" s="6">
        <f t="shared" si="1"/>
        <v>0</v>
      </c>
      <c r="P11" s="6"/>
      <c r="Q11" s="34" t="e">
        <f>+#REF!/M11%</f>
        <v>#REF!</v>
      </c>
    </row>
    <row r="12" spans="1:20" hidden="1">
      <c r="A12" s="33"/>
      <c r="B12" s="4" t="s">
        <v>497</v>
      </c>
      <c r="C12" s="33" t="s">
        <v>154</v>
      </c>
      <c r="D12" s="33">
        <v>372.25</v>
      </c>
      <c r="E12" s="33"/>
      <c r="F12" s="33">
        <v>462.40300000000002</v>
      </c>
      <c r="G12" s="33">
        <v>202.69</v>
      </c>
      <c r="H12" s="33">
        <v>313.74</v>
      </c>
      <c r="I12" s="6" t="e">
        <f>ROUND((#REF!),2)</f>
        <v>#REF!</v>
      </c>
      <c r="J12" s="6">
        <v>595.57000000000005</v>
      </c>
      <c r="K12" s="6">
        <f t="shared" si="0"/>
        <v>595.57000000000005</v>
      </c>
      <c r="L12" s="6"/>
      <c r="M12" s="27" t="e">
        <f>+M17*82.4215%</f>
        <v>#REF!</v>
      </c>
      <c r="N12" s="6"/>
      <c r="O12" s="6">
        <f t="shared" si="1"/>
        <v>0</v>
      </c>
      <c r="P12" s="6"/>
      <c r="Q12" s="34" t="e">
        <f>+#REF!/M12%</f>
        <v>#REF!</v>
      </c>
      <c r="T12" s="35"/>
    </row>
    <row r="13" spans="1:20" hidden="1">
      <c r="A13" s="33"/>
      <c r="B13" s="4" t="s">
        <v>294</v>
      </c>
      <c r="C13" s="33" t="s">
        <v>154</v>
      </c>
      <c r="D13" s="33">
        <v>300.74</v>
      </c>
      <c r="E13" s="33"/>
      <c r="F13" s="33">
        <v>357.70800000000003</v>
      </c>
      <c r="G13" s="33">
        <v>160.22</v>
      </c>
      <c r="H13" s="33">
        <v>243.19</v>
      </c>
      <c r="I13" s="6" t="e">
        <f>ROUND((#REF!),2)</f>
        <v>#REF!</v>
      </c>
      <c r="J13" s="6">
        <v>406.88</v>
      </c>
      <c r="K13" s="6">
        <f t="shared" si="0"/>
        <v>406.88</v>
      </c>
      <c r="L13" s="6"/>
      <c r="M13" s="27" t="e">
        <f>+M18*89.4984%</f>
        <v>#REF!</v>
      </c>
      <c r="N13" s="6"/>
      <c r="O13" s="6">
        <f t="shared" si="1"/>
        <v>0</v>
      </c>
      <c r="P13" s="6"/>
      <c r="Q13" s="34" t="e">
        <f>+#REF!/M13%</f>
        <v>#REF!</v>
      </c>
      <c r="T13" s="35"/>
    </row>
    <row r="14" spans="1:20" hidden="1">
      <c r="A14" s="33"/>
      <c r="B14" s="4" t="s">
        <v>293</v>
      </c>
      <c r="C14" s="33" t="s">
        <v>154</v>
      </c>
      <c r="D14" s="33">
        <v>39.340000000000003</v>
      </c>
      <c r="E14" s="33"/>
      <c r="F14" s="33">
        <v>52.35</v>
      </c>
      <c r="G14" s="33">
        <v>44.17</v>
      </c>
      <c r="H14" s="33">
        <v>94.28</v>
      </c>
      <c r="I14" s="6" t="e">
        <f>ROUND((#REF!),2)</f>
        <v>#REF!</v>
      </c>
      <c r="J14" s="6">
        <v>65.790000000000006</v>
      </c>
      <c r="K14" s="6">
        <f t="shared" si="0"/>
        <v>65.790000000000006</v>
      </c>
      <c r="L14" s="6"/>
      <c r="M14" s="27" t="e">
        <f>+M19*67.9267%</f>
        <v>#REF!</v>
      </c>
      <c r="N14" s="6"/>
      <c r="O14" s="6">
        <f t="shared" si="1"/>
        <v>0</v>
      </c>
      <c r="P14" s="6"/>
      <c r="Q14" s="34" t="e">
        <f>+#REF!/M14%</f>
        <v>#REF!</v>
      </c>
      <c r="T14" s="35"/>
    </row>
    <row r="15" spans="1:20" hidden="1">
      <c r="A15" s="33"/>
      <c r="B15" s="4" t="s">
        <v>598</v>
      </c>
      <c r="C15" s="33" t="s">
        <v>154</v>
      </c>
      <c r="D15" s="33">
        <v>848.01</v>
      </c>
      <c r="E15" s="33"/>
      <c r="F15" s="33">
        <v>1042.52</v>
      </c>
      <c r="G15" s="33">
        <v>501.63</v>
      </c>
      <c r="H15" s="33">
        <v>760.14</v>
      </c>
      <c r="I15" s="6" t="e">
        <f>ROUND((#REF!),2)</f>
        <v>#REF!</v>
      </c>
      <c r="J15" s="6">
        <v>1279.05</v>
      </c>
      <c r="K15" s="6">
        <f t="shared" si="0"/>
        <v>1279.05</v>
      </c>
      <c r="L15" s="6"/>
      <c r="M15" s="27" t="e">
        <f>+M17+M18+M19</f>
        <v>#REF!</v>
      </c>
      <c r="N15" s="6"/>
      <c r="O15" s="6">
        <f t="shared" si="1"/>
        <v>0</v>
      </c>
      <c r="P15" s="6"/>
      <c r="Q15" s="34" t="e">
        <f>+#REF!/M15%</f>
        <v>#REF!</v>
      </c>
    </row>
    <row r="16" spans="1:20" hidden="1">
      <c r="A16" s="33"/>
      <c r="B16" s="4" t="s">
        <v>153</v>
      </c>
      <c r="C16" s="33"/>
      <c r="D16" s="33"/>
      <c r="E16" s="33"/>
      <c r="F16" s="33"/>
      <c r="G16" s="33"/>
      <c r="H16" s="33"/>
      <c r="I16" s="6"/>
      <c r="J16" s="6"/>
      <c r="K16" s="6"/>
      <c r="L16" s="6"/>
      <c r="M16" s="6"/>
      <c r="N16" s="6"/>
      <c r="O16" s="6"/>
      <c r="P16" s="6"/>
    </row>
    <row r="17" spans="1:17" hidden="1">
      <c r="A17" s="33"/>
      <c r="B17" s="4" t="s">
        <v>561</v>
      </c>
      <c r="C17" s="33" t="s">
        <v>154</v>
      </c>
      <c r="D17" s="33">
        <v>443.16</v>
      </c>
      <c r="E17" s="33"/>
      <c r="F17" s="33">
        <v>554.6</v>
      </c>
      <c r="G17" s="33">
        <v>247.19</v>
      </c>
      <c r="H17" s="33">
        <v>387.33</v>
      </c>
      <c r="I17" s="6" t="e">
        <f>ROUND((#REF!),2)</f>
        <v>#REF!</v>
      </c>
      <c r="J17" s="6">
        <v>703.49</v>
      </c>
      <c r="K17" s="6">
        <f t="shared" ref="K17:K23" si="2">+J17</f>
        <v>703.49</v>
      </c>
      <c r="L17" s="6"/>
      <c r="M17" s="27" t="e">
        <f>+M26*28%</f>
        <v>#REF!</v>
      </c>
      <c r="N17" s="6"/>
      <c r="O17" s="6">
        <f t="shared" ref="O17:O23" si="3">+L17/H17%</f>
        <v>0</v>
      </c>
      <c r="P17" s="6"/>
      <c r="Q17" s="34" t="e">
        <f>+#REF!/M17%</f>
        <v>#REF!</v>
      </c>
    </row>
    <row r="18" spans="1:17" hidden="1">
      <c r="A18" s="33"/>
      <c r="B18" s="4" t="s">
        <v>488</v>
      </c>
      <c r="C18" s="33" t="s">
        <v>154</v>
      </c>
      <c r="D18" s="33">
        <v>358.02</v>
      </c>
      <c r="E18" s="33"/>
      <c r="F18" s="33">
        <v>430.55</v>
      </c>
      <c r="G18" s="33">
        <v>195.4</v>
      </c>
      <c r="H18" s="33">
        <v>300.24</v>
      </c>
      <c r="I18" s="6" t="e">
        <f>ROUND((#REF!),2)</f>
        <v>#REF!</v>
      </c>
      <c r="J18" s="6">
        <v>486.05</v>
      </c>
      <c r="K18" s="6">
        <f t="shared" si="2"/>
        <v>486.05</v>
      </c>
      <c r="L18" s="6"/>
      <c r="M18" s="27" t="e">
        <f>+M27*37%</f>
        <v>#REF!</v>
      </c>
      <c r="N18" s="6"/>
      <c r="O18" s="6">
        <f t="shared" si="3"/>
        <v>0</v>
      </c>
      <c r="P18" s="6"/>
      <c r="Q18" s="34" t="e">
        <f>+#REF!/M18%</f>
        <v>#REF!</v>
      </c>
    </row>
    <row r="19" spans="1:17" hidden="1">
      <c r="A19" s="33"/>
      <c r="B19" s="4" t="s">
        <v>486</v>
      </c>
      <c r="C19" s="33" t="s">
        <v>154</v>
      </c>
      <c r="D19" s="33">
        <v>46.83</v>
      </c>
      <c r="E19" s="33"/>
      <c r="F19" s="33">
        <v>57.37</v>
      </c>
      <c r="G19" s="33">
        <v>59.05</v>
      </c>
      <c r="H19" s="33">
        <v>72.569999999999993</v>
      </c>
      <c r="I19" s="6" t="e">
        <f>ROUND((#REF!),2)</f>
        <v>#REF!</v>
      </c>
      <c r="J19" s="6">
        <v>89.51</v>
      </c>
      <c r="K19" s="6">
        <f t="shared" si="2"/>
        <v>89.51</v>
      </c>
      <c r="L19" s="6"/>
      <c r="M19" s="27" t="e">
        <f>+M28*57%</f>
        <v>#REF!</v>
      </c>
      <c r="N19" s="6"/>
      <c r="O19" s="6">
        <f t="shared" si="3"/>
        <v>0</v>
      </c>
      <c r="P19" s="6"/>
      <c r="Q19" s="34" t="e">
        <f>+#REF!/M19%</f>
        <v>#REF!</v>
      </c>
    </row>
    <row r="20" spans="1:17" hidden="1">
      <c r="A20" s="33"/>
      <c r="B20" s="4" t="s">
        <v>101</v>
      </c>
      <c r="C20" s="33" t="s">
        <v>167</v>
      </c>
      <c r="D20" s="33">
        <v>100</v>
      </c>
      <c r="E20" s="33">
        <v>0</v>
      </c>
      <c r="F20" s="33">
        <v>100</v>
      </c>
      <c r="G20" s="33">
        <v>100</v>
      </c>
      <c r="H20" s="33">
        <v>100</v>
      </c>
      <c r="I20" s="6" t="e">
        <f>SUM(I21:I23)</f>
        <v>#REF!</v>
      </c>
      <c r="J20" s="6">
        <v>100</v>
      </c>
      <c r="K20" s="6">
        <f t="shared" si="2"/>
        <v>100</v>
      </c>
      <c r="L20" s="6"/>
      <c r="M20" s="26" t="e">
        <f>+M21+M22+M23</f>
        <v>#REF!</v>
      </c>
      <c r="N20" s="6"/>
      <c r="O20" s="6">
        <f t="shared" si="3"/>
        <v>0</v>
      </c>
      <c r="P20" s="6"/>
      <c r="Q20" s="34" t="e">
        <f>+#REF!/M20%</f>
        <v>#REF!</v>
      </c>
    </row>
    <row r="21" spans="1:17">
      <c r="A21" s="33"/>
      <c r="B21" s="4" t="s">
        <v>497</v>
      </c>
      <c r="C21" s="33" t="s">
        <v>167</v>
      </c>
      <c r="D21" s="33">
        <v>52.26</v>
      </c>
      <c r="E21" s="33"/>
      <c r="F21" s="33">
        <v>53.2</v>
      </c>
      <c r="G21" s="33">
        <v>49.28</v>
      </c>
      <c r="H21" s="33">
        <v>50.95</v>
      </c>
      <c r="I21" s="26" t="e">
        <f>ROUND((#REF!),2)</f>
        <v>#REF!</v>
      </c>
      <c r="J21" s="6">
        <v>55</v>
      </c>
      <c r="K21" s="6">
        <f t="shared" si="2"/>
        <v>55</v>
      </c>
      <c r="L21" s="6"/>
      <c r="M21" s="26" t="e">
        <f>+M17/M15%</f>
        <v>#REF!</v>
      </c>
      <c r="N21" s="6"/>
      <c r="O21" s="6">
        <f t="shared" si="3"/>
        <v>0</v>
      </c>
      <c r="P21" s="6"/>
      <c r="Q21" s="34" t="e">
        <f>+#REF!/M21%</f>
        <v>#REF!</v>
      </c>
    </row>
    <row r="22" spans="1:17">
      <c r="A22" s="33"/>
      <c r="B22" s="4" t="s">
        <v>294</v>
      </c>
      <c r="C22" s="33" t="s">
        <v>167</v>
      </c>
      <c r="D22" s="33">
        <v>42.22</v>
      </c>
      <c r="E22" s="33"/>
      <c r="F22" s="33">
        <v>41.3</v>
      </c>
      <c r="G22" s="33">
        <v>38.950000000000003</v>
      </c>
      <c r="H22" s="33">
        <v>39.5</v>
      </c>
      <c r="I22" s="26" t="e">
        <f>ROUND((#REF!),2)</f>
        <v>#REF!</v>
      </c>
      <c r="J22" s="6">
        <v>38</v>
      </c>
      <c r="K22" s="6">
        <f t="shared" si="2"/>
        <v>38</v>
      </c>
      <c r="L22" s="6"/>
      <c r="M22" s="26" t="e">
        <f>+M18/M15%</f>
        <v>#REF!</v>
      </c>
      <c r="N22" s="6"/>
      <c r="O22" s="6">
        <f t="shared" si="3"/>
        <v>0</v>
      </c>
      <c r="P22" s="6"/>
      <c r="Q22" s="34" t="e">
        <f>+#REF!/M22%</f>
        <v>#REF!</v>
      </c>
    </row>
    <row r="23" spans="1:17">
      <c r="A23" s="33"/>
      <c r="B23" s="4" t="s">
        <v>293</v>
      </c>
      <c r="C23" s="33" t="s">
        <v>167</v>
      </c>
      <c r="D23" s="33">
        <v>5.52</v>
      </c>
      <c r="E23" s="33"/>
      <c r="F23" s="33">
        <v>5.5</v>
      </c>
      <c r="G23" s="33">
        <v>11.77</v>
      </c>
      <c r="H23" s="33">
        <v>9.5500000000000007</v>
      </c>
      <c r="I23" s="26" t="e">
        <f>ROUND((#REF!),2)</f>
        <v>#REF!</v>
      </c>
      <c r="J23" s="6">
        <v>7</v>
      </c>
      <c r="K23" s="6">
        <f t="shared" si="2"/>
        <v>7</v>
      </c>
      <c r="L23" s="6"/>
      <c r="M23" s="26" t="e">
        <f>+M19/M15%</f>
        <v>#REF!</v>
      </c>
      <c r="N23" s="6"/>
      <c r="O23" s="6">
        <f t="shared" si="3"/>
        <v>0</v>
      </c>
      <c r="P23" s="6"/>
      <c r="Q23" s="34" t="e">
        <f>+#REF!/M23%</f>
        <v>#REF!</v>
      </c>
    </row>
    <row r="24" spans="1:17" ht="26.25" hidden="1" customHeight="1">
      <c r="A24" s="1625">
        <v>1</v>
      </c>
      <c r="B24" s="4" t="s">
        <v>278</v>
      </c>
      <c r="C24" s="33" t="s">
        <v>154</v>
      </c>
      <c r="D24" s="33"/>
      <c r="E24" s="33"/>
      <c r="F24" s="33"/>
      <c r="G24" s="33"/>
      <c r="H24" s="33">
        <v>2399.94</v>
      </c>
      <c r="I24" s="7" t="e">
        <f>ROUND((#REF!),2)</f>
        <v>#REF!</v>
      </c>
      <c r="J24" s="7">
        <v>1394.53</v>
      </c>
      <c r="K24" s="7"/>
      <c r="L24" s="7">
        <v>2704.28</v>
      </c>
      <c r="M24" s="7" t="e">
        <f>ROUND((#REF!),2)</f>
        <v>#REF!</v>
      </c>
      <c r="N24" s="7">
        <f>SUM(N26:N28)</f>
        <v>15882.669529999999</v>
      </c>
      <c r="O24" s="19" t="e">
        <f>M24/I24%</f>
        <v>#REF!</v>
      </c>
      <c r="P24" s="7"/>
      <c r="Q24" s="34" t="e">
        <f>ROUND((#REF!),2)</f>
        <v>#REF!</v>
      </c>
    </row>
    <row r="25" spans="1:17" ht="18.75" hidden="1" customHeight="1">
      <c r="A25" s="1623"/>
      <c r="B25" s="4" t="s">
        <v>281</v>
      </c>
      <c r="C25" s="33"/>
      <c r="D25" s="33"/>
      <c r="E25" s="33"/>
      <c r="F25" s="33"/>
      <c r="G25" s="33"/>
      <c r="H25" s="33"/>
      <c r="I25" s="7"/>
      <c r="J25" s="7"/>
      <c r="K25" s="7"/>
      <c r="L25" s="7"/>
      <c r="M25" s="7"/>
      <c r="N25" s="7"/>
      <c r="O25" s="19"/>
      <c r="P25" s="7"/>
    </row>
    <row r="26" spans="1:17" ht="18.75" hidden="1" customHeight="1">
      <c r="A26" s="1623"/>
      <c r="B26" s="4" t="s">
        <v>279</v>
      </c>
      <c r="C26" s="33" t="s">
        <v>154</v>
      </c>
      <c r="D26" s="33"/>
      <c r="E26" s="33"/>
      <c r="F26" s="33"/>
      <c r="G26" s="33"/>
      <c r="H26" s="33">
        <v>1517.06</v>
      </c>
      <c r="I26" s="7" t="e">
        <f>ROUND((#REF!),2)</f>
        <v>#REF!</v>
      </c>
      <c r="J26" s="7">
        <v>2160.8200000000002</v>
      </c>
      <c r="K26" s="7"/>
      <c r="L26" s="7">
        <v>1727.26</v>
      </c>
      <c r="M26" s="7" t="e">
        <f>ROUND((#REF!),2)</f>
        <v>#REF!</v>
      </c>
      <c r="N26" s="7">
        <v>9040.0595300000004</v>
      </c>
      <c r="O26" s="19" t="e">
        <f t="shared" ref="O26:O33" si="4">M26/I26%</f>
        <v>#REF!</v>
      </c>
      <c r="P26" s="7"/>
      <c r="Q26" s="34" t="e">
        <f>ROUND((#REF!),2)</f>
        <v>#REF!</v>
      </c>
    </row>
    <row r="27" spans="1:17" ht="18.75" hidden="1" customHeight="1">
      <c r="A27" s="1623"/>
      <c r="B27" s="4" t="s">
        <v>488</v>
      </c>
      <c r="C27" s="33" t="s">
        <v>154</v>
      </c>
      <c r="D27" s="33"/>
      <c r="E27" s="33"/>
      <c r="F27" s="33"/>
      <c r="G27" s="33"/>
      <c r="H27" s="33">
        <v>757.01</v>
      </c>
      <c r="I27" s="7" t="e">
        <f>ROUND((#REF!),2)</f>
        <v>#REF!</v>
      </c>
      <c r="J27" s="7">
        <v>1147.48</v>
      </c>
      <c r="K27" s="7"/>
      <c r="L27" s="7">
        <v>890.63</v>
      </c>
      <c r="M27" s="7" t="e">
        <f>ROUND((#REF!),2)</f>
        <v>#REF!</v>
      </c>
      <c r="N27" s="7">
        <v>6194.5499999999993</v>
      </c>
      <c r="O27" s="7" t="e">
        <f t="shared" si="4"/>
        <v>#REF!</v>
      </c>
      <c r="P27" s="7"/>
      <c r="Q27" s="34" t="e">
        <f>ROUND((#REF!),2)</f>
        <v>#REF!</v>
      </c>
    </row>
    <row r="28" spans="1:17" ht="18.75" hidden="1" customHeight="1">
      <c r="A28" s="1623"/>
      <c r="B28" s="4" t="s">
        <v>486</v>
      </c>
      <c r="C28" s="33" t="s">
        <v>154</v>
      </c>
      <c r="D28" s="33"/>
      <c r="E28" s="33"/>
      <c r="F28" s="33"/>
      <c r="G28" s="33"/>
      <c r="H28" s="33">
        <v>125.87</v>
      </c>
      <c r="I28" s="7" t="e">
        <f>ROUND((#REF!),2)</f>
        <v>#REF!</v>
      </c>
      <c r="J28" s="7">
        <v>0</v>
      </c>
      <c r="K28" s="7"/>
      <c r="L28" s="7">
        <v>86.39</v>
      </c>
      <c r="M28" s="7" t="e">
        <f>ROUND((#REF!),2)</f>
        <v>#REF!</v>
      </c>
      <c r="N28" s="7">
        <v>648.05999999999995</v>
      </c>
      <c r="O28" s="7" t="e">
        <f t="shared" si="4"/>
        <v>#REF!</v>
      </c>
      <c r="P28" s="7"/>
      <c r="Q28" s="34" t="e">
        <f>ROUND((#REF!),2)</f>
        <v>#REF!</v>
      </c>
    </row>
    <row r="29" spans="1:17" ht="30.75" hidden="1">
      <c r="A29" s="1623"/>
      <c r="B29" s="20" t="s">
        <v>590</v>
      </c>
      <c r="C29" s="33" t="s">
        <v>167</v>
      </c>
      <c r="D29" s="33"/>
      <c r="E29" s="33"/>
      <c r="F29" s="33"/>
      <c r="G29" s="33"/>
      <c r="H29" s="33">
        <v>100</v>
      </c>
      <c r="I29" s="15" t="e">
        <f>ROUND((#REF!),2)</f>
        <v>#REF!</v>
      </c>
      <c r="J29" s="15">
        <v>100</v>
      </c>
      <c r="K29" s="15"/>
      <c r="L29" s="15">
        <v>100</v>
      </c>
      <c r="M29" s="15" t="e">
        <f>ROUND((#REF!),2)</f>
        <v>#REF!</v>
      </c>
      <c r="N29" s="15">
        <f>SUM(N30:N32)</f>
        <v>100</v>
      </c>
      <c r="O29" s="7"/>
      <c r="P29" s="7"/>
      <c r="Q29" s="34" t="e">
        <f>ROUND((#REF!),2)</f>
        <v>#REF!</v>
      </c>
    </row>
    <row r="30" spans="1:17" ht="21" hidden="1" customHeight="1">
      <c r="A30" s="1623"/>
      <c r="B30" s="4" t="s">
        <v>280</v>
      </c>
      <c r="C30" s="33" t="s">
        <v>167</v>
      </c>
      <c r="D30" s="33"/>
      <c r="E30" s="33"/>
      <c r="F30" s="33"/>
      <c r="G30" s="33"/>
      <c r="H30" s="33">
        <v>63.21</v>
      </c>
      <c r="I30" s="15" t="e">
        <f>ROUND((#REF!),2)</f>
        <v>#REF!</v>
      </c>
      <c r="J30" s="15">
        <v>85.97</v>
      </c>
      <c r="K30" s="15"/>
      <c r="L30" s="15">
        <v>63.87</v>
      </c>
      <c r="M30" s="15" t="e">
        <f>ROUND((#REF!),2)</f>
        <v>#REF!</v>
      </c>
      <c r="N30" s="15">
        <f>+N26/N24%</f>
        <v>56.917758774270744</v>
      </c>
      <c r="O30" s="7"/>
      <c r="P30" s="7"/>
      <c r="Q30" s="34" t="e">
        <f>ROUND((#REF!),2)</f>
        <v>#REF!</v>
      </c>
    </row>
    <row r="31" spans="1:17" ht="21" hidden="1" customHeight="1">
      <c r="A31" s="1623"/>
      <c r="B31" s="4" t="s">
        <v>490</v>
      </c>
      <c r="C31" s="33" t="s">
        <v>167</v>
      </c>
      <c r="D31" s="33"/>
      <c r="E31" s="33"/>
      <c r="F31" s="33"/>
      <c r="G31" s="33"/>
      <c r="H31" s="33">
        <v>31.54</v>
      </c>
      <c r="I31" s="15" t="e">
        <f>ROUND((#REF!),2)</f>
        <v>#REF!</v>
      </c>
      <c r="J31" s="15">
        <v>14.03</v>
      </c>
      <c r="K31" s="15"/>
      <c r="L31" s="15">
        <v>32.93</v>
      </c>
      <c r="M31" s="15" t="e">
        <f>ROUND((#REF!),2)</f>
        <v>#REF!</v>
      </c>
      <c r="N31" s="15">
        <f>+N27/N24%</f>
        <v>39.001944782011719</v>
      </c>
      <c r="O31" s="7"/>
      <c r="P31" s="7"/>
      <c r="Q31" s="34" t="e">
        <f>ROUND((#REF!),2)</f>
        <v>#REF!</v>
      </c>
    </row>
    <row r="32" spans="1:17" ht="21" hidden="1" customHeight="1">
      <c r="A32" s="1624"/>
      <c r="B32" s="4" t="s">
        <v>489</v>
      </c>
      <c r="C32" s="33" t="s">
        <v>167</v>
      </c>
      <c r="D32" s="33"/>
      <c r="E32" s="33"/>
      <c r="F32" s="33"/>
      <c r="G32" s="33"/>
      <c r="H32" s="33">
        <v>5.24</v>
      </c>
      <c r="I32" s="15" t="e">
        <f>ROUND((#REF!),2)</f>
        <v>#REF!</v>
      </c>
      <c r="J32" s="15">
        <v>0</v>
      </c>
      <c r="K32" s="15"/>
      <c r="L32" s="15">
        <v>3.19</v>
      </c>
      <c r="M32" s="15" t="e">
        <f>ROUND((#REF!),2)</f>
        <v>#REF!</v>
      </c>
      <c r="N32" s="15">
        <f>+N28/N24%</f>
        <v>4.0802964437175442</v>
      </c>
      <c r="O32" s="7"/>
      <c r="P32" s="7"/>
      <c r="Q32" s="34" t="e">
        <f>ROUND((#REF!),2)</f>
        <v>#REF!</v>
      </c>
    </row>
    <row r="33" spans="1:17" ht="21" customHeight="1">
      <c r="A33" s="33">
        <v>2</v>
      </c>
      <c r="B33" s="4" t="s">
        <v>352</v>
      </c>
      <c r="C33" s="33" t="s">
        <v>45</v>
      </c>
      <c r="D33" s="33">
        <v>26</v>
      </c>
      <c r="E33" s="33">
        <v>0</v>
      </c>
      <c r="F33" s="33">
        <v>27</v>
      </c>
      <c r="G33" s="33">
        <v>501.63</v>
      </c>
      <c r="H33" s="33">
        <v>20.25</v>
      </c>
      <c r="I33" s="15" t="e">
        <f>ROUND((#REF!),2)</f>
        <v>#REF!</v>
      </c>
      <c r="J33" s="15">
        <v>30</v>
      </c>
      <c r="K33" s="15" t="e">
        <f>ROUND((#REF!),2)</f>
        <v>#REF!</v>
      </c>
      <c r="L33" s="15">
        <v>23.72</v>
      </c>
      <c r="M33" s="15" t="e">
        <f>ROUND((#REF!),2)</f>
        <v>#REF!</v>
      </c>
      <c r="N33" s="15" t="e">
        <f>+M33</f>
        <v>#REF!</v>
      </c>
      <c r="O33" s="7" t="e">
        <f t="shared" si="4"/>
        <v>#REF!</v>
      </c>
      <c r="P33" s="19" t="e">
        <f>M33/K33%</f>
        <v>#REF!</v>
      </c>
      <c r="Q33" s="34" t="e">
        <f>+#REF!/M33%</f>
        <v>#REF!</v>
      </c>
    </row>
    <row r="34" spans="1:17" ht="28.5" customHeight="1">
      <c r="A34" s="33">
        <v>3</v>
      </c>
      <c r="B34" s="4" t="s">
        <v>315</v>
      </c>
      <c r="C34" s="33" t="s">
        <v>154</v>
      </c>
      <c r="D34" s="33">
        <v>90.770699999999991</v>
      </c>
      <c r="E34" s="33">
        <v>0</v>
      </c>
      <c r="F34" s="33">
        <v>90</v>
      </c>
      <c r="G34" s="33">
        <v>45.809800000000003</v>
      </c>
      <c r="H34" s="33">
        <v>65.724999999999994</v>
      </c>
      <c r="I34" s="7" t="e">
        <f>ROUND((#REF!),2)/1000</f>
        <v>#REF!</v>
      </c>
      <c r="J34" s="7">
        <v>120</v>
      </c>
      <c r="K34" s="15" t="e">
        <f>ROUND((#REF!),2)/1000</f>
        <v>#REF!</v>
      </c>
      <c r="L34" s="7">
        <v>99.971000000000004</v>
      </c>
      <c r="M34" s="19" t="e">
        <f>ROUND((#REF!),2)/1000</f>
        <v>#REF!</v>
      </c>
      <c r="N34" s="7">
        <v>551.19253000000003</v>
      </c>
      <c r="O34" s="19" t="e">
        <f>M34/I34%</f>
        <v>#REF!</v>
      </c>
      <c r="P34" s="7" t="e">
        <f>M34/K34%</f>
        <v>#REF!</v>
      </c>
      <c r="Q34" s="34" t="e">
        <f>ROUND((#REF!),2)</f>
        <v>#REF!</v>
      </c>
    </row>
    <row r="35" spans="1:17" ht="30" hidden="1" customHeight="1">
      <c r="A35" s="1625">
        <v>4</v>
      </c>
      <c r="B35" s="4" t="s">
        <v>295</v>
      </c>
      <c r="C35" s="33"/>
      <c r="D35" s="33"/>
      <c r="E35" s="33"/>
      <c r="F35" s="33"/>
      <c r="G35" s="33"/>
      <c r="H35" s="33"/>
      <c r="I35" s="7"/>
      <c r="J35" s="7"/>
      <c r="K35" s="7"/>
      <c r="L35" s="7"/>
      <c r="M35" s="7"/>
      <c r="N35" s="7"/>
      <c r="O35" s="7"/>
      <c r="P35" s="7"/>
    </row>
    <row r="36" spans="1:17" ht="21" hidden="1" customHeight="1">
      <c r="A36" s="1623"/>
      <c r="B36" s="4" t="s">
        <v>353</v>
      </c>
      <c r="C36" s="33" t="s">
        <v>172</v>
      </c>
      <c r="D36" s="33">
        <v>1352.29</v>
      </c>
      <c r="E36" s="33">
        <v>1200</v>
      </c>
      <c r="F36" s="33">
        <v>1292.58</v>
      </c>
      <c r="G36" s="33">
        <v>968.16</v>
      </c>
      <c r="H36" s="33">
        <v>1240.6600000000001</v>
      </c>
      <c r="I36" s="7" t="e">
        <f>ROUND((#REF!),2)</f>
        <v>#REF!</v>
      </c>
      <c r="J36" s="7">
        <v>1353.03</v>
      </c>
      <c r="K36" s="7" t="e">
        <f>ROUND((#REF!),2)</f>
        <v>#REF!</v>
      </c>
      <c r="L36" s="7">
        <v>1234.71</v>
      </c>
      <c r="M36" s="7" t="e">
        <f>ROUND((#REF!),2)</f>
        <v>#REF!</v>
      </c>
      <c r="N36" s="7">
        <v>6388.69</v>
      </c>
      <c r="O36" s="7" t="e">
        <f t="shared" ref="O36:O41" si="5">M36/I36%</f>
        <v>#REF!</v>
      </c>
      <c r="P36" s="7" t="e">
        <f t="shared" ref="P36:P41" si="6">M36/K36%</f>
        <v>#REF!</v>
      </c>
      <c r="Q36" s="34" t="e">
        <f>+#REF!/M36%</f>
        <v>#REF!</v>
      </c>
    </row>
    <row r="37" spans="1:17" ht="21" customHeight="1">
      <c r="A37" s="1623"/>
      <c r="B37" s="4" t="s">
        <v>322</v>
      </c>
      <c r="C37" s="33" t="s">
        <v>56</v>
      </c>
      <c r="D37" s="33">
        <v>5551.53</v>
      </c>
      <c r="E37" s="33">
        <v>5244</v>
      </c>
      <c r="F37" s="33">
        <v>5802.33</v>
      </c>
      <c r="G37" s="33">
        <v>39.56</v>
      </c>
      <c r="H37" s="33">
        <v>4631.6499999999996</v>
      </c>
      <c r="I37" s="7" t="e">
        <f>ROUND((#REF!),2)</f>
        <v>#REF!</v>
      </c>
      <c r="J37" s="7">
        <v>6146.59</v>
      </c>
      <c r="K37" s="7" t="e">
        <f>ROUND((#REF!),2)</f>
        <v>#REF!</v>
      </c>
      <c r="L37" s="7">
        <v>4686.34</v>
      </c>
      <c r="M37" s="7" t="e">
        <f>ROUND((#REF!),2)</f>
        <v>#REF!</v>
      </c>
      <c r="N37" s="7">
        <v>28107.039497100006</v>
      </c>
      <c r="O37" s="7" t="e">
        <f t="shared" si="5"/>
        <v>#REF!</v>
      </c>
      <c r="P37" s="7" t="e">
        <f t="shared" si="6"/>
        <v>#REF!</v>
      </c>
      <c r="Q37" s="34" t="e">
        <f>+#REF!/M37%</f>
        <v>#REF!</v>
      </c>
    </row>
    <row r="38" spans="1:17" ht="21" hidden="1" customHeight="1">
      <c r="A38" s="1623"/>
      <c r="B38" s="4" t="s">
        <v>427</v>
      </c>
      <c r="C38" s="33" t="s">
        <v>429</v>
      </c>
      <c r="D38" s="33">
        <v>169.12505712109672</v>
      </c>
      <c r="E38" s="33">
        <v>150.46914005337007</v>
      </c>
      <c r="F38" s="33">
        <v>167.61504463125056</v>
      </c>
      <c r="G38" s="33">
        <v>1.1745494492443813</v>
      </c>
      <c r="H38" s="33">
        <v>133.55007064386839</v>
      </c>
      <c r="I38" s="7" t="e">
        <f>I37/#REF!*1000</f>
        <v>#REF!</v>
      </c>
      <c r="J38" s="7">
        <v>167.14044867437116</v>
      </c>
      <c r="K38" s="7" t="e">
        <f>K37/#REF!*1000</f>
        <v>#REF!</v>
      </c>
      <c r="L38" s="7">
        <v>130.72078103207809</v>
      </c>
      <c r="M38" s="7" t="e">
        <f>M37/#REF!*1000</f>
        <v>#REF!</v>
      </c>
      <c r="N38" s="7" t="e">
        <f>N37/#REF!*1000</f>
        <v>#REF!</v>
      </c>
      <c r="O38" s="7" t="e">
        <f t="shared" si="5"/>
        <v>#REF!</v>
      </c>
      <c r="P38" s="7" t="e">
        <f t="shared" si="6"/>
        <v>#REF!</v>
      </c>
      <c r="Q38" s="34" t="e">
        <f>+#REF!/M38%</f>
        <v>#REF!</v>
      </c>
    </row>
    <row r="39" spans="1:17" ht="31.5">
      <c r="A39" s="1623"/>
      <c r="B39" s="20" t="s">
        <v>595</v>
      </c>
      <c r="C39" s="23" t="s">
        <v>313</v>
      </c>
      <c r="D39" s="33">
        <v>41.5</v>
      </c>
      <c r="E39" s="33"/>
      <c r="F39" s="33">
        <v>42</v>
      </c>
      <c r="G39" s="33"/>
      <c r="H39" s="33"/>
      <c r="I39" s="19" t="e">
        <f>ROUND((#REF!),2)</f>
        <v>#REF!</v>
      </c>
      <c r="J39" s="19">
        <v>45</v>
      </c>
      <c r="K39" s="15" t="e">
        <f>ROUND((#REF!),2)</f>
        <v>#REF!</v>
      </c>
      <c r="L39" s="19">
        <v>0</v>
      </c>
      <c r="M39" s="19" t="e">
        <f>ROUND((#REF!),2)</f>
        <v>#REF!</v>
      </c>
      <c r="N39" s="19" t="e">
        <f>+M39</f>
        <v>#REF!</v>
      </c>
      <c r="O39" s="7" t="e">
        <f t="shared" si="5"/>
        <v>#REF!</v>
      </c>
      <c r="P39" s="7" t="e">
        <f t="shared" si="6"/>
        <v>#REF!</v>
      </c>
      <c r="Q39" s="34" t="e">
        <f>+#REF!/M39%</f>
        <v>#REF!</v>
      </c>
    </row>
    <row r="40" spans="1:17" ht="31.5" hidden="1">
      <c r="A40" s="1623"/>
      <c r="B40" s="4" t="s">
        <v>312</v>
      </c>
      <c r="C40" s="23" t="s">
        <v>313</v>
      </c>
      <c r="D40" s="33">
        <v>130</v>
      </c>
      <c r="E40" s="33"/>
      <c r="F40" s="33">
        <v>140</v>
      </c>
      <c r="G40" s="33">
        <v>0</v>
      </c>
      <c r="H40" s="33">
        <v>0</v>
      </c>
      <c r="I40" s="15" t="e">
        <f>ROUND((#REF!),2)</f>
        <v>#REF!</v>
      </c>
      <c r="J40" s="15">
        <v>152</v>
      </c>
      <c r="K40" s="15" t="e">
        <f>ROUND((#REF!),2)</f>
        <v>#REF!</v>
      </c>
      <c r="L40" s="15">
        <v>0</v>
      </c>
      <c r="M40" s="15" t="e">
        <f>ROUND((#REF!),2)</f>
        <v>#REF!</v>
      </c>
      <c r="N40" s="15" t="e">
        <f>+M40</f>
        <v>#REF!</v>
      </c>
      <c r="O40" s="7" t="e">
        <f t="shared" si="5"/>
        <v>#REF!</v>
      </c>
      <c r="P40" s="7" t="e">
        <f t="shared" si="6"/>
        <v>#REF!</v>
      </c>
      <c r="Q40" s="34" t="e">
        <f>+#REF!/M40%</f>
        <v>#REF!</v>
      </c>
    </row>
    <row r="41" spans="1:17" ht="21.75" customHeight="1">
      <c r="A41" s="1623"/>
      <c r="B41" s="4" t="s">
        <v>323</v>
      </c>
      <c r="C41" s="33" t="s">
        <v>314</v>
      </c>
      <c r="D41" s="33">
        <v>485.8</v>
      </c>
      <c r="E41" s="33"/>
      <c r="F41" s="33">
        <v>448.2</v>
      </c>
      <c r="G41" s="33">
        <v>52.7</v>
      </c>
      <c r="H41" s="33">
        <v>370.6</v>
      </c>
      <c r="I41" s="15" t="e">
        <f>ROUND((#REF!),2)</f>
        <v>#REF!</v>
      </c>
      <c r="J41" s="15">
        <v>482</v>
      </c>
      <c r="K41" s="15" t="e">
        <f>ROUND((#REF!),2)</f>
        <v>#REF!</v>
      </c>
      <c r="L41" s="19">
        <v>364.6</v>
      </c>
      <c r="M41" s="19" t="e">
        <f>ROUND((#REF!),2)</f>
        <v>#REF!</v>
      </c>
      <c r="N41" s="15">
        <v>1150</v>
      </c>
      <c r="O41" s="7" t="e">
        <f t="shared" si="5"/>
        <v>#REF!</v>
      </c>
      <c r="P41" s="7" t="e">
        <f t="shared" si="6"/>
        <v>#REF!</v>
      </c>
      <c r="Q41" s="34" t="e">
        <f>+#REF!/M41%</f>
        <v>#REF!</v>
      </c>
    </row>
    <row r="42" spans="1:17" ht="24.75" hidden="1" customHeight="1">
      <c r="A42" s="1623"/>
      <c r="B42" s="4" t="s">
        <v>324</v>
      </c>
      <c r="C42" s="33"/>
      <c r="D42" s="33"/>
      <c r="E42" s="33"/>
      <c r="F42" s="33"/>
      <c r="G42" s="33"/>
      <c r="H42" s="33"/>
      <c r="I42" s="7"/>
      <c r="J42" s="7"/>
      <c r="K42" s="7"/>
      <c r="L42" s="7"/>
      <c r="M42" s="7"/>
      <c r="N42" s="7"/>
      <c r="O42" s="7"/>
      <c r="P42" s="7"/>
    </row>
    <row r="43" spans="1:17" ht="29.25" hidden="1" customHeight="1">
      <c r="A43" s="1623"/>
      <c r="B43" s="4" t="s">
        <v>325</v>
      </c>
      <c r="C43" s="33" t="s">
        <v>172</v>
      </c>
      <c r="D43" s="33">
        <v>512.65</v>
      </c>
      <c r="E43" s="33">
        <v>480</v>
      </c>
      <c r="F43" s="33">
        <v>512.65</v>
      </c>
      <c r="G43" s="33">
        <v>427.85</v>
      </c>
      <c r="H43" s="33">
        <v>427.85</v>
      </c>
      <c r="I43" s="7" t="e">
        <f>ROUND((#REF!),2)</f>
        <v>#REF!</v>
      </c>
      <c r="J43" s="7">
        <v>532.65</v>
      </c>
      <c r="K43" s="7" t="e">
        <f>ROUND((#REF!),2)</f>
        <v>#REF!</v>
      </c>
      <c r="L43" s="7">
        <v>549.13</v>
      </c>
      <c r="M43" s="7" t="e">
        <f>ROUND((#REF!),2)</f>
        <v>#REF!</v>
      </c>
      <c r="N43" s="7" t="e">
        <f>+M43</f>
        <v>#REF!</v>
      </c>
      <c r="O43" s="7" t="e">
        <f>M43/I43%</f>
        <v>#REF!</v>
      </c>
      <c r="P43" s="7" t="e">
        <f t="shared" ref="P43:P51" si="7">M43/K43%</f>
        <v>#REF!</v>
      </c>
      <c r="Q43" s="34" t="e">
        <f>+#REF!/M43%</f>
        <v>#REF!</v>
      </c>
    </row>
    <row r="44" spans="1:17" ht="25.5" hidden="1" customHeight="1">
      <c r="A44" s="1623"/>
      <c r="B44" s="4" t="s">
        <v>70</v>
      </c>
      <c r="C44" s="33" t="s">
        <v>172</v>
      </c>
      <c r="D44" s="33"/>
      <c r="E44" s="33"/>
      <c r="F44" s="33"/>
      <c r="G44" s="33"/>
      <c r="H44" s="33"/>
      <c r="I44" s="7"/>
      <c r="J44" s="7"/>
      <c r="K44" s="15" t="e">
        <f>ROUND((#REF!),2)</f>
        <v>#REF!</v>
      </c>
      <c r="L44" s="7"/>
      <c r="M44" s="7" t="e">
        <f>ROUND((#REF!),2)</f>
        <v>#REF!</v>
      </c>
      <c r="N44" s="7" t="e">
        <f>+M44</f>
        <v>#REF!</v>
      </c>
      <c r="O44" s="7"/>
      <c r="P44" s="7" t="e">
        <f t="shared" si="7"/>
        <v>#REF!</v>
      </c>
      <c r="Q44" s="34" t="e">
        <f>+#REF!/M44%</f>
        <v>#REF!</v>
      </c>
    </row>
    <row r="45" spans="1:17" ht="19.5" hidden="1" customHeight="1">
      <c r="A45" s="1624"/>
      <c r="B45" s="4" t="s">
        <v>92</v>
      </c>
      <c r="C45" s="33" t="s">
        <v>56</v>
      </c>
      <c r="D45" s="33">
        <v>6316.46</v>
      </c>
      <c r="E45" s="33">
        <v>3360</v>
      </c>
      <c r="F45" s="33">
        <v>6582</v>
      </c>
      <c r="G45" s="33">
        <v>2776.6</v>
      </c>
      <c r="H45" s="33">
        <v>5118.5</v>
      </c>
      <c r="I45" s="7" t="e">
        <f>ROUND((#REF!),2)</f>
        <v>#REF!</v>
      </c>
      <c r="J45" s="7">
        <v>6974.96</v>
      </c>
      <c r="K45" s="7" t="e">
        <f>ROUND((#REF!),2)</f>
        <v>#REF!</v>
      </c>
      <c r="L45" s="7">
        <v>617.79</v>
      </c>
      <c r="M45" s="7" t="e">
        <f>ROUND((#REF!),2)</f>
        <v>#REF!</v>
      </c>
      <c r="N45" s="7">
        <v>33438.209000000003</v>
      </c>
      <c r="O45" s="7" t="e">
        <f t="shared" ref="O45:O51" si="8">M45/I45%</f>
        <v>#REF!</v>
      </c>
      <c r="P45" s="7" t="e">
        <f t="shared" si="7"/>
        <v>#REF!</v>
      </c>
      <c r="Q45" s="34" t="e">
        <f>+#REF!/M45%</f>
        <v>#REF!</v>
      </c>
    </row>
    <row r="46" spans="1:17" ht="21" customHeight="1">
      <c r="A46" s="1625">
        <v>5</v>
      </c>
      <c r="B46" s="4" t="s">
        <v>78</v>
      </c>
      <c r="C46" s="33" t="s">
        <v>167</v>
      </c>
      <c r="D46" s="33">
        <v>6.4</v>
      </c>
      <c r="E46" s="33">
        <v>5.98</v>
      </c>
      <c r="F46" s="33">
        <v>6.03</v>
      </c>
      <c r="G46" s="33"/>
      <c r="H46" s="33"/>
      <c r="I46" s="7" t="e">
        <f>ROUND((#REF!),2)</f>
        <v>#REF!</v>
      </c>
      <c r="J46" s="7">
        <v>6.04</v>
      </c>
      <c r="K46" s="7" t="e">
        <f>ROUND((#REF!),2)</f>
        <v>#REF!</v>
      </c>
      <c r="L46" s="7">
        <v>0</v>
      </c>
      <c r="M46" s="19" t="e">
        <f>ROUND((#REF!),2)</f>
        <v>#REF!</v>
      </c>
      <c r="N46" s="7">
        <v>7.3787902543516966</v>
      </c>
      <c r="O46" s="7" t="e">
        <f t="shared" si="8"/>
        <v>#REF!</v>
      </c>
      <c r="P46" s="7" t="e">
        <f t="shared" si="7"/>
        <v>#REF!</v>
      </c>
      <c r="Q46" s="34" t="e">
        <f>+#REF!/M46%</f>
        <v>#REF!</v>
      </c>
    </row>
    <row r="47" spans="1:17" ht="19.5" hidden="1" customHeight="1">
      <c r="A47" s="1624"/>
      <c r="B47" s="4" t="s">
        <v>79</v>
      </c>
      <c r="C47" s="33" t="s">
        <v>56</v>
      </c>
      <c r="D47" s="33">
        <v>1228</v>
      </c>
      <c r="E47" s="33">
        <v>720</v>
      </c>
      <c r="F47" s="33">
        <v>1230</v>
      </c>
      <c r="G47" s="33">
        <v>871</v>
      </c>
      <c r="H47" s="33">
        <v>1178</v>
      </c>
      <c r="I47" s="19" t="e">
        <f>ROUND((#REF!),2)</f>
        <v>#REF!</v>
      </c>
      <c r="J47" s="7">
        <v>1363</v>
      </c>
      <c r="K47" s="15" t="e">
        <f>ROUND((#REF!),2)</f>
        <v>#REF!</v>
      </c>
      <c r="L47" s="7">
        <v>570.23</v>
      </c>
      <c r="M47" s="7" t="e">
        <f>ROUND((#REF!),2)</f>
        <v>#REF!</v>
      </c>
      <c r="N47" s="7">
        <v>6551.76</v>
      </c>
      <c r="O47" s="7" t="e">
        <f t="shared" si="8"/>
        <v>#REF!</v>
      </c>
      <c r="P47" s="7" t="e">
        <f t="shared" si="7"/>
        <v>#REF!</v>
      </c>
      <c r="Q47" s="34" t="e">
        <f>+#REF!/M47%</f>
        <v>#REF!</v>
      </c>
    </row>
    <row r="48" spans="1:17" ht="27" customHeight="1">
      <c r="A48" s="32">
        <v>6</v>
      </c>
      <c r="B48" s="4" t="s">
        <v>243</v>
      </c>
      <c r="C48" s="33" t="s">
        <v>167</v>
      </c>
      <c r="D48" s="33">
        <v>21.3</v>
      </c>
      <c r="E48" s="33" t="e">
        <v>#REF!</v>
      </c>
      <c r="F48" s="33">
        <v>22.01</v>
      </c>
      <c r="G48" s="33" t="e">
        <v>#REF!</v>
      </c>
      <c r="H48" s="33">
        <v>22.9</v>
      </c>
      <c r="I48" s="7" t="e">
        <f>ROUND((#REF!),2)</f>
        <v>#REF!</v>
      </c>
      <c r="J48" s="7">
        <v>25</v>
      </c>
      <c r="K48" s="15" t="e">
        <f>ROUND((#REF!),2)</f>
        <v>#REF!</v>
      </c>
      <c r="L48" s="7">
        <v>23.01</v>
      </c>
      <c r="M48" s="7" t="e">
        <f>ROUND((#REF!),2)</f>
        <v>#REF!</v>
      </c>
      <c r="N48" s="7" t="e">
        <f>+M48</f>
        <v>#REF!</v>
      </c>
      <c r="O48" s="7" t="e">
        <f t="shared" si="8"/>
        <v>#REF!</v>
      </c>
      <c r="P48" s="7" t="e">
        <f t="shared" si="7"/>
        <v>#REF!</v>
      </c>
      <c r="Q48" s="34" t="e">
        <f>+#REF!/M48%</f>
        <v>#REF!</v>
      </c>
    </row>
    <row r="49" spans="1:17" ht="28.5" customHeight="1">
      <c r="A49" s="33">
        <v>7</v>
      </c>
      <c r="B49" s="4" t="s">
        <v>296</v>
      </c>
      <c r="C49" s="33" t="s">
        <v>49</v>
      </c>
      <c r="D49" s="33">
        <v>2.04</v>
      </c>
      <c r="E49" s="33">
        <v>0</v>
      </c>
      <c r="F49" s="33">
        <v>2.0699999999999998</v>
      </c>
      <c r="G49" s="33">
        <v>1.03</v>
      </c>
      <c r="H49" s="33">
        <v>1.87</v>
      </c>
      <c r="I49" s="7" t="e">
        <f>ROUND((#REF!),2)</f>
        <v>#REF!</v>
      </c>
      <c r="J49" s="7">
        <v>2.12</v>
      </c>
      <c r="K49" s="7" t="e">
        <f>ROUND((#REF!),2)</f>
        <v>#REF!</v>
      </c>
      <c r="L49" s="7">
        <v>1.88</v>
      </c>
      <c r="M49" s="7" t="e">
        <f>ROUND((#REF!),2)</f>
        <v>#REF!</v>
      </c>
      <c r="N49" s="19">
        <v>9.8000000000000007</v>
      </c>
      <c r="O49" s="7" t="e">
        <f t="shared" si="8"/>
        <v>#REF!</v>
      </c>
      <c r="P49" s="7" t="e">
        <f t="shared" si="7"/>
        <v>#REF!</v>
      </c>
      <c r="Q49" s="34" t="e">
        <f>+#REF!/M49%</f>
        <v>#REF!</v>
      </c>
    </row>
    <row r="50" spans="1:17" ht="21" customHeight="1">
      <c r="A50" s="32">
        <v>8</v>
      </c>
      <c r="B50" s="4" t="s">
        <v>599</v>
      </c>
      <c r="C50" s="33" t="s">
        <v>167</v>
      </c>
      <c r="D50" s="33">
        <v>80</v>
      </c>
      <c r="E50" s="33"/>
      <c r="F50" s="33"/>
      <c r="G50" s="33"/>
      <c r="H50" s="33"/>
      <c r="I50" s="15" t="e">
        <f>ROUND(('7 LĐTBXH'!#REF!),2)</f>
        <v>#REF!</v>
      </c>
      <c r="J50" s="15"/>
      <c r="K50" s="15" t="e">
        <f>ROUND(('7 LĐTBXH'!#REF!),2)</f>
        <v>#REF!</v>
      </c>
      <c r="L50" s="15"/>
      <c r="M50" s="15" t="e">
        <f>ROUND(('7 LĐTBXH'!#REF!),2)</f>
        <v>#REF!</v>
      </c>
      <c r="N50" s="15" t="e">
        <f>+M50</f>
        <v>#REF!</v>
      </c>
      <c r="O50" s="7" t="e">
        <f t="shared" si="8"/>
        <v>#REF!</v>
      </c>
      <c r="P50" s="15" t="e">
        <f t="shared" si="7"/>
        <v>#REF!</v>
      </c>
      <c r="Q50" s="34" t="e">
        <f>+#REF!/M50%</f>
        <v>#REF!</v>
      </c>
    </row>
    <row r="51" spans="1:17" ht="21.75" customHeight="1">
      <c r="A51" s="32">
        <v>9</v>
      </c>
      <c r="B51" s="4" t="s">
        <v>600</v>
      </c>
      <c r="C51" s="33" t="s">
        <v>167</v>
      </c>
      <c r="D51" s="33" t="e">
        <v>#REF!</v>
      </c>
      <c r="E51" s="33" t="e">
        <v>#REF!</v>
      </c>
      <c r="F51" s="33" t="e">
        <v>#REF!</v>
      </c>
      <c r="G51" s="33" t="e">
        <v>#REF!</v>
      </c>
      <c r="H51" s="33" t="e">
        <v>#REF!</v>
      </c>
      <c r="I51" s="15" t="e">
        <f>ROUND((#REF!),2)</f>
        <v>#REF!</v>
      </c>
      <c r="J51" s="15" t="e">
        <f>ROUND((#REF!),2)</f>
        <v>#REF!</v>
      </c>
      <c r="K51" s="15" t="e">
        <f>ROUND((#REF!),2)</f>
        <v>#REF!</v>
      </c>
      <c r="L51" s="15" t="e">
        <f>ROUND((#REF!),2)</f>
        <v>#REF!</v>
      </c>
      <c r="M51" s="15" t="e">
        <f>ROUND((#REF!),2)</f>
        <v>#REF!</v>
      </c>
      <c r="N51" s="15" t="e">
        <f>ROUND((#REF!),2)</f>
        <v>#REF!</v>
      </c>
      <c r="O51" s="15" t="e">
        <f t="shared" si="8"/>
        <v>#REF!</v>
      </c>
      <c r="P51" s="15" t="e">
        <f t="shared" si="7"/>
        <v>#REF!</v>
      </c>
      <c r="Q51" s="34" t="e">
        <f>+#REF!/M51%</f>
        <v>#REF!</v>
      </c>
    </row>
    <row r="52" spans="1:17" s="11" customFormat="1" ht="24.75" hidden="1" customHeight="1">
      <c r="A52" s="12" t="s">
        <v>171</v>
      </c>
      <c r="B52" s="13" t="s">
        <v>297</v>
      </c>
      <c r="C52" s="12"/>
      <c r="D52" s="12"/>
      <c r="E52" s="12"/>
      <c r="F52" s="12"/>
      <c r="G52" s="12"/>
      <c r="H52" s="12"/>
      <c r="I52" s="17"/>
      <c r="J52" s="17"/>
      <c r="K52" s="17"/>
      <c r="L52" s="17"/>
      <c r="M52" s="17"/>
      <c r="N52" s="17"/>
      <c r="O52" s="17"/>
      <c r="P52" s="17"/>
      <c r="Q52" s="11" t="e">
        <f>+#REF!/M52%</f>
        <v>#REF!</v>
      </c>
    </row>
    <row r="53" spans="1:17" ht="21" customHeight="1">
      <c r="A53" s="1623">
        <v>10</v>
      </c>
      <c r="B53" s="4" t="s">
        <v>601</v>
      </c>
      <c r="C53" s="33" t="s">
        <v>355</v>
      </c>
      <c r="D53" s="33">
        <v>7</v>
      </c>
      <c r="E53" s="33">
        <v>7</v>
      </c>
      <c r="F53" s="33">
        <v>7</v>
      </c>
      <c r="G53" s="33">
        <v>7</v>
      </c>
      <c r="H53" s="33">
        <v>7</v>
      </c>
      <c r="I53" s="15" t="e">
        <f>ROUND((#REF!),2)</f>
        <v>#REF!</v>
      </c>
      <c r="J53" s="15">
        <v>7</v>
      </c>
      <c r="K53" s="15" t="e">
        <f>ROUND((#REF!),2)</f>
        <v>#REF!</v>
      </c>
      <c r="L53" s="15">
        <v>7</v>
      </c>
      <c r="M53" s="15" t="e">
        <f>ROUND((#REF!),2)</f>
        <v>#REF!</v>
      </c>
      <c r="N53" s="15" t="e">
        <f>+M53</f>
        <v>#REF!</v>
      </c>
      <c r="O53" s="15" t="e">
        <f>M53/I53%</f>
        <v>#REF!</v>
      </c>
      <c r="P53" s="15" t="e">
        <f>M53/K53%</f>
        <v>#REF!</v>
      </c>
      <c r="Q53" s="34" t="e">
        <f>+#REF!/M53%</f>
        <v>#REF!</v>
      </c>
    </row>
    <row r="54" spans="1:17" ht="19.5" customHeight="1">
      <c r="A54" s="1623"/>
      <c r="B54" s="4" t="s">
        <v>602</v>
      </c>
      <c r="C54" s="33" t="s">
        <v>197</v>
      </c>
      <c r="D54" s="33">
        <v>1</v>
      </c>
      <c r="E54" s="33">
        <v>0</v>
      </c>
      <c r="F54" s="33">
        <v>3</v>
      </c>
      <c r="G54" s="33">
        <v>0</v>
      </c>
      <c r="H54" s="33">
        <v>0</v>
      </c>
      <c r="I54" s="15" t="e">
        <f>ROUND(('11 GDĐT'!#REF!),2)</f>
        <v>#REF!</v>
      </c>
      <c r="J54" s="15">
        <v>2</v>
      </c>
      <c r="K54" s="15" t="e">
        <f>ROUND(('11 GDĐT'!#REF!),2)</f>
        <v>#REF!</v>
      </c>
      <c r="L54" s="15">
        <v>0</v>
      </c>
      <c r="M54" s="15" t="e">
        <f>ROUND(('11 GDĐT'!#REF!),2)</f>
        <v>#REF!</v>
      </c>
      <c r="N54" s="15">
        <v>11</v>
      </c>
      <c r="O54" s="7" t="e">
        <f>M54/I54%</f>
        <v>#REF!</v>
      </c>
      <c r="P54" s="15" t="e">
        <f>M54/K54%</f>
        <v>#REF!</v>
      </c>
      <c r="Q54" s="34" t="e">
        <f>+#REF!/M54%</f>
        <v>#REF!</v>
      </c>
    </row>
    <row r="55" spans="1:17" ht="19.5" hidden="1" customHeight="1">
      <c r="A55" s="39"/>
      <c r="B55" s="4" t="s">
        <v>224</v>
      </c>
      <c r="C55" s="33" t="s">
        <v>167</v>
      </c>
      <c r="D55" s="33"/>
      <c r="E55" s="33"/>
      <c r="F55" s="33"/>
      <c r="G55" s="33"/>
      <c r="H55" s="33"/>
      <c r="I55" s="24" t="e">
        <f>ROUND(('11 GDĐT'!#REF!),2)</f>
        <v>#REF!</v>
      </c>
      <c r="J55" s="24"/>
      <c r="K55" s="24" t="e">
        <f>ROUND(('11 GDĐT'!#REF!),2)</f>
        <v>#REF!</v>
      </c>
      <c r="L55" s="24"/>
      <c r="M55" s="24" t="e">
        <f>ROUND(('11 GDĐT'!#REF!),2)</f>
        <v>#REF!</v>
      </c>
      <c r="N55" s="24">
        <v>66.67</v>
      </c>
      <c r="O55" s="7" t="e">
        <f>M55/I55%</f>
        <v>#REF!</v>
      </c>
      <c r="P55" s="7" t="e">
        <f>M55/K55%</f>
        <v>#REF!</v>
      </c>
    </row>
    <row r="56" spans="1:17" ht="19.5" hidden="1" customHeight="1">
      <c r="A56" s="39"/>
      <c r="B56" s="4" t="s">
        <v>532</v>
      </c>
      <c r="C56" s="33" t="s">
        <v>167</v>
      </c>
      <c r="D56" s="33"/>
      <c r="E56" s="33"/>
      <c r="F56" s="33"/>
      <c r="G56" s="33"/>
      <c r="H56" s="33"/>
      <c r="I56" s="24"/>
      <c r="J56" s="24"/>
      <c r="K56" s="24"/>
      <c r="L56" s="24"/>
      <c r="M56" s="24" t="e">
        <f>ROUND(('11 GDĐT'!#REF!),2)</f>
        <v>#REF!</v>
      </c>
      <c r="N56" s="24">
        <v>66.67</v>
      </c>
      <c r="O56" s="7"/>
      <c r="P56" s="7"/>
    </row>
    <row r="57" spans="1:17" ht="19.5" hidden="1" customHeight="1">
      <c r="A57" s="39"/>
      <c r="B57" s="4" t="s">
        <v>533</v>
      </c>
      <c r="C57" s="33" t="s">
        <v>167</v>
      </c>
      <c r="D57" s="33"/>
      <c r="E57" s="33"/>
      <c r="F57" s="33"/>
      <c r="G57" s="33"/>
      <c r="H57" s="33"/>
      <c r="I57" s="24"/>
      <c r="J57" s="24"/>
      <c r="K57" s="24"/>
      <c r="L57" s="24"/>
      <c r="M57" s="24" t="e">
        <f>ROUND(('11 GDĐT'!#REF!),2)</f>
        <v>#REF!</v>
      </c>
      <c r="N57" s="24">
        <v>88.89</v>
      </c>
      <c r="O57" s="7"/>
      <c r="P57" s="7"/>
    </row>
    <row r="58" spans="1:17" ht="19.5" hidden="1" customHeight="1">
      <c r="A58" s="39"/>
      <c r="B58" s="4" t="s">
        <v>535</v>
      </c>
      <c r="C58" s="33" t="s">
        <v>167</v>
      </c>
      <c r="D58" s="33"/>
      <c r="E58" s="33"/>
      <c r="F58" s="33"/>
      <c r="G58" s="33"/>
      <c r="H58" s="33"/>
      <c r="I58" s="24"/>
      <c r="J58" s="24"/>
      <c r="K58" s="24"/>
      <c r="L58" s="24"/>
      <c r="M58" s="24" t="e">
        <f>ROUND(('11 GDĐT'!#REF!),2)</f>
        <v>#REF!</v>
      </c>
      <c r="N58" s="24">
        <v>33.33</v>
      </c>
      <c r="O58" s="7"/>
      <c r="P58" s="7"/>
    </row>
    <row r="59" spans="1:17" ht="31.5" hidden="1">
      <c r="A59" s="39"/>
      <c r="B59" s="20" t="s">
        <v>591</v>
      </c>
      <c r="C59" s="33" t="s">
        <v>46</v>
      </c>
      <c r="D59" s="33">
        <v>7</v>
      </c>
      <c r="E59" s="33">
        <v>7</v>
      </c>
      <c r="F59" s="33">
        <v>7</v>
      </c>
      <c r="G59" s="33">
        <v>7</v>
      </c>
      <c r="H59" s="33">
        <v>7</v>
      </c>
      <c r="I59" s="15" t="e">
        <f>ROUND((#REF!),2)</f>
        <v>#REF!</v>
      </c>
      <c r="J59" s="15">
        <v>7</v>
      </c>
      <c r="K59" s="15" t="e">
        <f>ROUND((#REF!),2)</f>
        <v>#REF!</v>
      </c>
      <c r="L59" s="15">
        <v>7</v>
      </c>
      <c r="M59" s="15" t="e">
        <f>ROUND((#REF!),2)</f>
        <v>#REF!</v>
      </c>
      <c r="N59" s="15" t="e">
        <f>+M59</f>
        <v>#REF!</v>
      </c>
      <c r="O59" s="15" t="e">
        <f>M59/I59%</f>
        <v>#REF!</v>
      </c>
      <c r="P59" s="15" t="e">
        <f>M59/K59%</f>
        <v>#REF!</v>
      </c>
      <c r="Q59" s="34" t="e">
        <f>+#REF!/M59%</f>
        <v>#REF!</v>
      </c>
    </row>
    <row r="60" spans="1:17" hidden="1"/>
    <row r="61" spans="1:17" ht="19.5" customHeight="1">
      <c r="A61" s="1623">
        <v>11</v>
      </c>
      <c r="B61" s="4" t="s">
        <v>603</v>
      </c>
      <c r="C61" s="33" t="s">
        <v>168</v>
      </c>
      <c r="D61" s="33">
        <v>21.1</v>
      </c>
      <c r="E61" s="33">
        <v>18.510000000000002</v>
      </c>
      <c r="F61" s="33">
        <v>18.510000000000002</v>
      </c>
      <c r="G61" s="33">
        <v>8.93</v>
      </c>
      <c r="H61" s="33">
        <v>12</v>
      </c>
      <c r="I61" s="19" t="e">
        <f>ROUND((#REF!),2)</f>
        <v>#REF!</v>
      </c>
      <c r="J61" s="7">
        <v>15</v>
      </c>
      <c r="K61" s="15" t="e">
        <f>ROUND((#REF!),2)</f>
        <v>#REF!</v>
      </c>
      <c r="L61" s="7">
        <v>16.559999999999999</v>
      </c>
      <c r="M61" s="19" t="e">
        <f>ROUND((#REF!),2)</f>
        <v>#REF!</v>
      </c>
      <c r="N61" s="19" t="e">
        <f>+M61</f>
        <v>#REF!</v>
      </c>
      <c r="O61" s="7" t="e">
        <f>+I61/M61%</f>
        <v>#REF!</v>
      </c>
      <c r="P61" s="7" t="e">
        <f>+K61/M61%</f>
        <v>#REF!</v>
      </c>
      <c r="Q61" s="34" t="e">
        <f>+#REF!/M61%</f>
        <v>#REF!</v>
      </c>
    </row>
    <row r="62" spans="1:17" ht="19.5" customHeight="1">
      <c r="A62" s="1623"/>
      <c r="B62" s="4" t="s">
        <v>604</v>
      </c>
      <c r="C62" s="33" t="s">
        <v>167</v>
      </c>
      <c r="D62" s="33">
        <v>14.3</v>
      </c>
      <c r="E62" s="33">
        <v>13.5</v>
      </c>
      <c r="F62" s="33">
        <v>13.5</v>
      </c>
      <c r="G62" s="33">
        <v>13.8</v>
      </c>
      <c r="H62" s="33">
        <v>13.8</v>
      </c>
      <c r="I62" s="15" t="e">
        <f>ROUND((#REF!),2)</f>
        <v>#REF!</v>
      </c>
      <c r="J62" s="7">
        <v>12.8</v>
      </c>
      <c r="K62" s="19" t="e">
        <f>ROUND((#REF!),2)</f>
        <v>#REF!</v>
      </c>
      <c r="L62" s="7">
        <v>12.86</v>
      </c>
      <c r="M62" s="19" t="e">
        <f>ROUND((#REF!),2)</f>
        <v>#REF!</v>
      </c>
      <c r="N62" s="19" t="e">
        <f>+M62</f>
        <v>#REF!</v>
      </c>
      <c r="O62" s="7" t="e">
        <f>+I62/M62%</f>
        <v>#REF!</v>
      </c>
      <c r="P62" s="15" t="e">
        <f>+K62/M62%</f>
        <v>#REF!</v>
      </c>
      <c r="Q62" s="34" t="e">
        <f>+#REF!/M62%</f>
        <v>#REF!</v>
      </c>
    </row>
    <row r="63" spans="1:17" hidden="1"/>
    <row r="64" spans="1:17" hidden="1"/>
    <row r="65" spans="1:20" hidden="1"/>
    <row r="66" spans="1:20" hidden="1"/>
    <row r="67" spans="1:20" ht="21" hidden="1" customHeight="1">
      <c r="A67" s="1625">
        <v>10</v>
      </c>
      <c r="B67" s="4" t="s">
        <v>248</v>
      </c>
      <c r="C67" s="33"/>
      <c r="D67" s="33"/>
      <c r="E67" s="33"/>
      <c r="F67" s="33"/>
      <c r="G67" s="33"/>
      <c r="H67" s="33"/>
      <c r="I67" s="15"/>
      <c r="J67" s="15"/>
      <c r="K67" s="15"/>
      <c r="L67" s="15"/>
      <c r="M67" s="15"/>
      <c r="N67" s="15"/>
      <c r="O67" s="15"/>
      <c r="P67" s="15"/>
      <c r="Q67" s="34" t="e">
        <f>+#REF!/M67%</f>
        <v>#REF!</v>
      </c>
    </row>
    <row r="68" spans="1:20" ht="21" hidden="1" customHeight="1">
      <c r="A68" s="1623"/>
      <c r="B68" s="4" t="s">
        <v>244</v>
      </c>
      <c r="C68" s="33" t="s">
        <v>355</v>
      </c>
      <c r="D68" s="33">
        <v>7</v>
      </c>
      <c r="E68" s="33">
        <v>7</v>
      </c>
      <c r="F68" s="33">
        <v>7</v>
      </c>
      <c r="G68" s="33">
        <v>7</v>
      </c>
      <c r="H68" s="33">
        <v>7</v>
      </c>
      <c r="I68" s="15" t="e">
        <f>ROUND((#REF!),2)</f>
        <v>#REF!</v>
      </c>
      <c r="J68" s="15">
        <v>7</v>
      </c>
      <c r="K68" s="15" t="e">
        <f>ROUND((#REF!),2)</f>
        <v>#REF!</v>
      </c>
      <c r="L68" s="15">
        <v>7</v>
      </c>
      <c r="M68" s="15" t="e">
        <f>ROUND((#REF!),2)</f>
        <v>#REF!</v>
      </c>
      <c r="N68" s="15" t="e">
        <f>+M68</f>
        <v>#REF!</v>
      </c>
      <c r="O68" s="15" t="e">
        <f>M68/I68%</f>
        <v>#REF!</v>
      </c>
      <c r="P68" s="15" t="e">
        <f>M68/K68%</f>
        <v>#REF!</v>
      </c>
      <c r="Q68" s="34" t="e">
        <f>+#REF!/M68%</f>
        <v>#REF!</v>
      </c>
    </row>
    <row r="69" spans="1:20" ht="21" hidden="1" customHeight="1">
      <c r="A69" s="1624"/>
      <c r="B69" s="4" t="s">
        <v>245</v>
      </c>
      <c r="C69" s="33" t="s">
        <v>167</v>
      </c>
      <c r="D69" s="33">
        <v>100</v>
      </c>
      <c r="E69" s="33">
        <v>100</v>
      </c>
      <c r="F69" s="33">
        <v>100</v>
      </c>
      <c r="G69" s="33">
        <v>100</v>
      </c>
      <c r="H69" s="33">
        <v>100</v>
      </c>
      <c r="I69" s="15" t="e">
        <f>ROUND((#REF!),2)</f>
        <v>#REF!</v>
      </c>
      <c r="J69" s="15">
        <v>100</v>
      </c>
      <c r="K69" s="15" t="e">
        <f>ROUND((#REF!),2)</f>
        <v>#REF!</v>
      </c>
      <c r="L69" s="15">
        <v>100</v>
      </c>
      <c r="M69" s="15" t="e">
        <f>ROUND((#REF!),2)</f>
        <v>#REF!</v>
      </c>
      <c r="N69" s="15" t="e">
        <f>+M69</f>
        <v>#REF!</v>
      </c>
      <c r="O69" s="15" t="e">
        <f>M69/I69%</f>
        <v>#REF!</v>
      </c>
      <c r="P69" s="15" t="e">
        <f>M69/K69%</f>
        <v>#REF!</v>
      </c>
      <c r="Q69" s="34" t="e">
        <f>+#REF!/M69%</f>
        <v>#REF!</v>
      </c>
    </row>
    <row r="70" spans="1:20" hidden="1"/>
    <row r="71" spans="1:20" ht="21" hidden="1" customHeight="1">
      <c r="A71" s="39"/>
      <c r="B71" s="4" t="s">
        <v>430</v>
      </c>
      <c r="C71" s="33" t="s">
        <v>308</v>
      </c>
      <c r="D71" s="33">
        <v>6.64</v>
      </c>
      <c r="E71" s="33"/>
      <c r="F71" s="33">
        <v>4</v>
      </c>
      <c r="G71" s="33">
        <v>3.35</v>
      </c>
      <c r="H71" s="33">
        <v>4.05</v>
      </c>
      <c r="I71" s="7" t="e">
        <f>ROUND(('7 LĐTBXH'!#REF!),2)</f>
        <v>#REF!</v>
      </c>
      <c r="J71" s="7">
        <v>4</v>
      </c>
      <c r="K71" s="7" t="e">
        <f>ROUND(('7 LĐTBXH'!#REF!),2)</f>
        <v>#REF!</v>
      </c>
      <c r="L71" s="7">
        <v>3</v>
      </c>
      <c r="M71" s="7" t="e">
        <f>ROUND(('7 LĐTBXH'!#REF!),2)</f>
        <v>#REF!</v>
      </c>
      <c r="N71" s="7">
        <f>4.38*5</f>
        <v>21.9</v>
      </c>
      <c r="O71" s="7" t="e">
        <f>M71/I71%</f>
        <v>#REF!</v>
      </c>
      <c r="P71" s="15" t="e">
        <f>M71/K71%</f>
        <v>#REF!</v>
      </c>
      <c r="Q71" s="34" t="e">
        <f>+#REF!/M71%</f>
        <v>#REF!</v>
      </c>
      <c r="T71" s="34">
        <f>S71</f>
        <v>0</v>
      </c>
    </row>
    <row r="72" spans="1:20" ht="21" hidden="1" customHeight="1">
      <c r="A72" s="39"/>
      <c r="B72" s="4" t="s">
        <v>139</v>
      </c>
      <c r="C72" s="33" t="s">
        <v>46</v>
      </c>
      <c r="D72" s="33">
        <v>2</v>
      </c>
      <c r="E72" s="33">
        <v>7</v>
      </c>
      <c r="F72" s="33">
        <v>2</v>
      </c>
      <c r="G72" s="33">
        <v>7</v>
      </c>
      <c r="H72" s="33">
        <v>2</v>
      </c>
      <c r="I72" s="15" t="e">
        <f>ROUND((#REF!),2)</f>
        <v>#REF!</v>
      </c>
      <c r="J72" s="15">
        <v>2</v>
      </c>
      <c r="K72" s="15" t="e">
        <f>ROUND((#REF!),2)</f>
        <v>#REF!</v>
      </c>
      <c r="L72" s="15">
        <v>2</v>
      </c>
      <c r="M72" s="15" t="e">
        <f>ROUND((#REF!),2)</f>
        <v>#REF!</v>
      </c>
      <c r="N72" s="15" t="e">
        <f>+M72</f>
        <v>#REF!</v>
      </c>
      <c r="O72" s="15" t="e">
        <f>M72/I72%</f>
        <v>#REF!</v>
      </c>
      <c r="P72" s="15" t="e">
        <f>M72/K72%</f>
        <v>#REF!</v>
      </c>
      <c r="Q72" s="34" t="e">
        <f>+#REF!/M72%</f>
        <v>#REF!</v>
      </c>
    </row>
    <row r="73" spans="1:20" ht="21" hidden="1" customHeight="1">
      <c r="A73" s="39"/>
      <c r="B73" s="4" t="s">
        <v>249</v>
      </c>
      <c r="C73" s="33" t="s">
        <v>46</v>
      </c>
      <c r="D73" s="33">
        <v>7</v>
      </c>
      <c r="E73" s="33">
        <v>7</v>
      </c>
      <c r="F73" s="33">
        <v>7</v>
      </c>
      <c r="G73" s="33">
        <v>7</v>
      </c>
      <c r="H73" s="33">
        <v>7</v>
      </c>
      <c r="I73" s="15" t="e">
        <f>ROUND((#REF!),2)</f>
        <v>#REF!</v>
      </c>
      <c r="J73" s="15">
        <v>7</v>
      </c>
      <c r="K73" s="15" t="e">
        <f>ROUND((#REF!),2)</f>
        <v>#REF!</v>
      </c>
      <c r="L73" s="15">
        <v>7</v>
      </c>
      <c r="M73" s="15" t="e">
        <f>ROUND((#REF!),2)</f>
        <v>#REF!</v>
      </c>
      <c r="N73" s="15" t="e">
        <f>+M73</f>
        <v>#REF!</v>
      </c>
      <c r="O73" s="15" t="e">
        <f>M73/I73%</f>
        <v>#REF!</v>
      </c>
      <c r="P73" s="15" t="e">
        <f>M73/K73%</f>
        <v>#REF!</v>
      </c>
      <c r="Q73" s="34" t="e">
        <f>+#REF!/M73%</f>
        <v>#REF!</v>
      </c>
    </row>
    <row r="74" spans="1:20" ht="21" hidden="1" customHeight="1">
      <c r="A74" s="40"/>
      <c r="B74" s="4" t="s">
        <v>250</v>
      </c>
      <c r="C74" s="33" t="s">
        <v>167</v>
      </c>
      <c r="D74" s="33">
        <v>100</v>
      </c>
      <c r="E74" s="33">
        <v>100</v>
      </c>
      <c r="F74" s="33">
        <v>100</v>
      </c>
      <c r="G74" s="33">
        <v>100</v>
      </c>
      <c r="H74" s="33">
        <v>100</v>
      </c>
      <c r="I74" s="15" t="e">
        <f>ROUND((#REF!),2)</f>
        <v>#REF!</v>
      </c>
      <c r="J74" s="15">
        <v>100</v>
      </c>
      <c r="K74" s="15" t="e">
        <f>ROUND((#REF!),2)</f>
        <v>#REF!</v>
      </c>
      <c r="L74" s="15">
        <v>100</v>
      </c>
      <c r="M74" s="15" t="e">
        <f>ROUND((#REF!),2)</f>
        <v>#REF!</v>
      </c>
      <c r="N74" s="15" t="e">
        <f>+M74</f>
        <v>#REF!</v>
      </c>
      <c r="O74" s="15" t="e">
        <f>M74/I74%</f>
        <v>#REF!</v>
      </c>
      <c r="P74" s="15" t="e">
        <f>M74/K74%</f>
        <v>#REF!</v>
      </c>
      <c r="Q74" s="34" t="e">
        <f>+#REF!/M74%</f>
        <v>#REF!</v>
      </c>
    </row>
    <row r="75" spans="1:20" ht="24" customHeight="1">
      <c r="A75" s="1625">
        <v>12</v>
      </c>
      <c r="B75" s="4" t="s">
        <v>613</v>
      </c>
      <c r="C75" s="33" t="s">
        <v>167</v>
      </c>
      <c r="D75" s="33">
        <v>1.86</v>
      </c>
      <c r="E75" s="33">
        <v>1.81</v>
      </c>
      <c r="F75" s="33">
        <v>1.44</v>
      </c>
      <c r="G75" s="33">
        <v>0</v>
      </c>
      <c r="H75" s="33">
        <v>0</v>
      </c>
      <c r="I75" s="7" t="e">
        <f>ROUND((#REF!),2)</f>
        <v>#REF!</v>
      </c>
      <c r="J75" s="7">
        <v>1.21</v>
      </c>
      <c r="K75" s="7" t="e">
        <f>ROUND((#REF!),2)</f>
        <v>#REF!</v>
      </c>
      <c r="L75" s="7">
        <v>0</v>
      </c>
      <c r="M75" s="7" t="e">
        <f>ROUND((#REF!),2)</f>
        <v>#REF!</v>
      </c>
      <c r="N75" s="7" t="e">
        <f>+M75</f>
        <v>#REF!</v>
      </c>
      <c r="O75" s="7" t="e">
        <f>I75/M75%</f>
        <v>#REF!</v>
      </c>
      <c r="P75" s="7" t="e">
        <f>K75/M75%</f>
        <v>#REF!</v>
      </c>
      <c r="Q75" s="34" t="e">
        <f>L75/P75%</f>
        <v>#REF!</v>
      </c>
    </row>
    <row r="76" spans="1:20" ht="24.75" hidden="1" customHeight="1">
      <c r="A76" s="1623"/>
      <c r="B76" s="4" t="s">
        <v>306</v>
      </c>
      <c r="C76" s="33" t="s">
        <v>167</v>
      </c>
      <c r="D76" s="33">
        <v>0.69</v>
      </c>
      <c r="E76" s="33">
        <v>0.4</v>
      </c>
      <c r="F76" s="33">
        <v>0.42</v>
      </c>
      <c r="G76" s="33">
        <v>0</v>
      </c>
      <c r="H76" s="33">
        <v>0</v>
      </c>
      <c r="I76" s="7" t="e">
        <f>ROUND(('7 LĐTBXH'!#REF!),2)</f>
        <v>#REF!</v>
      </c>
      <c r="J76" s="7">
        <v>-0.02</v>
      </c>
      <c r="K76" s="7" t="e">
        <f>ROUND(('7 LĐTBXH'!#REF!),2)</f>
        <v>#REF!</v>
      </c>
      <c r="L76" s="7">
        <v>0</v>
      </c>
      <c r="M76" s="7" t="e">
        <f>ROUND(('7 LĐTBXH'!#REF!),2)</f>
        <v>#REF!</v>
      </c>
      <c r="N76" s="7">
        <v>4.54</v>
      </c>
      <c r="O76" s="7" t="e">
        <f t="shared" ref="O76:O81" si="9">M76/I76%</f>
        <v>#REF!</v>
      </c>
      <c r="P76" s="7" t="e">
        <f t="shared" ref="P76:P81" si="10">M76/K76%</f>
        <v>#REF!</v>
      </c>
      <c r="Q76" s="34" t="e">
        <f>+#REF!/M76%</f>
        <v>#REF!</v>
      </c>
    </row>
    <row r="77" spans="1:20" ht="21" hidden="1" customHeight="1">
      <c r="A77" s="1623"/>
      <c r="B77" s="4" t="s">
        <v>317</v>
      </c>
      <c r="C77" s="33" t="s">
        <v>188</v>
      </c>
      <c r="D77" s="33">
        <v>700</v>
      </c>
      <c r="E77" s="33">
        <v>780</v>
      </c>
      <c r="F77" s="33">
        <v>780</v>
      </c>
      <c r="G77" s="33">
        <v>356</v>
      </c>
      <c r="H77" s="33">
        <v>480</v>
      </c>
      <c r="I77" s="15" t="e">
        <f>ROUND(('7 LĐTBXH'!#REF!),2)</f>
        <v>#REF!</v>
      </c>
      <c r="J77" s="15">
        <v>512</v>
      </c>
      <c r="K77" s="15" t="e">
        <f>ROUND(('7 LĐTBXH'!#REF!),2)</f>
        <v>#REF!</v>
      </c>
      <c r="L77" s="15">
        <v>520</v>
      </c>
      <c r="M77" s="15" t="e">
        <f>ROUND(('7 LĐTBXH'!#REF!),2)</f>
        <v>#REF!</v>
      </c>
      <c r="N77" s="15">
        <v>7223</v>
      </c>
      <c r="O77" s="7" t="e">
        <f t="shared" si="9"/>
        <v>#REF!</v>
      </c>
      <c r="P77" s="7" t="e">
        <f t="shared" si="10"/>
        <v>#REF!</v>
      </c>
      <c r="Q77" s="34" t="e">
        <f>+#REF!/M77%</f>
        <v>#REF!</v>
      </c>
    </row>
    <row r="78" spans="1:20" ht="25.5" hidden="1" customHeight="1">
      <c r="A78" s="1623"/>
      <c r="B78" s="4" t="s">
        <v>318</v>
      </c>
      <c r="C78" s="33" t="s">
        <v>167</v>
      </c>
      <c r="D78" s="33">
        <v>3.54</v>
      </c>
      <c r="E78" s="33">
        <v>4.08</v>
      </c>
      <c r="F78" s="33">
        <v>3.81</v>
      </c>
      <c r="G78" s="33">
        <v>1.66</v>
      </c>
      <c r="H78" s="33">
        <v>2.4</v>
      </c>
      <c r="I78" s="7" t="e">
        <f>ROUND(('7 LĐTBXH'!#REF!),2)</f>
        <v>#REF!</v>
      </c>
      <c r="J78" s="7">
        <v>2.15</v>
      </c>
      <c r="K78" s="7" t="e">
        <f>ROUND(('7 LĐTBXH'!#REF!),2)</f>
        <v>#REF!</v>
      </c>
      <c r="L78" s="7">
        <v>2.38</v>
      </c>
      <c r="M78" s="7" t="e">
        <f>ROUND(('7 LĐTBXH'!#REF!),2)</f>
        <v>#REF!</v>
      </c>
      <c r="N78" s="7"/>
      <c r="O78" s="7" t="e">
        <f t="shared" si="9"/>
        <v>#REF!</v>
      </c>
      <c r="P78" s="7" t="e">
        <f t="shared" si="10"/>
        <v>#REF!</v>
      </c>
      <c r="Q78" s="34" t="e">
        <f>+#REF!/M78%</f>
        <v>#REF!</v>
      </c>
    </row>
    <row r="79" spans="1:20">
      <c r="A79" s="1623"/>
      <c r="B79" s="20" t="s">
        <v>605</v>
      </c>
      <c r="C79" s="33" t="s">
        <v>167</v>
      </c>
      <c r="D79" s="33">
        <v>80.25</v>
      </c>
      <c r="E79" s="33"/>
      <c r="F79" s="33">
        <v>80.5</v>
      </c>
      <c r="G79" s="33">
        <v>80.3</v>
      </c>
      <c r="H79" s="33">
        <v>80.150000000000006</v>
      </c>
      <c r="I79" s="19" t="e">
        <f>ROUND(('7 LĐTBXH'!#REF!),2)</f>
        <v>#REF!</v>
      </c>
      <c r="J79" s="19">
        <v>0</v>
      </c>
      <c r="K79" s="19" t="e">
        <f>ROUND(('7 LĐTBXH'!#REF!),2)</f>
        <v>#REF!</v>
      </c>
      <c r="L79" s="7">
        <v>0</v>
      </c>
      <c r="M79" s="7" t="e">
        <f>ROUND(('7 LĐTBXH'!#REF!),2)</f>
        <v>#REF!</v>
      </c>
      <c r="N79" s="7">
        <v>80.91</v>
      </c>
      <c r="O79" s="7" t="e">
        <f t="shared" si="9"/>
        <v>#REF!</v>
      </c>
      <c r="P79" s="7" t="e">
        <f t="shared" si="10"/>
        <v>#REF!</v>
      </c>
      <c r="Q79" s="34" t="e">
        <f>+#REF!/M79%</f>
        <v>#REF!</v>
      </c>
    </row>
    <row r="80" spans="1:20" ht="18.75" customHeight="1">
      <c r="A80" s="1623"/>
      <c r="B80" s="4" t="s">
        <v>606</v>
      </c>
      <c r="C80" s="33" t="s">
        <v>188</v>
      </c>
      <c r="D80" s="33">
        <v>810</v>
      </c>
      <c r="E80" s="33">
        <v>732</v>
      </c>
      <c r="F80" s="33">
        <v>732</v>
      </c>
      <c r="G80" s="33">
        <v>356</v>
      </c>
      <c r="H80" s="33">
        <v>506</v>
      </c>
      <c r="I80" s="15" t="e">
        <f>ROUND((#REF!),2)</f>
        <v>#REF!</v>
      </c>
      <c r="J80" s="15">
        <v>742</v>
      </c>
      <c r="K80" s="15" t="e">
        <f>ROUND((#REF!),2)</f>
        <v>#REF!</v>
      </c>
      <c r="L80" s="15">
        <v>545</v>
      </c>
      <c r="M80" s="15" t="e">
        <f>ROUND((#REF!),2)</f>
        <v>#REF!</v>
      </c>
      <c r="N80" s="15">
        <v>5102</v>
      </c>
      <c r="O80" s="7" t="e">
        <f t="shared" si="9"/>
        <v>#REF!</v>
      </c>
      <c r="P80" s="15" t="e">
        <f t="shared" si="10"/>
        <v>#REF!</v>
      </c>
      <c r="Q80" s="34" t="e">
        <f>+#REF!/M80%</f>
        <v>#REF!</v>
      </c>
    </row>
    <row r="81" spans="1:17" ht="18.75" customHeight="1">
      <c r="A81" s="1623"/>
      <c r="B81" s="4" t="s">
        <v>607</v>
      </c>
      <c r="C81" s="33" t="s">
        <v>167</v>
      </c>
      <c r="D81" s="33">
        <v>73.2</v>
      </c>
      <c r="E81" s="33">
        <v>73.47</v>
      </c>
      <c r="F81" s="33">
        <v>73.5</v>
      </c>
      <c r="G81" s="33">
        <v>70.34</v>
      </c>
      <c r="H81" s="33">
        <v>76.510000000000005</v>
      </c>
      <c r="I81" s="7" t="e">
        <f>ROUND(('7 LĐTBXH'!#REF!/'7 LĐTBXH'!#REF!%),2)</f>
        <v>#REF!</v>
      </c>
      <c r="J81" s="7">
        <v>77.069999999999993</v>
      </c>
      <c r="K81" s="7" t="e">
        <f>ROUND(('7 LĐTBXH'!#REF!/'7 LĐTBXH'!#REF!%),2)</f>
        <v>#REF!</v>
      </c>
      <c r="L81" s="7">
        <v>77.11</v>
      </c>
      <c r="M81" s="7" t="e">
        <f>ROUND(('7 LĐTBXH'!#REF!/'7 LĐTBXH'!#REF!%),2)</f>
        <v>#REF!</v>
      </c>
      <c r="N81" s="7" t="e">
        <f>+M81</f>
        <v>#REF!</v>
      </c>
      <c r="O81" s="7" t="e">
        <f t="shared" si="9"/>
        <v>#REF!</v>
      </c>
      <c r="P81" s="7" t="e">
        <f t="shared" si="10"/>
        <v>#REF!</v>
      </c>
      <c r="Q81" s="34" t="e">
        <f>+#REF!/M81%</f>
        <v>#REF!</v>
      </c>
    </row>
    <row r="82" spans="1:17" hidden="1"/>
    <row r="83" spans="1:17" ht="18.75" hidden="1" customHeight="1">
      <c r="A83" s="1623">
        <v>13</v>
      </c>
      <c r="B83" s="4" t="s">
        <v>254</v>
      </c>
      <c r="C83" s="33" t="s">
        <v>188</v>
      </c>
      <c r="D83" s="33">
        <v>90</v>
      </c>
      <c r="E83" s="33">
        <v>56</v>
      </c>
      <c r="F83" s="33">
        <v>56</v>
      </c>
      <c r="G83" s="33">
        <v>13</v>
      </c>
      <c r="H83" s="33">
        <v>11</v>
      </c>
      <c r="I83" s="15" t="e">
        <f>SUM(I84:I86)</f>
        <v>#REF!</v>
      </c>
      <c r="J83" s="15">
        <v>5</v>
      </c>
      <c r="K83" s="15" t="e">
        <f>SUM(K84:K86)</f>
        <v>#REF!</v>
      </c>
      <c r="L83" s="15">
        <v>0</v>
      </c>
      <c r="M83" s="15" t="e">
        <f>SUM(M84:M86)</f>
        <v>#REF!</v>
      </c>
      <c r="N83" s="15">
        <v>383</v>
      </c>
      <c r="O83" s="19" t="e">
        <f>M83/I83%</f>
        <v>#REF!</v>
      </c>
      <c r="P83" s="15" t="e">
        <f>M83/K83%</f>
        <v>#REF!</v>
      </c>
      <c r="Q83" s="34" t="e">
        <f>+#REF!/M83%</f>
        <v>#REF!</v>
      </c>
    </row>
    <row r="84" spans="1:17" ht="18.75" hidden="1" customHeight="1">
      <c r="A84" s="1623"/>
      <c r="B84" s="4" t="s">
        <v>428</v>
      </c>
      <c r="C84" s="33" t="s">
        <v>188</v>
      </c>
      <c r="D84" s="33">
        <v>6</v>
      </c>
      <c r="E84" s="33">
        <v>6</v>
      </c>
      <c r="F84" s="33">
        <v>6</v>
      </c>
      <c r="G84" s="33">
        <v>3</v>
      </c>
      <c r="H84" s="33">
        <v>4</v>
      </c>
      <c r="I84" s="15" t="e">
        <f>ROUND(('7 LĐTBXH'!#REF!),2)</f>
        <v>#REF!</v>
      </c>
      <c r="J84" s="15">
        <v>5</v>
      </c>
      <c r="K84" s="15" t="e">
        <f>ROUND(('7 LĐTBXH'!#REF!),2)</f>
        <v>#REF!</v>
      </c>
      <c r="L84" s="15">
        <v>0</v>
      </c>
      <c r="M84" s="15" t="e">
        <f>ROUND(('7 LĐTBXH'!#REF!),2)</f>
        <v>#REF!</v>
      </c>
      <c r="N84" s="15">
        <v>33</v>
      </c>
      <c r="O84" s="19" t="e">
        <f>M84/I84%</f>
        <v>#REF!</v>
      </c>
      <c r="P84" s="15" t="e">
        <f>M84/K84%</f>
        <v>#REF!</v>
      </c>
      <c r="Q84" s="34" t="e">
        <f>+#REF!/M84%</f>
        <v>#REF!</v>
      </c>
    </row>
    <row r="85" spans="1:17" ht="18.75" hidden="1" customHeight="1">
      <c r="A85" s="1623"/>
      <c r="B85" s="4" t="s">
        <v>496</v>
      </c>
      <c r="C85" s="33" t="s">
        <v>188</v>
      </c>
      <c r="D85" s="33">
        <v>32</v>
      </c>
      <c r="E85" s="33">
        <v>20</v>
      </c>
      <c r="F85" s="33">
        <v>20</v>
      </c>
      <c r="G85" s="33">
        <v>10</v>
      </c>
      <c r="H85" s="33">
        <v>7</v>
      </c>
      <c r="I85" s="15" t="e">
        <f>ROUND(('7 LĐTBXH'!#REF!),2)</f>
        <v>#REF!</v>
      </c>
      <c r="J85" s="15">
        <v>0</v>
      </c>
      <c r="K85" s="15" t="e">
        <f>ROUND(('7 LĐTBXH'!#REF!),2)</f>
        <v>#REF!</v>
      </c>
      <c r="L85" s="15">
        <v>0</v>
      </c>
      <c r="M85" s="15" t="e">
        <f>ROUND(('7 LĐTBXH'!#REF!),2)</f>
        <v>#REF!</v>
      </c>
      <c r="N85" s="15">
        <v>158</v>
      </c>
      <c r="O85" s="7"/>
      <c r="P85" s="7"/>
      <c r="Q85" s="34" t="e">
        <f>+#REF!/M85%</f>
        <v>#REF!</v>
      </c>
    </row>
    <row r="86" spans="1:17" ht="21" hidden="1" customHeight="1">
      <c r="A86" s="1624"/>
      <c r="B86" s="4" t="s">
        <v>10</v>
      </c>
      <c r="C86" s="33" t="s">
        <v>188</v>
      </c>
      <c r="D86" s="33">
        <v>52</v>
      </c>
      <c r="E86" s="33">
        <v>30</v>
      </c>
      <c r="F86" s="33">
        <v>30</v>
      </c>
      <c r="G86" s="33">
        <v>0</v>
      </c>
      <c r="H86" s="33">
        <v>0</v>
      </c>
      <c r="I86" s="15" t="e">
        <f>ROUND(('7 LĐTBXH'!#REF!),2)</f>
        <v>#REF!</v>
      </c>
      <c r="J86" s="15">
        <v>0</v>
      </c>
      <c r="K86" s="15" t="e">
        <f>ROUND(('7 LĐTBXH'!#REF!),2)</f>
        <v>#REF!</v>
      </c>
      <c r="L86" s="15">
        <v>0</v>
      </c>
      <c r="M86" s="15" t="e">
        <f>ROUND(('7 LĐTBXH'!#REF!),2)</f>
        <v>#REF!</v>
      </c>
      <c r="N86" s="15">
        <v>192</v>
      </c>
      <c r="O86" s="7"/>
      <c r="P86" s="7"/>
      <c r="Q86" s="34" t="e">
        <f>+#REF!/M86%</f>
        <v>#REF!</v>
      </c>
    </row>
    <row r="87" spans="1:17" ht="24.75" customHeight="1">
      <c r="A87" s="1625">
        <v>13</v>
      </c>
      <c r="B87" s="4" t="s">
        <v>608</v>
      </c>
      <c r="C87" s="33" t="s">
        <v>167</v>
      </c>
      <c r="D87" s="33">
        <v>92</v>
      </c>
      <c r="E87" s="33">
        <v>91</v>
      </c>
      <c r="F87" s="33">
        <v>95.95</v>
      </c>
      <c r="G87" s="33">
        <v>0</v>
      </c>
      <c r="H87" s="33">
        <v>0</v>
      </c>
      <c r="I87" s="15" t="e">
        <f>ROUND((#REF!),2)</f>
        <v>#REF!</v>
      </c>
      <c r="J87" s="7">
        <v>97.3</v>
      </c>
      <c r="K87" s="15" t="e">
        <f>ROUND((#REF!),2)</f>
        <v>#REF!</v>
      </c>
      <c r="L87" s="19">
        <v>0</v>
      </c>
      <c r="M87" s="15" t="e">
        <f>ROUND((#REF!),2)</f>
        <v>#REF!</v>
      </c>
      <c r="N87" s="15" t="e">
        <f>+M87</f>
        <v>#REF!</v>
      </c>
      <c r="O87" s="19" t="e">
        <f>M87/I87%</f>
        <v>#REF!</v>
      </c>
      <c r="P87" s="15" t="e">
        <f>M87/K87%</f>
        <v>#REF!</v>
      </c>
      <c r="Q87" s="34" t="e">
        <f>+#REF!/M87%</f>
        <v>#REF!</v>
      </c>
    </row>
    <row r="88" spans="1:17" ht="24.75" customHeight="1">
      <c r="A88" s="1623"/>
      <c r="B88" s="4" t="s">
        <v>609</v>
      </c>
      <c r="C88" s="33" t="s">
        <v>167</v>
      </c>
      <c r="D88" s="33">
        <v>92</v>
      </c>
      <c r="E88" s="33">
        <v>92</v>
      </c>
      <c r="F88" s="33">
        <v>92</v>
      </c>
      <c r="G88" s="33">
        <v>0</v>
      </c>
      <c r="H88" s="33">
        <v>0</v>
      </c>
      <c r="I88" s="15" t="e">
        <f>ROUND((#REF!),2)</f>
        <v>#REF!</v>
      </c>
      <c r="J88" s="7">
        <v>95.03</v>
      </c>
      <c r="K88" s="15" t="e">
        <f>ROUND((#REF!),2)</f>
        <v>#REF!</v>
      </c>
      <c r="L88" s="7">
        <v>0</v>
      </c>
      <c r="M88" s="15" t="e">
        <f>ROUND((#REF!),2)</f>
        <v>#REF!</v>
      </c>
      <c r="N88" s="15" t="e">
        <f>+M88</f>
        <v>#REF!</v>
      </c>
      <c r="O88" s="19" t="e">
        <f>M88/I88%</f>
        <v>#REF!</v>
      </c>
      <c r="P88" s="15" t="e">
        <f>M88/K88%</f>
        <v>#REF!</v>
      </c>
      <c r="Q88" s="34" t="e">
        <f>+#REF!/M88%</f>
        <v>#REF!</v>
      </c>
    </row>
    <row r="89" spans="1:17" ht="18.75" customHeight="1">
      <c r="A89" s="1623"/>
      <c r="B89" s="4" t="s">
        <v>610</v>
      </c>
      <c r="C89" s="33" t="s">
        <v>167</v>
      </c>
      <c r="D89" s="33">
        <v>82</v>
      </c>
      <c r="E89" s="33">
        <v>93</v>
      </c>
      <c r="F89" s="33">
        <v>93</v>
      </c>
      <c r="G89" s="33">
        <v>0</v>
      </c>
      <c r="H89" s="33">
        <v>0</v>
      </c>
      <c r="I89" s="15" t="e">
        <f>ROUND((#REF!),2)</f>
        <v>#REF!</v>
      </c>
      <c r="J89" s="7">
        <v>95.09</v>
      </c>
      <c r="K89" s="15" t="e">
        <f>ROUND((#REF!),2)</f>
        <v>#REF!</v>
      </c>
      <c r="L89" s="15">
        <v>0</v>
      </c>
      <c r="M89" s="15" t="e">
        <f>ROUND((#REF!),2)</f>
        <v>#REF!</v>
      </c>
      <c r="N89" s="15" t="e">
        <f>+M89</f>
        <v>#REF!</v>
      </c>
      <c r="O89" s="15" t="e">
        <f>M89/I89%</f>
        <v>#REF!</v>
      </c>
      <c r="P89" s="15" t="e">
        <f>M89/K89%</f>
        <v>#REF!</v>
      </c>
      <c r="Q89" s="34" t="e">
        <f>+#REF!/M89%</f>
        <v>#REF!</v>
      </c>
    </row>
    <row r="90" spans="1:17" hidden="1">
      <c r="A90" s="40"/>
      <c r="B90" s="4" t="s">
        <v>592</v>
      </c>
      <c r="C90" s="33" t="s">
        <v>167</v>
      </c>
      <c r="D90" s="33"/>
      <c r="E90" s="33"/>
      <c r="F90" s="33"/>
      <c r="G90" s="33"/>
      <c r="H90" s="33"/>
      <c r="I90" s="7"/>
      <c r="J90" s="7"/>
      <c r="K90" s="7"/>
      <c r="L90" s="7"/>
      <c r="M90" s="7" t="e">
        <f>ROUND(('12 VHTT'!#REF!),2)</f>
        <v>#REF!</v>
      </c>
      <c r="N90" s="7" t="e">
        <f>+M90</f>
        <v>#REF!</v>
      </c>
      <c r="O90" s="7"/>
      <c r="P90" s="7"/>
    </row>
    <row r="91" spans="1:17" ht="21.75" hidden="1" customHeight="1">
      <c r="A91" s="1623">
        <v>15</v>
      </c>
      <c r="B91" s="4" t="s">
        <v>16</v>
      </c>
      <c r="C91" s="33" t="s">
        <v>123</v>
      </c>
      <c r="D91" s="33"/>
      <c r="E91" s="33"/>
      <c r="F91" s="33"/>
      <c r="G91" s="33"/>
      <c r="H91" s="33"/>
      <c r="I91" s="15" t="e">
        <f>ROUND((#REF!),2)</f>
        <v>#REF!</v>
      </c>
      <c r="J91" s="15" t="e">
        <f>ROUND((#REF!),2)</f>
        <v>#REF!</v>
      </c>
      <c r="K91" s="15" t="e">
        <f>ROUND((#REF!),2)</f>
        <v>#REF!</v>
      </c>
      <c r="L91" s="15" t="e">
        <f>ROUND((#REF!),2)</f>
        <v>#REF!</v>
      </c>
      <c r="M91" s="15" t="e">
        <f>ROUND((#REF!),2)</f>
        <v>#REF!</v>
      </c>
      <c r="N91" s="15" t="e">
        <f>ROUND((#REF!),2)</f>
        <v>#REF!</v>
      </c>
      <c r="O91" s="15" t="e">
        <f>M91/I91%</f>
        <v>#REF!</v>
      </c>
      <c r="P91" s="15" t="e">
        <f>M91/K91%</f>
        <v>#REF!</v>
      </c>
      <c r="Q91" s="34" t="e">
        <f>+#REF!/M91%</f>
        <v>#REF!</v>
      </c>
    </row>
    <row r="92" spans="1:17" ht="27.75" hidden="1" customHeight="1">
      <c r="A92" s="1623"/>
      <c r="B92" s="4" t="s">
        <v>495</v>
      </c>
      <c r="C92" s="33" t="s">
        <v>123</v>
      </c>
      <c r="D92" s="33">
        <v>2</v>
      </c>
      <c r="E92" s="33">
        <v>2</v>
      </c>
      <c r="F92" s="33">
        <v>2</v>
      </c>
      <c r="G92" s="33">
        <v>2</v>
      </c>
      <c r="H92" s="33">
        <v>2</v>
      </c>
      <c r="I92" s="15" t="e">
        <f>ROUND((#REF!),2)</f>
        <v>#REF!</v>
      </c>
      <c r="J92" s="15" t="e">
        <f>ROUND((#REF!),2)</f>
        <v>#REF!</v>
      </c>
      <c r="K92" s="15" t="e">
        <f>ROUND((#REF!),2)</f>
        <v>#REF!</v>
      </c>
      <c r="L92" s="15" t="e">
        <f>ROUND((#REF!),2)</f>
        <v>#REF!</v>
      </c>
      <c r="M92" s="15" t="e">
        <f>ROUND((#REF!),2)</f>
        <v>#REF!</v>
      </c>
      <c r="N92" s="15" t="e">
        <f>ROUND((#REF!),2)</f>
        <v>#REF!</v>
      </c>
      <c r="O92" s="15" t="e">
        <f>M92/I92%</f>
        <v>#REF!</v>
      </c>
      <c r="P92" s="15" t="e">
        <f>M92/K92%</f>
        <v>#REF!</v>
      </c>
      <c r="Q92" s="34" t="e">
        <f>+#REF!/M92%</f>
        <v>#REF!</v>
      </c>
    </row>
    <row r="93" spans="1:17" ht="21" hidden="1" customHeight="1">
      <c r="A93" s="1623"/>
      <c r="B93" s="4" t="s">
        <v>491</v>
      </c>
      <c r="C93" s="33" t="s">
        <v>123</v>
      </c>
      <c r="D93" s="33"/>
      <c r="E93" s="33"/>
      <c r="F93" s="33"/>
      <c r="G93" s="33"/>
      <c r="H93" s="33"/>
      <c r="I93" s="15" t="e">
        <f>ROUND((#REF!),2)</f>
        <v>#REF!</v>
      </c>
      <c r="J93" s="15" t="e">
        <f>ROUND((#REF!),2)</f>
        <v>#REF!</v>
      </c>
      <c r="K93" s="15" t="e">
        <f>ROUND((#REF!),2)</f>
        <v>#REF!</v>
      </c>
      <c r="L93" s="15" t="e">
        <f>ROUND((#REF!),2)</f>
        <v>#REF!</v>
      </c>
      <c r="M93" s="15" t="e">
        <f>ROUND((#REF!),2)</f>
        <v>#REF!</v>
      </c>
      <c r="N93" s="15" t="e">
        <f>ROUND((#REF!),2)</f>
        <v>#REF!</v>
      </c>
      <c r="O93" s="15"/>
      <c r="P93" s="7"/>
      <c r="Q93" s="34" t="e">
        <f>+#REF!/M93%</f>
        <v>#REF!</v>
      </c>
    </row>
    <row r="94" spans="1:17" ht="21" hidden="1" customHeight="1">
      <c r="A94" s="1623"/>
      <c r="B94" s="4" t="s">
        <v>492</v>
      </c>
      <c r="C94" s="33" t="s">
        <v>123</v>
      </c>
      <c r="D94" s="33"/>
      <c r="E94" s="33"/>
      <c r="F94" s="33">
        <v>1</v>
      </c>
      <c r="G94" s="33">
        <v>1</v>
      </c>
      <c r="H94" s="33">
        <v>1</v>
      </c>
      <c r="I94" s="15" t="e">
        <f>ROUND((#REF!),2)</f>
        <v>#REF!</v>
      </c>
      <c r="J94" s="15" t="e">
        <f>ROUND((#REF!),2)</f>
        <v>#REF!</v>
      </c>
      <c r="K94" s="15" t="e">
        <f>ROUND((#REF!),2)</f>
        <v>#REF!</v>
      </c>
      <c r="L94" s="15" t="e">
        <f>ROUND((#REF!),2)</f>
        <v>#REF!</v>
      </c>
      <c r="M94" s="15" t="e">
        <f>ROUND((#REF!),2)</f>
        <v>#REF!</v>
      </c>
      <c r="N94" s="15" t="e">
        <f>ROUND((#REF!),2)</f>
        <v>#REF!</v>
      </c>
      <c r="O94" s="15"/>
      <c r="P94" s="15" t="e">
        <f>M94/K94%</f>
        <v>#REF!</v>
      </c>
      <c r="Q94" s="34" t="e">
        <f>+#REF!/M94%</f>
        <v>#REF!</v>
      </c>
    </row>
    <row r="95" spans="1:17" ht="21" hidden="1" customHeight="1">
      <c r="A95" s="1624"/>
      <c r="B95" s="4" t="s">
        <v>493</v>
      </c>
      <c r="C95" s="33" t="s">
        <v>494</v>
      </c>
      <c r="D95" s="33">
        <v>11.5</v>
      </c>
      <c r="E95" s="33"/>
      <c r="F95" s="33">
        <v>16</v>
      </c>
      <c r="G95" s="33">
        <v>12.5</v>
      </c>
      <c r="H95" s="33">
        <v>14.5</v>
      </c>
      <c r="I95" s="19" t="e">
        <f>ROUND((#REF!),2)</f>
        <v>#REF!</v>
      </c>
      <c r="J95" s="19" t="e">
        <f>ROUND((#REF!),2)</f>
        <v>#REF!</v>
      </c>
      <c r="K95" s="19" t="e">
        <f>ROUND((#REF!),2)</f>
        <v>#REF!</v>
      </c>
      <c r="L95" s="19" t="e">
        <f>ROUND((#REF!),2)</f>
        <v>#REF!</v>
      </c>
      <c r="M95" s="19" t="e">
        <f>ROUND((#REF!),2)</f>
        <v>#REF!</v>
      </c>
      <c r="N95" s="19" t="e">
        <f>ROUND((#REF!),2)</f>
        <v>#REF!</v>
      </c>
      <c r="O95" s="7" t="e">
        <f>M95/I95%</f>
        <v>#REF!</v>
      </c>
      <c r="P95" s="15" t="e">
        <f>M95/K95%</f>
        <v>#REF!</v>
      </c>
      <c r="Q95" s="34" t="e">
        <f>+#REF!/M95%</f>
        <v>#REF!</v>
      </c>
    </row>
    <row r="96" spans="1:17" s="11" customFormat="1" ht="27.75" hidden="1" customHeight="1">
      <c r="A96" s="12" t="s">
        <v>177</v>
      </c>
      <c r="B96" s="13" t="s">
        <v>238</v>
      </c>
      <c r="C96" s="12"/>
      <c r="D96" s="12"/>
      <c r="E96" s="12"/>
      <c r="F96" s="12"/>
      <c r="G96" s="12"/>
      <c r="H96" s="12"/>
      <c r="I96" s="17"/>
      <c r="J96" s="17"/>
      <c r="K96" s="17"/>
      <c r="L96" s="17"/>
      <c r="M96" s="17"/>
      <c r="N96" s="17"/>
      <c r="O96" s="17"/>
      <c r="P96" s="17"/>
      <c r="Q96" s="11" t="e">
        <f>+#REF!/M96%</f>
        <v>#REF!</v>
      </c>
    </row>
    <row r="97" spans="1:17" hidden="1"/>
    <row r="98" spans="1:17" ht="26.25" hidden="1" customHeight="1">
      <c r="A98" s="39"/>
      <c r="B98" s="4" t="s">
        <v>300</v>
      </c>
      <c r="C98" s="33" t="s">
        <v>172</v>
      </c>
      <c r="D98" s="33"/>
      <c r="E98" s="33"/>
      <c r="F98" s="33"/>
      <c r="G98" s="33"/>
      <c r="H98" s="33"/>
      <c r="I98" s="7"/>
      <c r="J98" s="7"/>
      <c r="K98" s="7" t="e">
        <f>ROUND((#REF!),2)</f>
        <v>#REF!</v>
      </c>
      <c r="L98" s="7">
        <v>42.69</v>
      </c>
      <c r="M98" s="7" t="e">
        <f>ROUND((#REF!),2)</f>
        <v>#REF!</v>
      </c>
      <c r="N98" s="7" t="e">
        <f>+M98</f>
        <v>#REF!</v>
      </c>
      <c r="O98" s="7"/>
      <c r="P98" s="7" t="e">
        <f>M98/K98%</f>
        <v>#REF!</v>
      </c>
      <c r="Q98" s="34" t="e">
        <f>+#REF!/M98%</f>
        <v>#REF!</v>
      </c>
    </row>
    <row r="99" spans="1:17" ht="21.75" hidden="1" customHeight="1">
      <c r="A99" s="39"/>
      <c r="B99" s="4" t="s">
        <v>400</v>
      </c>
      <c r="C99" s="33" t="s">
        <v>167</v>
      </c>
      <c r="D99" s="33" t="e">
        <v>#REF!</v>
      </c>
      <c r="E99" s="33" t="e">
        <v>#REF!</v>
      </c>
      <c r="F99" s="33" t="e">
        <v>#REF!</v>
      </c>
      <c r="G99" s="33" t="e">
        <v>#REF!</v>
      </c>
      <c r="H99" s="33" t="e">
        <v>#REF!</v>
      </c>
      <c r="I99" s="15" t="e">
        <f>ROUND(('8 TNMT'!#REF!),2)</f>
        <v>#REF!</v>
      </c>
      <c r="J99" s="15">
        <v>100</v>
      </c>
      <c r="K99" s="15" t="e">
        <f>ROUND(('8 TNMT'!#REF!),2)</f>
        <v>#REF!</v>
      </c>
      <c r="L99" s="15">
        <v>100</v>
      </c>
      <c r="M99" s="15" t="e">
        <f>ROUND(('8 TNMT'!#REF!),2)</f>
        <v>#REF!</v>
      </c>
      <c r="N99" s="15" t="e">
        <f>+M99</f>
        <v>#REF!</v>
      </c>
      <c r="O99" s="15" t="e">
        <f>M99/I99%</f>
        <v>#REF!</v>
      </c>
      <c r="P99" s="15" t="e">
        <f>M99/K99%</f>
        <v>#REF!</v>
      </c>
      <c r="Q99" s="34" t="e">
        <f>+#REF!/M99%</f>
        <v>#REF!</v>
      </c>
    </row>
    <row r="100" spans="1:17" ht="47.25" hidden="1">
      <c r="A100" s="40"/>
      <c r="B100" s="20" t="s">
        <v>589</v>
      </c>
      <c r="C100" s="33" t="s">
        <v>167</v>
      </c>
      <c r="D100" s="33"/>
      <c r="E100" s="33" t="e">
        <v>#REF!</v>
      </c>
      <c r="F100" s="33" t="e">
        <v>#REF!</v>
      </c>
      <c r="G100" s="33" t="e">
        <v>#REF!</v>
      </c>
      <c r="H100" s="33" t="e">
        <v>#REF!</v>
      </c>
      <c r="I100" s="15" t="e">
        <f>ROUND(('8 TNMT'!#REF!),2)</f>
        <v>#REF!</v>
      </c>
      <c r="J100" s="15">
        <v>0</v>
      </c>
      <c r="K100" s="15"/>
      <c r="L100" s="15">
        <v>100</v>
      </c>
      <c r="M100" s="15" t="e">
        <f>ROUND(('8 TNMT'!#REF!),2)</f>
        <v>#REF!</v>
      </c>
      <c r="N100" s="15" t="e">
        <f>+M100</f>
        <v>#REF!</v>
      </c>
      <c r="O100" s="15" t="e">
        <f>M100/I100%</f>
        <v>#REF!</v>
      </c>
      <c r="P100" s="15"/>
      <c r="Q100" s="34" t="e">
        <f>+#REF!/M100%</f>
        <v>#REF!</v>
      </c>
    </row>
    <row r="101" spans="1:17" ht="21.75" hidden="1" customHeight="1">
      <c r="A101" s="38">
        <v>17</v>
      </c>
      <c r="B101" s="4" t="s">
        <v>301</v>
      </c>
      <c r="C101" s="33"/>
      <c r="D101" s="33"/>
      <c r="E101" s="33"/>
      <c r="F101" s="33"/>
      <c r="G101" s="33"/>
      <c r="H101" s="33"/>
      <c r="I101" s="15"/>
      <c r="J101" s="15"/>
      <c r="K101" s="15"/>
      <c r="L101" s="15"/>
      <c r="M101" s="15"/>
      <c r="N101" s="15"/>
      <c r="O101" s="15"/>
      <c r="P101" s="15"/>
      <c r="Q101" s="34" t="e">
        <f>+#REF!/M101%</f>
        <v>#REF!</v>
      </c>
    </row>
    <row r="102" spans="1:17" ht="21.75" hidden="1" customHeight="1">
      <c r="A102" s="39"/>
      <c r="B102" s="4" t="s">
        <v>302</v>
      </c>
      <c r="C102" s="33" t="s">
        <v>167</v>
      </c>
      <c r="D102" s="33" t="e">
        <v>#REF!</v>
      </c>
      <c r="E102" s="33"/>
      <c r="F102" s="33" t="e">
        <v>#REF!</v>
      </c>
      <c r="G102" s="33" t="e">
        <v>#REF!</v>
      </c>
      <c r="H102" s="33" t="e">
        <v>#REF!</v>
      </c>
      <c r="I102" s="15" t="e">
        <f>ROUND(('8 TNMT'!#REF!),2)</f>
        <v>#REF!</v>
      </c>
      <c r="J102" s="15">
        <v>90</v>
      </c>
      <c r="K102" s="15" t="e">
        <f>ROUND(('8 TNMT'!#REF!),2)</f>
        <v>#REF!</v>
      </c>
      <c r="L102" s="15">
        <v>86</v>
      </c>
      <c r="M102" s="15" t="e">
        <f>ROUND(('8 TNMT'!#REF!),2)</f>
        <v>#REF!</v>
      </c>
      <c r="N102" s="15">
        <v>100</v>
      </c>
      <c r="O102" s="15" t="e">
        <f>M102/I102%</f>
        <v>#REF!</v>
      </c>
      <c r="P102" s="15" t="e">
        <f>M102/K102%</f>
        <v>#REF!</v>
      </c>
      <c r="Q102" s="34" t="e">
        <f>+#REF!/M102%</f>
        <v>#REF!</v>
      </c>
    </row>
    <row r="103" spans="1:17" hidden="1"/>
    <row r="104" spans="1:17">
      <c r="A104" s="41"/>
      <c r="B104" s="5"/>
      <c r="C104" s="3"/>
      <c r="D104" s="3"/>
      <c r="E104" s="3"/>
      <c r="F104" s="3"/>
      <c r="G104" s="3"/>
      <c r="H104" s="3"/>
      <c r="I104" s="8"/>
      <c r="J104" s="8"/>
      <c r="K104" s="8"/>
      <c r="L104" s="8"/>
      <c r="M104" s="8"/>
      <c r="N104" s="8"/>
      <c r="O104" s="8"/>
      <c r="P104" s="8"/>
    </row>
  </sheetData>
  <mergeCells count="26">
    <mergeCell ref="A91:A95"/>
    <mergeCell ref="K5:K7"/>
    <mergeCell ref="M5:M7"/>
    <mergeCell ref="A53:A54"/>
    <mergeCell ref="A61:A62"/>
    <mergeCell ref="A67:A69"/>
    <mergeCell ref="A83:A86"/>
    <mergeCell ref="A75:A81"/>
    <mergeCell ref="A87:A89"/>
    <mergeCell ref="A24:A32"/>
    <mergeCell ref="A35:A45"/>
    <mergeCell ref="A46:A47"/>
    <mergeCell ref="P5:P7"/>
    <mergeCell ref="N5:N7"/>
    <mergeCell ref="L6:L7"/>
    <mergeCell ref="O6:O7"/>
    <mergeCell ref="A1:B1"/>
    <mergeCell ref="A2:Q2"/>
    <mergeCell ref="A3:Q3"/>
    <mergeCell ref="A5:A7"/>
    <mergeCell ref="B5:B7"/>
    <mergeCell ref="C5:C7"/>
    <mergeCell ref="D5:D7"/>
    <mergeCell ref="H5:H7"/>
    <mergeCell ref="I5:I7"/>
    <mergeCell ref="Q6:Q7"/>
  </mergeCells>
  <pageMargins left="0.56000000000000005" right="0.16" top="0.62" bottom="0.4" header="0.25" footer="0.2"/>
  <pageSetup paperSize="9" orientation="portrait"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3"/>
  <sheetViews>
    <sheetView workbookViewId="0">
      <selection activeCell="I16" sqref="I16"/>
    </sheetView>
  </sheetViews>
  <sheetFormatPr defaultRowHeight="15.75"/>
  <cols>
    <col min="1" max="1" width="4.5" style="344" customWidth="1"/>
    <col min="2" max="2" width="38" style="344" customWidth="1"/>
    <col min="3" max="3" width="9" style="344"/>
    <col min="4" max="4" width="11.125" style="344" customWidth="1"/>
    <col min="5" max="6" width="10.875" style="344" customWidth="1"/>
    <col min="7" max="7" width="11.375" style="344" customWidth="1"/>
    <col min="8" max="8" width="10.625" style="344" customWidth="1"/>
    <col min="9" max="9" width="10.125" style="344" customWidth="1"/>
    <col min="10" max="10" width="9.75" style="344" customWidth="1"/>
    <col min="11" max="11" width="10" style="344" customWidth="1"/>
    <col min="12" max="12" width="7.75" style="344" customWidth="1"/>
    <col min="13" max="13" width="9" style="344"/>
    <col min="14" max="14" width="11.875" style="344" bestFit="1" customWidth="1"/>
    <col min="15" max="15" width="9.125" style="344" bestFit="1" customWidth="1"/>
    <col min="16" max="255" width="9" style="344"/>
    <col min="256" max="256" width="4.5" style="344" customWidth="1"/>
    <col min="257" max="257" width="38" style="344" customWidth="1"/>
    <col min="258" max="258" width="9" style="344"/>
    <col min="259" max="259" width="9.125" style="344" customWidth="1"/>
    <col min="260" max="261" width="9" style="344"/>
    <col min="262" max="262" width="10.125" style="344" bestFit="1" customWidth="1"/>
    <col min="263" max="263" width="8.875" style="344" customWidth="1"/>
    <col min="264" max="264" width="8.625" style="344" customWidth="1"/>
    <col min="265" max="265" width="7.75" style="344" customWidth="1"/>
    <col min="266" max="266" width="8.75" style="344" customWidth="1"/>
    <col min="267" max="267" width="7.875" style="344" customWidth="1"/>
    <col min="268" max="268" width="6.375" style="344" customWidth="1"/>
    <col min="269" max="269" width="9" style="344"/>
    <col min="270" max="270" width="11.875" style="344" bestFit="1" customWidth="1"/>
    <col min="271" max="271" width="9.125" style="344" bestFit="1" customWidth="1"/>
    <col min="272" max="511" width="9" style="344"/>
    <col min="512" max="512" width="4.5" style="344" customWidth="1"/>
    <col min="513" max="513" width="38" style="344" customWidth="1"/>
    <col min="514" max="514" width="9" style="344"/>
    <col min="515" max="515" width="9.125" style="344" customWidth="1"/>
    <col min="516" max="517" width="9" style="344"/>
    <col min="518" max="518" width="10.125" style="344" bestFit="1" customWidth="1"/>
    <col min="519" max="519" width="8.875" style="344" customWidth="1"/>
    <col min="520" max="520" width="8.625" style="344" customWidth="1"/>
    <col min="521" max="521" width="7.75" style="344" customWidth="1"/>
    <col min="522" max="522" width="8.75" style="344" customWidth="1"/>
    <col min="523" max="523" width="7.875" style="344" customWidth="1"/>
    <col min="524" max="524" width="6.375" style="344" customWidth="1"/>
    <col min="525" max="525" width="9" style="344"/>
    <col min="526" max="526" width="11.875" style="344" bestFit="1" customWidth="1"/>
    <col min="527" max="527" width="9.125" style="344" bestFit="1" customWidth="1"/>
    <col min="528" max="767" width="9" style="344"/>
    <col min="768" max="768" width="4.5" style="344" customWidth="1"/>
    <col min="769" max="769" width="38" style="344" customWidth="1"/>
    <col min="770" max="770" width="9" style="344"/>
    <col min="771" max="771" width="9.125" style="344" customWidth="1"/>
    <col min="772" max="773" width="9" style="344"/>
    <col min="774" max="774" width="10.125" style="344" bestFit="1" customWidth="1"/>
    <col min="775" max="775" width="8.875" style="344" customWidth="1"/>
    <col min="776" max="776" width="8.625" style="344" customWidth="1"/>
    <col min="777" max="777" width="7.75" style="344" customWidth="1"/>
    <col min="778" max="778" width="8.75" style="344" customWidth="1"/>
    <col min="779" max="779" width="7.875" style="344" customWidth="1"/>
    <col min="780" max="780" width="6.375" style="344" customWidth="1"/>
    <col min="781" max="781" width="9" style="344"/>
    <col min="782" max="782" width="11.875" style="344" bestFit="1" customWidth="1"/>
    <col min="783" max="783" width="9.125" style="344" bestFit="1" customWidth="1"/>
    <col min="784" max="1023" width="9" style="344"/>
    <col min="1024" max="1024" width="4.5" style="344" customWidth="1"/>
    <col min="1025" max="1025" width="38" style="344" customWidth="1"/>
    <col min="1026" max="1026" width="9" style="344"/>
    <col min="1027" max="1027" width="9.125" style="344" customWidth="1"/>
    <col min="1028" max="1029" width="9" style="344"/>
    <col min="1030" max="1030" width="10.125" style="344" bestFit="1" customWidth="1"/>
    <col min="1031" max="1031" width="8.875" style="344" customWidth="1"/>
    <col min="1032" max="1032" width="8.625" style="344" customWidth="1"/>
    <col min="1033" max="1033" width="7.75" style="344" customWidth="1"/>
    <col min="1034" max="1034" width="8.75" style="344" customWidth="1"/>
    <col min="1035" max="1035" width="7.875" style="344" customWidth="1"/>
    <col min="1036" max="1036" width="6.375" style="344" customWidth="1"/>
    <col min="1037" max="1037" width="9" style="344"/>
    <col min="1038" max="1038" width="11.875" style="344" bestFit="1" customWidth="1"/>
    <col min="1039" max="1039" width="9.125" style="344" bestFit="1" customWidth="1"/>
    <col min="1040" max="1279" width="9" style="344"/>
    <col min="1280" max="1280" width="4.5" style="344" customWidth="1"/>
    <col min="1281" max="1281" width="38" style="344" customWidth="1"/>
    <col min="1282" max="1282" width="9" style="344"/>
    <col min="1283" max="1283" width="9.125" style="344" customWidth="1"/>
    <col min="1284" max="1285" width="9" style="344"/>
    <col min="1286" max="1286" width="10.125" style="344" bestFit="1" customWidth="1"/>
    <col min="1287" max="1287" width="8.875" style="344" customWidth="1"/>
    <col min="1288" max="1288" width="8.625" style="344" customWidth="1"/>
    <col min="1289" max="1289" width="7.75" style="344" customWidth="1"/>
    <col min="1290" max="1290" width="8.75" style="344" customWidth="1"/>
    <col min="1291" max="1291" width="7.875" style="344" customWidth="1"/>
    <col min="1292" max="1292" width="6.375" style="344" customWidth="1"/>
    <col min="1293" max="1293" width="9" style="344"/>
    <col min="1294" max="1294" width="11.875" style="344" bestFit="1" customWidth="1"/>
    <col min="1295" max="1295" width="9.125" style="344" bestFit="1" customWidth="1"/>
    <col min="1296" max="1535" width="9" style="344"/>
    <col min="1536" max="1536" width="4.5" style="344" customWidth="1"/>
    <col min="1537" max="1537" width="38" style="344" customWidth="1"/>
    <col min="1538" max="1538" width="9" style="344"/>
    <col min="1539" max="1539" width="9.125" style="344" customWidth="1"/>
    <col min="1540" max="1541" width="9" style="344"/>
    <col min="1542" max="1542" width="10.125" style="344" bestFit="1" customWidth="1"/>
    <col min="1543" max="1543" width="8.875" style="344" customWidth="1"/>
    <col min="1544" max="1544" width="8.625" style="344" customWidth="1"/>
    <col min="1545" max="1545" width="7.75" style="344" customWidth="1"/>
    <col min="1546" max="1546" width="8.75" style="344" customWidth="1"/>
    <col min="1547" max="1547" width="7.875" style="344" customWidth="1"/>
    <col min="1548" max="1548" width="6.375" style="344" customWidth="1"/>
    <col min="1549" max="1549" width="9" style="344"/>
    <col min="1550" max="1550" width="11.875" style="344" bestFit="1" customWidth="1"/>
    <col min="1551" max="1551" width="9.125" style="344" bestFit="1" customWidth="1"/>
    <col min="1552" max="1791" width="9" style="344"/>
    <col min="1792" max="1792" width="4.5" style="344" customWidth="1"/>
    <col min="1793" max="1793" width="38" style="344" customWidth="1"/>
    <col min="1794" max="1794" width="9" style="344"/>
    <col min="1795" max="1795" width="9.125" style="344" customWidth="1"/>
    <col min="1796" max="1797" width="9" style="344"/>
    <col min="1798" max="1798" width="10.125" style="344" bestFit="1" customWidth="1"/>
    <col min="1799" max="1799" width="8.875" style="344" customWidth="1"/>
    <col min="1800" max="1800" width="8.625" style="344" customWidth="1"/>
    <col min="1801" max="1801" width="7.75" style="344" customWidth="1"/>
    <col min="1802" max="1802" width="8.75" style="344" customWidth="1"/>
    <col min="1803" max="1803" width="7.875" style="344" customWidth="1"/>
    <col min="1804" max="1804" width="6.375" style="344" customWidth="1"/>
    <col min="1805" max="1805" width="9" style="344"/>
    <col min="1806" max="1806" width="11.875" style="344" bestFit="1" customWidth="1"/>
    <col min="1807" max="1807" width="9.125" style="344" bestFit="1" customWidth="1"/>
    <col min="1808" max="2047" width="9" style="344"/>
    <col min="2048" max="2048" width="4.5" style="344" customWidth="1"/>
    <col min="2049" max="2049" width="38" style="344" customWidth="1"/>
    <col min="2050" max="2050" width="9" style="344"/>
    <col min="2051" max="2051" width="9.125" style="344" customWidth="1"/>
    <col min="2052" max="2053" width="9" style="344"/>
    <col min="2054" max="2054" width="10.125" style="344" bestFit="1" customWidth="1"/>
    <col min="2055" max="2055" width="8.875" style="344" customWidth="1"/>
    <col min="2056" max="2056" width="8.625" style="344" customWidth="1"/>
    <col min="2057" max="2057" width="7.75" style="344" customWidth="1"/>
    <col min="2058" max="2058" width="8.75" style="344" customWidth="1"/>
    <col min="2059" max="2059" width="7.875" style="344" customWidth="1"/>
    <col min="2060" max="2060" width="6.375" style="344" customWidth="1"/>
    <col min="2061" max="2061" width="9" style="344"/>
    <col min="2062" max="2062" width="11.875" style="344" bestFit="1" customWidth="1"/>
    <col min="2063" max="2063" width="9.125" style="344" bestFit="1" customWidth="1"/>
    <col min="2064" max="2303" width="9" style="344"/>
    <col min="2304" max="2304" width="4.5" style="344" customWidth="1"/>
    <col min="2305" max="2305" width="38" style="344" customWidth="1"/>
    <col min="2306" max="2306" width="9" style="344"/>
    <col min="2307" max="2307" width="9.125" style="344" customWidth="1"/>
    <col min="2308" max="2309" width="9" style="344"/>
    <col min="2310" max="2310" width="10.125" style="344" bestFit="1" customWidth="1"/>
    <col min="2311" max="2311" width="8.875" style="344" customWidth="1"/>
    <col min="2312" max="2312" width="8.625" style="344" customWidth="1"/>
    <col min="2313" max="2313" width="7.75" style="344" customWidth="1"/>
    <col min="2314" max="2314" width="8.75" style="344" customWidth="1"/>
    <col min="2315" max="2315" width="7.875" style="344" customWidth="1"/>
    <col min="2316" max="2316" width="6.375" style="344" customWidth="1"/>
    <col min="2317" max="2317" width="9" style="344"/>
    <col min="2318" max="2318" width="11.875" style="344" bestFit="1" customWidth="1"/>
    <col min="2319" max="2319" width="9.125" style="344" bestFit="1" customWidth="1"/>
    <col min="2320" max="2559" width="9" style="344"/>
    <col min="2560" max="2560" width="4.5" style="344" customWidth="1"/>
    <col min="2561" max="2561" width="38" style="344" customWidth="1"/>
    <col min="2562" max="2562" width="9" style="344"/>
    <col min="2563" max="2563" width="9.125" style="344" customWidth="1"/>
    <col min="2564" max="2565" width="9" style="344"/>
    <col min="2566" max="2566" width="10.125" style="344" bestFit="1" customWidth="1"/>
    <col min="2567" max="2567" width="8.875" style="344" customWidth="1"/>
    <col min="2568" max="2568" width="8.625" style="344" customWidth="1"/>
    <col min="2569" max="2569" width="7.75" style="344" customWidth="1"/>
    <col min="2570" max="2570" width="8.75" style="344" customWidth="1"/>
    <col min="2571" max="2571" width="7.875" style="344" customWidth="1"/>
    <col min="2572" max="2572" width="6.375" style="344" customWidth="1"/>
    <col min="2573" max="2573" width="9" style="344"/>
    <col min="2574" max="2574" width="11.875" style="344" bestFit="1" customWidth="1"/>
    <col min="2575" max="2575" width="9.125" style="344" bestFit="1" customWidth="1"/>
    <col min="2576" max="2815" width="9" style="344"/>
    <col min="2816" max="2816" width="4.5" style="344" customWidth="1"/>
    <col min="2817" max="2817" width="38" style="344" customWidth="1"/>
    <col min="2818" max="2818" width="9" style="344"/>
    <col min="2819" max="2819" width="9.125" style="344" customWidth="1"/>
    <col min="2820" max="2821" width="9" style="344"/>
    <col min="2822" max="2822" width="10.125" style="344" bestFit="1" customWidth="1"/>
    <col min="2823" max="2823" width="8.875" style="344" customWidth="1"/>
    <col min="2824" max="2824" width="8.625" style="344" customWidth="1"/>
    <col min="2825" max="2825" width="7.75" style="344" customWidth="1"/>
    <col min="2826" max="2826" width="8.75" style="344" customWidth="1"/>
    <col min="2827" max="2827" width="7.875" style="344" customWidth="1"/>
    <col min="2828" max="2828" width="6.375" style="344" customWidth="1"/>
    <col min="2829" max="2829" width="9" style="344"/>
    <col min="2830" max="2830" width="11.875" style="344" bestFit="1" customWidth="1"/>
    <col min="2831" max="2831" width="9.125" style="344" bestFit="1" customWidth="1"/>
    <col min="2832" max="3071" width="9" style="344"/>
    <col min="3072" max="3072" width="4.5" style="344" customWidth="1"/>
    <col min="3073" max="3073" width="38" style="344" customWidth="1"/>
    <col min="3074" max="3074" width="9" style="344"/>
    <col min="3075" max="3075" width="9.125" style="344" customWidth="1"/>
    <col min="3076" max="3077" width="9" style="344"/>
    <col min="3078" max="3078" width="10.125" style="344" bestFit="1" customWidth="1"/>
    <col min="3079" max="3079" width="8.875" style="344" customWidth="1"/>
    <col min="3080" max="3080" width="8.625" style="344" customWidth="1"/>
    <col min="3081" max="3081" width="7.75" style="344" customWidth="1"/>
    <col min="3082" max="3082" width="8.75" style="344" customWidth="1"/>
    <col min="3083" max="3083" width="7.875" style="344" customWidth="1"/>
    <col min="3084" max="3084" width="6.375" style="344" customWidth="1"/>
    <col min="3085" max="3085" width="9" style="344"/>
    <col min="3086" max="3086" width="11.875" style="344" bestFit="1" customWidth="1"/>
    <col min="3087" max="3087" width="9.125" style="344" bestFit="1" customWidth="1"/>
    <col min="3088" max="3327" width="9" style="344"/>
    <col min="3328" max="3328" width="4.5" style="344" customWidth="1"/>
    <col min="3329" max="3329" width="38" style="344" customWidth="1"/>
    <col min="3330" max="3330" width="9" style="344"/>
    <col min="3331" max="3331" width="9.125" style="344" customWidth="1"/>
    <col min="3332" max="3333" width="9" style="344"/>
    <col min="3334" max="3334" width="10.125" style="344" bestFit="1" customWidth="1"/>
    <col min="3335" max="3335" width="8.875" style="344" customWidth="1"/>
    <col min="3336" max="3336" width="8.625" style="344" customWidth="1"/>
    <col min="3337" max="3337" width="7.75" style="344" customWidth="1"/>
    <col min="3338" max="3338" width="8.75" style="344" customWidth="1"/>
    <col min="3339" max="3339" width="7.875" style="344" customWidth="1"/>
    <col min="3340" max="3340" width="6.375" style="344" customWidth="1"/>
    <col min="3341" max="3341" width="9" style="344"/>
    <col min="3342" max="3342" width="11.875" style="344" bestFit="1" customWidth="1"/>
    <col min="3343" max="3343" width="9.125" style="344" bestFit="1" customWidth="1"/>
    <col min="3344" max="3583" width="9" style="344"/>
    <col min="3584" max="3584" width="4.5" style="344" customWidth="1"/>
    <col min="3585" max="3585" width="38" style="344" customWidth="1"/>
    <col min="3586" max="3586" width="9" style="344"/>
    <col min="3587" max="3587" width="9.125" style="344" customWidth="1"/>
    <col min="3588" max="3589" width="9" style="344"/>
    <col min="3590" max="3590" width="10.125" style="344" bestFit="1" customWidth="1"/>
    <col min="3591" max="3591" width="8.875" style="344" customWidth="1"/>
    <col min="3592" max="3592" width="8.625" style="344" customWidth="1"/>
    <col min="3593" max="3593" width="7.75" style="344" customWidth="1"/>
    <col min="3594" max="3594" width="8.75" style="344" customWidth="1"/>
    <col min="3595" max="3595" width="7.875" style="344" customWidth="1"/>
    <col min="3596" max="3596" width="6.375" style="344" customWidth="1"/>
    <col min="3597" max="3597" width="9" style="344"/>
    <col min="3598" max="3598" width="11.875" style="344" bestFit="1" customWidth="1"/>
    <col min="3599" max="3599" width="9.125" style="344" bestFit="1" customWidth="1"/>
    <col min="3600" max="3839" width="9" style="344"/>
    <col min="3840" max="3840" width="4.5" style="344" customWidth="1"/>
    <col min="3841" max="3841" width="38" style="344" customWidth="1"/>
    <col min="3842" max="3842" width="9" style="344"/>
    <col min="3843" max="3843" width="9.125" style="344" customWidth="1"/>
    <col min="3844" max="3845" width="9" style="344"/>
    <col min="3846" max="3846" width="10.125" style="344" bestFit="1" customWidth="1"/>
    <col min="3847" max="3847" width="8.875" style="344" customWidth="1"/>
    <col min="3848" max="3848" width="8.625" style="344" customWidth="1"/>
    <col min="3849" max="3849" width="7.75" style="344" customWidth="1"/>
    <col min="3850" max="3850" width="8.75" style="344" customWidth="1"/>
    <col min="3851" max="3851" width="7.875" style="344" customWidth="1"/>
    <col min="3852" max="3852" width="6.375" style="344" customWidth="1"/>
    <col min="3853" max="3853" width="9" style="344"/>
    <col min="3854" max="3854" width="11.875" style="344" bestFit="1" customWidth="1"/>
    <col min="3855" max="3855" width="9.125" style="344" bestFit="1" customWidth="1"/>
    <col min="3856" max="4095" width="9" style="344"/>
    <col min="4096" max="4096" width="4.5" style="344" customWidth="1"/>
    <col min="4097" max="4097" width="38" style="344" customWidth="1"/>
    <col min="4098" max="4098" width="9" style="344"/>
    <col min="4099" max="4099" width="9.125" style="344" customWidth="1"/>
    <col min="4100" max="4101" width="9" style="344"/>
    <col min="4102" max="4102" width="10.125" style="344" bestFit="1" customWidth="1"/>
    <col min="4103" max="4103" width="8.875" style="344" customWidth="1"/>
    <col min="4104" max="4104" width="8.625" style="344" customWidth="1"/>
    <col min="4105" max="4105" width="7.75" style="344" customWidth="1"/>
    <col min="4106" max="4106" width="8.75" style="344" customWidth="1"/>
    <col min="4107" max="4107" width="7.875" style="344" customWidth="1"/>
    <col min="4108" max="4108" width="6.375" style="344" customWidth="1"/>
    <col min="4109" max="4109" width="9" style="344"/>
    <col min="4110" max="4110" width="11.875" style="344" bestFit="1" customWidth="1"/>
    <col min="4111" max="4111" width="9.125" style="344" bestFit="1" customWidth="1"/>
    <col min="4112" max="4351" width="9" style="344"/>
    <col min="4352" max="4352" width="4.5" style="344" customWidth="1"/>
    <col min="4353" max="4353" width="38" style="344" customWidth="1"/>
    <col min="4354" max="4354" width="9" style="344"/>
    <col min="4355" max="4355" width="9.125" style="344" customWidth="1"/>
    <col min="4356" max="4357" width="9" style="344"/>
    <col min="4358" max="4358" width="10.125" style="344" bestFit="1" customWidth="1"/>
    <col min="4359" max="4359" width="8.875" style="344" customWidth="1"/>
    <col min="4360" max="4360" width="8.625" style="344" customWidth="1"/>
    <col min="4361" max="4361" width="7.75" style="344" customWidth="1"/>
    <col min="4362" max="4362" width="8.75" style="344" customWidth="1"/>
    <col min="4363" max="4363" width="7.875" style="344" customWidth="1"/>
    <col min="4364" max="4364" width="6.375" style="344" customWidth="1"/>
    <col min="4365" max="4365" width="9" style="344"/>
    <col min="4366" max="4366" width="11.875" style="344" bestFit="1" customWidth="1"/>
    <col min="4367" max="4367" width="9.125" style="344" bestFit="1" customWidth="1"/>
    <col min="4368" max="4607" width="9" style="344"/>
    <col min="4608" max="4608" width="4.5" style="344" customWidth="1"/>
    <col min="4609" max="4609" width="38" style="344" customWidth="1"/>
    <col min="4610" max="4610" width="9" style="344"/>
    <col min="4611" max="4611" width="9.125" style="344" customWidth="1"/>
    <col min="4612" max="4613" width="9" style="344"/>
    <col min="4614" max="4614" width="10.125" style="344" bestFit="1" customWidth="1"/>
    <col min="4615" max="4615" width="8.875" style="344" customWidth="1"/>
    <col min="4616" max="4616" width="8.625" style="344" customWidth="1"/>
    <col min="4617" max="4617" width="7.75" style="344" customWidth="1"/>
    <col min="4618" max="4618" width="8.75" style="344" customWidth="1"/>
    <col min="4619" max="4619" width="7.875" style="344" customWidth="1"/>
    <col min="4620" max="4620" width="6.375" style="344" customWidth="1"/>
    <col min="4621" max="4621" width="9" style="344"/>
    <col min="4622" max="4622" width="11.875" style="344" bestFit="1" customWidth="1"/>
    <col min="4623" max="4623" width="9.125" style="344" bestFit="1" customWidth="1"/>
    <col min="4624" max="4863" width="9" style="344"/>
    <col min="4864" max="4864" width="4.5" style="344" customWidth="1"/>
    <col min="4865" max="4865" width="38" style="344" customWidth="1"/>
    <col min="4866" max="4866" width="9" style="344"/>
    <col min="4867" max="4867" width="9.125" style="344" customWidth="1"/>
    <col min="4868" max="4869" width="9" style="344"/>
    <col min="4870" max="4870" width="10.125" style="344" bestFit="1" customWidth="1"/>
    <col min="4871" max="4871" width="8.875" style="344" customWidth="1"/>
    <col min="4872" max="4872" width="8.625" style="344" customWidth="1"/>
    <col min="4873" max="4873" width="7.75" style="344" customWidth="1"/>
    <col min="4874" max="4874" width="8.75" style="344" customWidth="1"/>
    <col min="4875" max="4875" width="7.875" style="344" customWidth="1"/>
    <col min="4876" max="4876" width="6.375" style="344" customWidth="1"/>
    <col min="4877" max="4877" width="9" style="344"/>
    <col min="4878" max="4878" width="11.875" style="344" bestFit="1" customWidth="1"/>
    <col min="4879" max="4879" width="9.125" style="344" bestFit="1" customWidth="1"/>
    <col min="4880" max="5119" width="9" style="344"/>
    <col min="5120" max="5120" width="4.5" style="344" customWidth="1"/>
    <col min="5121" max="5121" width="38" style="344" customWidth="1"/>
    <col min="5122" max="5122" width="9" style="344"/>
    <col min="5123" max="5123" width="9.125" style="344" customWidth="1"/>
    <col min="5124" max="5125" width="9" style="344"/>
    <col min="5126" max="5126" width="10.125" style="344" bestFit="1" customWidth="1"/>
    <col min="5127" max="5127" width="8.875" style="344" customWidth="1"/>
    <col min="5128" max="5128" width="8.625" style="344" customWidth="1"/>
    <col min="5129" max="5129" width="7.75" style="344" customWidth="1"/>
    <col min="5130" max="5130" width="8.75" style="344" customWidth="1"/>
    <col min="5131" max="5131" width="7.875" style="344" customWidth="1"/>
    <col min="5132" max="5132" width="6.375" style="344" customWidth="1"/>
    <col min="5133" max="5133" width="9" style="344"/>
    <col min="5134" max="5134" width="11.875" style="344" bestFit="1" customWidth="1"/>
    <col min="5135" max="5135" width="9.125" style="344" bestFit="1" customWidth="1"/>
    <col min="5136" max="5375" width="9" style="344"/>
    <col min="5376" max="5376" width="4.5" style="344" customWidth="1"/>
    <col min="5377" max="5377" width="38" style="344" customWidth="1"/>
    <col min="5378" max="5378" width="9" style="344"/>
    <col min="5379" max="5379" width="9.125" style="344" customWidth="1"/>
    <col min="5380" max="5381" width="9" style="344"/>
    <col min="5382" max="5382" width="10.125" style="344" bestFit="1" customWidth="1"/>
    <col min="5383" max="5383" width="8.875" style="344" customWidth="1"/>
    <col min="5384" max="5384" width="8.625" style="344" customWidth="1"/>
    <col min="5385" max="5385" width="7.75" style="344" customWidth="1"/>
    <col min="5386" max="5386" width="8.75" style="344" customWidth="1"/>
    <col min="5387" max="5387" width="7.875" style="344" customWidth="1"/>
    <col min="5388" max="5388" width="6.375" style="344" customWidth="1"/>
    <col min="5389" max="5389" width="9" style="344"/>
    <col min="5390" max="5390" width="11.875" style="344" bestFit="1" customWidth="1"/>
    <col min="5391" max="5391" width="9.125" style="344" bestFit="1" customWidth="1"/>
    <col min="5392" max="5631" width="9" style="344"/>
    <col min="5632" max="5632" width="4.5" style="344" customWidth="1"/>
    <col min="5633" max="5633" width="38" style="344" customWidth="1"/>
    <col min="5634" max="5634" width="9" style="344"/>
    <col min="5635" max="5635" width="9.125" style="344" customWidth="1"/>
    <col min="5636" max="5637" width="9" style="344"/>
    <col min="5638" max="5638" width="10.125" style="344" bestFit="1" customWidth="1"/>
    <col min="5639" max="5639" width="8.875" style="344" customWidth="1"/>
    <col min="5640" max="5640" width="8.625" style="344" customWidth="1"/>
    <col min="5641" max="5641" width="7.75" style="344" customWidth="1"/>
    <col min="5642" max="5642" width="8.75" style="344" customWidth="1"/>
    <col min="5643" max="5643" width="7.875" style="344" customWidth="1"/>
    <col min="5644" max="5644" width="6.375" style="344" customWidth="1"/>
    <col min="5645" max="5645" width="9" style="344"/>
    <col min="5646" max="5646" width="11.875" style="344" bestFit="1" customWidth="1"/>
    <col min="5647" max="5647" width="9.125" style="344" bestFit="1" customWidth="1"/>
    <col min="5648" max="5887" width="9" style="344"/>
    <col min="5888" max="5888" width="4.5" style="344" customWidth="1"/>
    <col min="5889" max="5889" width="38" style="344" customWidth="1"/>
    <col min="5890" max="5890" width="9" style="344"/>
    <col min="5891" max="5891" width="9.125" style="344" customWidth="1"/>
    <col min="5892" max="5893" width="9" style="344"/>
    <col min="5894" max="5894" width="10.125" style="344" bestFit="1" customWidth="1"/>
    <col min="5895" max="5895" width="8.875" style="344" customWidth="1"/>
    <col min="5896" max="5896" width="8.625" style="344" customWidth="1"/>
    <col min="5897" max="5897" width="7.75" style="344" customWidth="1"/>
    <col min="5898" max="5898" width="8.75" style="344" customWidth="1"/>
    <col min="5899" max="5899" width="7.875" style="344" customWidth="1"/>
    <col min="5900" max="5900" width="6.375" style="344" customWidth="1"/>
    <col min="5901" max="5901" width="9" style="344"/>
    <col min="5902" max="5902" width="11.875" style="344" bestFit="1" customWidth="1"/>
    <col min="5903" max="5903" width="9.125" style="344" bestFit="1" customWidth="1"/>
    <col min="5904" max="6143" width="9" style="344"/>
    <col min="6144" max="6144" width="4.5" style="344" customWidth="1"/>
    <col min="6145" max="6145" width="38" style="344" customWidth="1"/>
    <col min="6146" max="6146" width="9" style="344"/>
    <col min="6147" max="6147" width="9.125" style="344" customWidth="1"/>
    <col min="6148" max="6149" width="9" style="344"/>
    <col min="6150" max="6150" width="10.125" style="344" bestFit="1" customWidth="1"/>
    <col min="6151" max="6151" width="8.875" style="344" customWidth="1"/>
    <col min="6152" max="6152" width="8.625" style="344" customWidth="1"/>
    <col min="6153" max="6153" width="7.75" style="344" customWidth="1"/>
    <col min="6154" max="6154" width="8.75" style="344" customWidth="1"/>
    <col min="6155" max="6155" width="7.875" style="344" customWidth="1"/>
    <col min="6156" max="6156" width="6.375" style="344" customWidth="1"/>
    <col min="6157" max="6157" width="9" style="344"/>
    <col min="6158" max="6158" width="11.875" style="344" bestFit="1" customWidth="1"/>
    <col min="6159" max="6159" width="9.125" style="344" bestFit="1" customWidth="1"/>
    <col min="6160" max="6399" width="9" style="344"/>
    <col min="6400" max="6400" width="4.5" style="344" customWidth="1"/>
    <col min="6401" max="6401" width="38" style="344" customWidth="1"/>
    <col min="6402" max="6402" width="9" style="344"/>
    <col min="6403" max="6403" width="9.125" style="344" customWidth="1"/>
    <col min="6404" max="6405" width="9" style="344"/>
    <col min="6406" max="6406" width="10.125" style="344" bestFit="1" customWidth="1"/>
    <col min="6407" max="6407" width="8.875" style="344" customWidth="1"/>
    <col min="6408" max="6408" width="8.625" style="344" customWidth="1"/>
    <col min="6409" max="6409" width="7.75" style="344" customWidth="1"/>
    <col min="6410" max="6410" width="8.75" style="344" customWidth="1"/>
    <col min="6411" max="6411" width="7.875" style="344" customWidth="1"/>
    <col min="6412" max="6412" width="6.375" style="344" customWidth="1"/>
    <col min="6413" max="6413" width="9" style="344"/>
    <col min="6414" max="6414" width="11.875" style="344" bestFit="1" customWidth="1"/>
    <col min="6415" max="6415" width="9.125" style="344" bestFit="1" customWidth="1"/>
    <col min="6416" max="6655" width="9" style="344"/>
    <col min="6656" max="6656" width="4.5" style="344" customWidth="1"/>
    <col min="6657" max="6657" width="38" style="344" customWidth="1"/>
    <col min="6658" max="6658" width="9" style="344"/>
    <col min="6659" max="6659" width="9.125" style="344" customWidth="1"/>
    <col min="6660" max="6661" width="9" style="344"/>
    <col min="6662" max="6662" width="10.125" style="344" bestFit="1" customWidth="1"/>
    <col min="6663" max="6663" width="8.875" style="344" customWidth="1"/>
    <col min="6664" max="6664" width="8.625" style="344" customWidth="1"/>
    <col min="6665" max="6665" width="7.75" style="344" customWidth="1"/>
    <col min="6666" max="6666" width="8.75" style="344" customWidth="1"/>
    <col min="6667" max="6667" width="7.875" style="344" customWidth="1"/>
    <col min="6668" max="6668" width="6.375" style="344" customWidth="1"/>
    <col min="6669" max="6669" width="9" style="344"/>
    <col min="6670" max="6670" width="11.875" style="344" bestFit="1" customWidth="1"/>
    <col min="6671" max="6671" width="9.125" style="344" bestFit="1" customWidth="1"/>
    <col min="6672" max="6911" width="9" style="344"/>
    <col min="6912" max="6912" width="4.5" style="344" customWidth="1"/>
    <col min="6913" max="6913" width="38" style="344" customWidth="1"/>
    <col min="6914" max="6914" width="9" style="344"/>
    <col min="6915" max="6915" width="9.125" style="344" customWidth="1"/>
    <col min="6916" max="6917" width="9" style="344"/>
    <col min="6918" max="6918" width="10.125" style="344" bestFit="1" customWidth="1"/>
    <col min="6919" max="6919" width="8.875" style="344" customWidth="1"/>
    <col min="6920" max="6920" width="8.625" style="344" customWidth="1"/>
    <col min="6921" max="6921" width="7.75" style="344" customWidth="1"/>
    <col min="6922" max="6922" width="8.75" style="344" customWidth="1"/>
    <col min="6923" max="6923" width="7.875" style="344" customWidth="1"/>
    <col min="6924" max="6924" width="6.375" style="344" customWidth="1"/>
    <col min="6925" max="6925" width="9" style="344"/>
    <col min="6926" max="6926" width="11.875" style="344" bestFit="1" customWidth="1"/>
    <col min="6927" max="6927" width="9.125" style="344" bestFit="1" customWidth="1"/>
    <col min="6928" max="7167" width="9" style="344"/>
    <col min="7168" max="7168" width="4.5" style="344" customWidth="1"/>
    <col min="7169" max="7169" width="38" style="344" customWidth="1"/>
    <col min="7170" max="7170" width="9" style="344"/>
    <col min="7171" max="7171" width="9.125" style="344" customWidth="1"/>
    <col min="7172" max="7173" width="9" style="344"/>
    <col min="7174" max="7174" width="10.125" style="344" bestFit="1" customWidth="1"/>
    <col min="7175" max="7175" width="8.875" style="344" customWidth="1"/>
    <col min="7176" max="7176" width="8.625" style="344" customWidth="1"/>
    <col min="7177" max="7177" width="7.75" style="344" customWidth="1"/>
    <col min="7178" max="7178" width="8.75" style="344" customWidth="1"/>
    <col min="7179" max="7179" width="7.875" style="344" customWidth="1"/>
    <col min="7180" max="7180" width="6.375" style="344" customWidth="1"/>
    <col min="7181" max="7181" width="9" style="344"/>
    <col min="7182" max="7182" width="11.875" style="344" bestFit="1" customWidth="1"/>
    <col min="7183" max="7183" width="9.125" style="344" bestFit="1" customWidth="1"/>
    <col min="7184" max="7423" width="9" style="344"/>
    <col min="7424" max="7424" width="4.5" style="344" customWidth="1"/>
    <col min="7425" max="7425" width="38" style="344" customWidth="1"/>
    <col min="7426" max="7426" width="9" style="344"/>
    <col min="7427" max="7427" width="9.125" style="344" customWidth="1"/>
    <col min="7428" max="7429" width="9" style="344"/>
    <col min="7430" max="7430" width="10.125" style="344" bestFit="1" customWidth="1"/>
    <col min="7431" max="7431" width="8.875" style="344" customWidth="1"/>
    <col min="7432" max="7432" width="8.625" style="344" customWidth="1"/>
    <col min="7433" max="7433" width="7.75" style="344" customWidth="1"/>
    <col min="7434" max="7434" width="8.75" style="344" customWidth="1"/>
    <col min="7435" max="7435" width="7.875" style="344" customWidth="1"/>
    <col min="7436" max="7436" width="6.375" style="344" customWidth="1"/>
    <col min="7437" max="7437" width="9" style="344"/>
    <col min="7438" max="7438" width="11.875" style="344" bestFit="1" customWidth="1"/>
    <col min="7439" max="7439" width="9.125" style="344" bestFit="1" customWidth="1"/>
    <col min="7440" max="7679" width="9" style="344"/>
    <col min="7680" max="7680" width="4.5" style="344" customWidth="1"/>
    <col min="7681" max="7681" width="38" style="344" customWidth="1"/>
    <col min="7682" max="7682" width="9" style="344"/>
    <col min="7683" max="7683" width="9.125" style="344" customWidth="1"/>
    <col min="7684" max="7685" width="9" style="344"/>
    <col min="7686" max="7686" width="10.125" style="344" bestFit="1" customWidth="1"/>
    <col min="7687" max="7687" width="8.875" style="344" customWidth="1"/>
    <col min="7688" max="7688" width="8.625" style="344" customWidth="1"/>
    <col min="7689" max="7689" width="7.75" style="344" customWidth="1"/>
    <col min="7690" max="7690" width="8.75" style="344" customWidth="1"/>
    <col min="7691" max="7691" width="7.875" style="344" customWidth="1"/>
    <col min="7692" max="7692" width="6.375" style="344" customWidth="1"/>
    <col min="7693" max="7693" width="9" style="344"/>
    <col min="7694" max="7694" width="11.875" style="344" bestFit="1" customWidth="1"/>
    <col min="7695" max="7695" width="9.125" style="344" bestFit="1" customWidth="1"/>
    <col min="7696" max="7935" width="9" style="344"/>
    <col min="7936" max="7936" width="4.5" style="344" customWidth="1"/>
    <col min="7937" max="7937" width="38" style="344" customWidth="1"/>
    <col min="7938" max="7938" width="9" style="344"/>
    <col min="7939" max="7939" width="9.125" style="344" customWidth="1"/>
    <col min="7940" max="7941" width="9" style="344"/>
    <col min="7942" max="7942" width="10.125" style="344" bestFit="1" customWidth="1"/>
    <col min="7943" max="7943" width="8.875" style="344" customWidth="1"/>
    <col min="7944" max="7944" width="8.625" style="344" customWidth="1"/>
    <col min="7945" max="7945" width="7.75" style="344" customWidth="1"/>
    <col min="7946" max="7946" width="8.75" style="344" customWidth="1"/>
    <col min="7947" max="7947" width="7.875" style="344" customWidth="1"/>
    <col min="7948" max="7948" width="6.375" style="344" customWidth="1"/>
    <col min="7949" max="7949" width="9" style="344"/>
    <col min="7950" max="7950" width="11.875" style="344" bestFit="1" customWidth="1"/>
    <col min="7951" max="7951" width="9.125" style="344" bestFit="1" customWidth="1"/>
    <col min="7952" max="8191" width="9" style="344"/>
    <col min="8192" max="8192" width="4.5" style="344" customWidth="1"/>
    <col min="8193" max="8193" width="38" style="344" customWidth="1"/>
    <col min="8194" max="8194" width="9" style="344"/>
    <col min="8195" max="8195" width="9.125" style="344" customWidth="1"/>
    <col min="8196" max="8197" width="9" style="344"/>
    <col min="8198" max="8198" width="10.125" style="344" bestFit="1" customWidth="1"/>
    <col min="8199" max="8199" width="8.875" style="344" customWidth="1"/>
    <col min="8200" max="8200" width="8.625" style="344" customWidth="1"/>
    <col min="8201" max="8201" width="7.75" style="344" customWidth="1"/>
    <col min="8202" max="8202" width="8.75" style="344" customWidth="1"/>
    <col min="8203" max="8203" width="7.875" style="344" customWidth="1"/>
    <col min="8204" max="8204" width="6.375" style="344" customWidth="1"/>
    <col min="8205" max="8205" width="9" style="344"/>
    <col min="8206" max="8206" width="11.875" style="344" bestFit="1" customWidth="1"/>
    <col min="8207" max="8207" width="9.125" style="344" bestFit="1" customWidth="1"/>
    <col min="8208" max="8447" width="9" style="344"/>
    <col min="8448" max="8448" width="4.5" style="344" customWidth="1"/>
    <col min="8449" max="8449" width="38" style="344" customWidth="1"/>
    <col min="8450" max="8450" width="9" style="344"/>
    <col min="8451" max="8451" width="9.125" style="344" customWidth="1"/>
    <col min="8452" max="8453" width="9" style="344"/>
    <col min="8454" max="8454" width="10.125" style="344" bestFit="1" customWidth="1"/>
    <col min="8455" max="8455" width="8.875" style="344" customWidth="1"/>
    <col min="8456" max="8456" width="8.625" style="344" customWidth="1"/>
    <col min="8457" max="8457" width="7.75" style="344" customWidth="1"/>
    <col min="8458" max="8458" width="8.75" style="344" customWidth="1"/>
    <col min="8459" max="8459" width="7.875" style="344" customWidth="1"/>
    <col min="8460" max="8460" width="6.375" style="344" customWidth="1"/>
    <col min="8461" max="8461" width="9" style="344"/>
    <col min="8462" max="8462" width="11.875" style="344" bestFit="1" customWidth="1"/>
    <col min="8463" max="8463" width="9.125" style="344" bestFit="1" customWidth="1"/>
    <col min="8464" max="8703" width="9" style="344"/>
    <col min="8704" max="8704" width="4.5" style="344" customWidth="1"/>
    <col min="8705" max="8705" width="38" style="344" customWidth="1"/>
    <col min="8706" max="8706" width="9" style="344"/>
    <col min="8707" max="8707" width="9.125" style="344" customWidth="1"/>
    <col min="8708" max="8709" width="9" style="344"/>
    <col min="8710" max="8710" width="10.125" style="344" bestFit="1" customWidth="1"/>
    <col min="8711" max="8711" width="8.875" style="344" customWidth="1"/>
    <col min="8712" max="8712" width="8.625" style="344" customWidth="1"/>
    <col min="8713" max="8713" width="7.75" style="344" customWidth="1"/>
    <col min="8714" max="8714" width="8.75" style="344" customWidth="1"/>
    <col min="8715" max="8715" width="7.875" style="344" customWidth="1"/>
    <col min="8716" max="8716" width="6.375" style="344" customWidth="1"/>
    <col min="8717" max="8717" width="9" style="344"/>
    <col min="8718" max="8718" width="11.875" style="344" bestFit="1" customWidth="1"/>
    <col min="8719" max="8719" width="9.125" style="344" bestFit="1" customWidth="1"/>
    <col min="8720" max="8959" width="9" style="344"/>
    <col min="8960" max="8960" width="4.5" style="344" customWidth="1"/>
    <col min="8961" max="8961" width="38" style="344" customWidth="1"/>
    <col min="8962" max="8962" width="9" style="344"/>
    <col min="8963" max="8963" width="9.125" style="344" customWidth="1"/>
    <col min="8964" max="8965" width="9" style="344"/>
    <col min="8966" max="8966" width="10.125" style="344" bestFit="1" customWidth="1"/>
    <col min="8967" max="8967" width="8.875" style="344" customWidth="1"/>
    <col min="8968" max="8968" width="8.625" style="344" customWidth="1"/>
    <col min="8969" max="8969" width="7.75" style="344" customWidth="1"/>
    <col min="8970" max="8970" width="8.75" style="344" customWidth="1"/>
    <col min="8971" max="8971" width="7.875" style="344" customWidth="1"/>
    <col min="8972" max="8972" width="6.375" style="344" customWidth="1"/>
    <col min="8973" max="8973" width="9" style="344"/>
    <col min="8974" max="8974" width="11.875" style="344" bestFit="1" customWidth="1"/>
    <col min="8975" max="8975" width="9.125" style="344" bestFit="1" customWidth="1"/>
    <col min="8976" max="9215" width="9" style="344"/>
    <col min="9216" max="9216" width="4.5" style="344" customWidth="1"/>
    <col min="9217" max="9217" width="38" style="344" customWidth="1"/>
    <col min="9218" max="9218" width="9" style="344"/>
    <col min="9219" max="9219" width="9.125" style="344" customWidth="1"/>
    <col min="9220" max="9221" width="9" style="344"/>
    <col min="9222" max="9222" width="10.125" style="344" bestFit="1" customWidth="1"/>
    <col min="9223" max="9223" width="8.875" style="344" customWidth="1"/>
    <col min="9224" max="9224" width="8.625" style="344" customWidth="1"/>
    <col min="9225" max="9225" width="7.75" style="344" customWidth="1"/>
    <col min="9226" max="9226" width="8.75" style="344" customWidth="1"/>
    <col min="9227" max="9227" width="7.875" style="344" customWidth="1"/>
    <col min="9228" max="9228" width="6.375" style="344" customWidth="1"/>
    <col min="9229" max="9229" width="9" style="344"/>
    <col min="9230" max="9230" width="11.875" style="344" bestFit="1" customWidth="1"/>
    <col min="9231" max="9231" width="9.125" style="344" bestFit="1" customWidth="1"/>
    <col min="9232" max="9471" width="9" style="344"/>
    <col min="9472" max="9472" width="4.5" style="344" customWidth="1"/>
    <col min="9473" max="9473" width="38" style="344" customWidth="1"/>
    <col min="9474" max="9474" width="9" style="344"/>
    <col min="9475" max="9475" width="9.125" style="344" customWidth="1"/>
    <col min="9476" max="9477" width="9" style="344"/>
    <col min="9478" max="9478" width="10.125" style="344" bestFit="1" customWidth="1"/>
    <col min="9479" max="9479" width="8.875" style="344" customWidth="1"/>
    <col min="9480" max="9480" width="8.625" style="344" customWidth="1"/>
    <col min="9481" max="9481" width="7.75" style="344" customWidth="1"/>
    <col min="9482" max="9482" width="8.75" style="344" customWidth="1"/>
    <col min="9483" max="9483" width="7.875" style="344" customWidth="1"/>
    <col min="9484" max="9484" width="6.375" style="344" customWidth="1"/>
    <col min="9485" max="9485" width="9" style="344"/>
    <col min="9486" max="9486" width="11.875" style="344" bestFit="1" customWidth="1"/>
    <col min="9487" max="9487" width="9.125" style="344" bestFit="1" customWidth="1"/>
    <col min="9488" max="9727" width="9" style="344"/>
    <col min="9728" max="9728" width="4.5" style="344" customWidth="1"/>
    <col min="9729" max="9729" width="38" style="344" customWidth="1"/>
    <col min="9730" max="9730" width="9" style="344"/>
    <col min="9731" max="9731" width="9.125" style="344" customWidth="1"/>
    <col min="9732" max="9733" width="9" style="344"/>
    <col min="9734" max="9734" width="10.125" style="344" bestFit="1" customWidth="1"/>
    <col min="9735" max="9735" width="8.875" style="344" customWidth="1"/>
    <col min="9736" max="9736" width="8.625" style="344" customWidth="1"/>
    <col min="9737" max="9737" width="7.75" style="344" customWidth="1"/>
    <col min="9738" max="9738" width="8.75" style="344" customWidth="1"/>
    <col min="9739" max="9739" width="7.875" style="344" customWidth="1"/>
    <col min="9740" max="9740" width="6.375" style="344" customWidth="1"/>
    <col min="9741" max="9741" width="9" style="344"/>
    <col min="9742" max="9742" width="11.875" style="344" bestFit="1" customWidth="1"/>
    <col min="9743" max="9743" width="9.125" style="344" bestFit="1" customWidth="1"/>
    <col min="9744" max="9983" width="9" style="344"/>
    <col min="9984" max="9984" width="4.5" style="344" customWidth="1"/>
    <col min="9985" max="9985" width="38" style="344" customWidth="1"/>
    <col min="9986" max="9986" width="9" style="344"/>
    <col min="9987" max="9987" width="9.125" style="344" customWidth="1"/>
    <col min="9988" max="9989" width="9" style="344"/>
    <col min="9990" max="9990" width="10.125" style="344" bestFit="1" customWidth="1"/>
    <col min="9991" max="9991" width="8.875" style="344" customWidth="1"/>
    <col min="9992" max="9992" width="8.625" style="344" customWidth="1"/>
    <col min="9993" max="9993" width="7.75" style="344" customWidth="1"/>
    <col min="9994" max="9994" width="8.75" style="344" customWidth="1"/>
    <col min="9995" max="9995" width="7.875" style="344" customWidth="1"/>
    <col min="9996" max="9996" width="6.375" style="344" customWidth="1"/>
    <col min="9997" max="9997" width="9" style="344"/>
    <col min="9998" max="9998" width="11.875" style="344" bestFit="1" customWidth="1"/>
    <col min="9999" max="9999" width="9.125" style="344" bestFit="1" customWidth="1"/>
    <col min="10000" max="10239" width="9" style="344"/>
    <col min="10240" max="10240" width="4.5" style="344" customWidth="1"/>
    <col min="10241" max="10241" width="38" style="344" customWidth="1"/>
    <col min="10242" max="10242" width="9" style="344"/>
    <col min="10243" max="10243" width="9.125" style="344" customWidth="1"/>
    <col min="10244" max="10245" width="9" style="344"/>
    <col min="10246" max="10246" width="10.125" style="344" bestFit="1" customWidth="1"/>
    <col min="10247" max="10247" width="8.875" style="344" customWidth="1"/>
    <col min="10248" max="10248" width="8.625" style="344" customWidth="1"/>
    <col min="10249" max="10249" width="7.75" style="344" customWidth="1"/>
    <col min="10250" max="10250" width="8.75" style="344" customWidth="1"/>
    <col min="10251" max="10251" width="7.875" style="344" customWidth="1"/>
    <col min="10252" max="10252" width="6.375" style="344" customWidth="1"/>
    <col min="10253" max="10253" width="9" style="344"/>
    <col min="10254" max="10254" width="11.875" style="344" bestFit="1" customWidth="1"/>
    <col min="10255" max="10255" width="9.125" style="344" bestFit="1" customWidth="1"/>
    <col min="10256" max="10495" width="9" style="344"/>
    <col min="10496" max="10496" width="4.5" style="344" customWidth="1"/>
    <col min="10497" max="10497" width="38" style="344" customWidth="1"/>
    <col min="10498" max="10498" width="9" style="344"/>
    <col min="10499" max="10499" width="9.125" style="344" customWidth="1"/>
    <col min="10500" max="10501" width="9" style="344"/>
    <col min="10502" max="10502" width="10.125" style="344" bestFit="1" customWidth="1"/>
    <col min="10503" max="10503" width="8.875" style="344" customWidth="1"/>
    <col min="10504" max="10504" width="8.625" style="344" customWidth="1"/>
    <col min="10505" max="10505" width="7.75" style="344" customWidth="1"/>
    <col min="10506" max="10506" width="8.75" style="344" customWidth="1"/>
    <col min="10507" max="10507" width="7.875" style="344" customWidth="1"/>
    <col min="10508" max="10508" width="6.375" style="344" customWidth="1"/>
    <col min="10509" max="10509" width="9" style="344"/>
    <col min="10510" max="10510" width="11.875" style="344" bestFit="1" customWidth="1"/>
    <col min="10511" max="10511" width="9.125" style="344" bestFit="1" customWidth="1"/>
    <col min="10512" max="10751" width="9" style="344"/>
    <col min="10752" max="10752" width="4.5" style="344" customWidth="1"/>
    <col min="10753" max="10753" width="38" style="344" customWidth="1"/>
    <col min="10754" max="10754" width="9" style="344"/>
    <col min="10755" max="10755" width="9.125" style="344" customWidth="1"/>
    <col min="10756" max="10757" width="9" style="344"/>
    <col min="10758" max="10758" width="10.125" style="344" bestFit="1" customWidth="1"/>
    <col min="10759" max="10759" width="8.875" style="344" customWidth="1"/>
    <col min="10760" max="10760" width="8.625" style="344" customWidth="1"/>
    <col min="10761" max="10761" width="7.75" style="344" customWidth="1"/>
    <col min="10762" max="10762" width="8.75" style="344" customWidth="1"/>
    <col min="10763" max="10763" width="7.875" style="344" customWidth="1"/>
    <col min="10764" max="10764" width="6.375" style="344" customWidth="1"/>
    <col min="10765" max="10765" width="9" style="344"/>
    <col min="10766" max="10766" width="11.875" style="344" bestFit="1" customWidth="1"/>
    <col min="10767" max="10767" width="9.125" style="344" bestFit="1" customWidth="1"/>
    <col min="10768" max="11007" width="9" style="344"/>
    <col min="11008" max="11008" width="4.5" style="344" customWidth="1"/>
    <col min="11009" max="11009" width="38" style="344" customWidth="1"/>
    <col min="11010" max="11010" width="9" style="344"/>
    <col min="11011" max="11011" width="9.125" style="344" customWidth="1"/>
    <col min="11012" max="11013" width="9" style="344"/>
    <col min="11014" max="11014" width="10.125" style="344" bestFit="1" customWidth="1"/>
    <col min="11015" max="11015" width="8.875" style="344" customWidth="1"/>
    <col min="11016" max="11016" width="8.625" style="344" customWidth="1"/>
    <col min="11017" max="11017" width="7.75" style="344" customWidth="1"/>
    <col min="11018" max="11018" width="8.75" style="344" customWidth="1"/>
    <col min="11019" max="11019" width="7.875" style="344" customWidth="1"/>
    <col min="11020" max="11020" width="6.375" style="344" customWidth="1"/>
    <col min="11021" max="11021" width="9" style="344"/>
    <col min="11022" max="11022" width="11.875" style="344" bestFit="1" customWidth="1"/>
    <col min="11023" max="11023" width="9.125" style="344" bestFit="1" customWidth="1"/>
    <col min="11024" max="11263" width="9" style="344"/>
    <col min="11264" max="11264" width="4.5" style="344" customWidth="1"/>
    <col min="11265" max="11265" width="38" style="344" customWidth="1"/>
    <col min="11266" max="11266" width="9" style="344"/>
    <col min="11267" max="11267" width="9.125" style="344" customWidth="1"/>
    <col min="11268" max="11269" width="9" style="344"/>
    <col min="11270" max="11270" width="10.125" style="344" bestFit="1" customWidth="1"/>
    <col min="11271" max="11271" width="8.875" style="344" customWidth="1"/>
    <col min="11272" max="11272" width="8.625" style="344" customWidth="1"/>
    <col min="11273" max="11273" width="7.75" style="344" customWidth="1"/>
    <col min="11274" max="11274" width="8.75" style="344" customWidth="1"/>
    <col min="11275" max="11275" width="7.875" style="344" customWidth="1"/>
    <col min="11276" max="11276" width="6.375" style="344" customWidth="1"/>
    <col min="11277" max="11277" width="9" style="344"/>
    <col min="11278" max="11278" width="11.875" style="344" bestFit="1" customWidth="1"/>
    <col min="11279" max="11279" width="9.125" style="344" bestFit="1" customWidth="1"/>
    <col min="11280" max="11519" width="9" style="344"/>
    <col min="11520" max="11520" width="4.5" style="344" customWidth="1"/>
    <col min="11521" max="11521" width="38" style="344" customWidth="1"/>
    <col min="11522" max="11522" width="9" style="344"/>
    <col min="11523" max="11523" width="9.125" style="344" customWidth="1"/>
    <col min="11524" max="11525" width="9" style="344"/>
    <col min="11526" max="11526" width="10.125" style="344" bestFit="1" customWidth="1"/>
    <col min="11527" max="11527" width="8.875" style="344" customWidth="1"/>
    <col min="11528" max="11528" width="8.625" style="344" customWidth="1"/>
    <col min="11529" max="11529" width="7.75" style="344" customWidth="1"/>
    <col min="11530" max="11530" width="8.75" style="344" customWidth="1"/>
    <col min="11531" max="11531" width="7.875" style="344" customWidth="1"/>
    <col min="11532" max="11532" width="6.375" style="344" customWidth="1"/>
    <col min="11533" max="11533" width="9" style="344"/>
    <col min="11534" max="11534" width="11.875" style="344" bestFit="1" customWidth="1"/>
    <col min="11535" max="11535" width="9.125" style="344" bestFit="1" customWidth="1"/>
    <col min="11536" max="11775" width="9" style="344"/>
    <col min="11776" max="11776" width="4.5" style="344" customWidth="1"/>
    <col min="11777" max="11777" width="38" style="344" customWidth="1"/>
    <col min="11778" max="11778" width="9" style="344"/>
    <col min="11779" max="11779" width="9.125" style="344" customWidth="1"/>
    <col min="11780" max="11781" width="9" style="344"/>
    <col min="11782" max="11782" width="10.125" style="344" bestFit="1" customWidth="1"/>
    <col min="11783" max="11783" width="8.875" style="344" customWidth="1"/>
    <col min="11784" max="11784" width="8.625" style="344" customWidth="1"/>
    <col min="11785" max="11785" width="7.75" style="344" customWidth="1"/>
    <col min="11786" max="11786" width="8.75" style="344" customWidth="1"/>
    <col min="11787" max="11787" width="7.875" style="344" customWidth="1"/>
    <col min="11788" max="11788" width="6.375" style="344" customWidth="1"/>
    <col min="11789" max="11789" width="9" style="344"/>
    <col min="11790" max="11790" width="11.875" style="344" bestFit="1" customWidth="1"/>
    <col min="11791" max="11791" width="9.125" style="344" bestFit="1" customWidth="1"/>
    <col min="11792" max="12031" width="9" style="344"/>
    <col min="12032" max="12032" width="4.5" style="344" customWidth="1"/>
    <col min="12033" max="12033" width="38" style="344" customWidth="1"/>
    <col min="12034" max="12034" width="9" style="344"/>
    <col min="12035" max="12035" width="9.125" style="344" customWidth="1"/>
    <col min="12036" max="12037" width="9" style="344"/>
    <col min="12038" max="12038" width="10.125" style="344" bestFit="1" customWidth="1"/>
    <col min="12039" max="12039" width="8.875" style="344" customWidth="1"/>
    <col min="12040" max="12040" width="8.625" style="344" customWidth="1"/>
    <col min="12041" max="12041" width="7.75" style="344" customWidth="1"/>
    <col min="12042" max="12042" width="8.75" style="344" customWidth="1"/>
    <col min="12043" max="12043" width="7.875" style="344" customWidth="1"/>
    <col min="12044" max="12044" width="6.375" style="344" customWidth="1"/>
    <col min="12045" max="12045" width="9" style="344"/>
    <col min="12046" max="12046" width="11.875" style="344" bestFit="1" customWidth="1"/>
    <col min="12047" max="12047" width="9.125" style="344" bestFit="1" customWidth="1"/>
    <col min="12048" max="12287" width="9" style="344"/>
    <col min="12288" max="12288" width="4.5" style="344" customWidth="1"/>
    <col min="12289" max="12289" width="38" style="344" customWidth="1"/>
    <col min="12290" max="12290" width="9" style="344"/>
    <col min="12291" max="12291" width="9.125" style="344" customWidth="1"/>
    <col min="12292" max="12293" width="9" style="344"/>
    <col min="12294" max="12294" width="10.125" style="344" bestFit="1" customWidth="1"/>
    <col min="12295" max="12295" width="8.875" style="344" customWidth="1"/>
    <col min="12296" max="12296" width="8.625" style="344" customWidth="1"/>
    <col min="12297" max="12297" width="7.75" style="344" customWidth="1"/>
    <col min="12298" max="12298" width="8.75" style="344" customWidth="1"/>
    <col min="12299" max="12299" width="7.875" style="344" customWidth="1"/>
    <col min="12300" max="12300" width="6.375" style="344" customWidth="1"/>
    <col min="12301" max="12301" width="9" style="344"/>
    <col min="12302" max="12302" width="11.875" style="344" bestFit="1" customWidth="1"/>
    <col min="12303" max="12303" width="9.125" style="344" bestFit="1" customWidth="1"/>
    <col min="12304" max="12543" width="9" style="344"/>
    <col min="12544" max="12544" width="4.5" style="344" customWidth="1"/>
    <col min="12545" max="12545" width="38" style="344" customWidth="1"/>
    <col min="12546" max="12546" width="9" style="344"/>
    <col min="12547" max="12547" width="9.125" style="344" customWidth="1"/>
    <col min="12548" max="12549" width="9" style="344"/>
    <col min="12550" max="12550" width="10.125" style="344" bestFit="1" customWidth="1"/>
    <col min="12551" max="12551" width="8.875" style="344" customWidth="1"/>
    <col min="12552" max="12552" width="8.625" style="344" customWidth="1"/>
    <col min="12553" max="12553" width="7.75" style="344" customWidth="1"/>
    <col min="12554" max="12554" width="8.75" style="344" customWidth="1"/>
    <col min="12555" max="12555" width="7.875" style="344" customWidth="1"/>
    <col min="12556" max="12556" width="6.375" style="344" customWidth="1"/>
    <col min="12557" max="12557" width="9" style="344"/>
    <col min="12558" max="12558" width="11.875" style="344" bestFit="1" customWidth="1"/>
    <col min="12559" max="12559" width="9.125" style="344" bestFit="1" customWidth="1"/>
    <col min="12560" max="12799" width="9" style="344"/>
    <col min="12800" max="12800" width="4.5" style="344" customWidth="1"/>
    <col min="12801" max="12801" width="38" style="344" customWidth="1"/>
    <col min="12802" max="12802" width="9" style="344"/>
    <col min="12803" max="12803" width="9.125" style="344" customWidth="1"/>
    <col min="12804" max="12805" width="9" style="344"/>
    <col min="12806" max="12806" width="10.125" style="344" bestFit="1" customWidth="1"/>
    <col min="12807" max="12807" width="8.875" style="344" customWidth="1"/>
    <col min="12808" max="12808" width="8.625" style="344" customWidth="1"/>
    <col min="12809" max="12809" width="7.75" style="344" customWidth="1"/>
    <col min="12810" max="12810" width="8.75" style="344" customWidth="1"/>
    <col min="12811" max="12811" width="7.875" style="344" customWidth="1"/>
    <col min="12812" max="12812" width="6.375" style="344" customWidth="1"/>
    <col min="12813" max="12813" width="9" style="344"/>
    <col min="12814" max="12814" width="11.875" style="344" bestFit="1" customWidth="1"/>
    <col min="12815" max="12815" width="9.125" style="344" bestFit="1" customWidth="1"/>
    <col min="12816" max="13055" width="9" style="344"/>
    <col min="13056" max="13056" width="4.5" style="344" customWidth="1"/>
    <col min="13057" max="13057" width="38" style="344" customWidth="1"/>
    <col min="13058" max="13058" width="9" style="344"/>
    <col min="13059" max="13059" width="9.125" style="344" customWidth="1"/>
    <col min="13060" max="13061" width="9" style="344"/>
    <col min="13062" max="13062" width="10.125" style="344" bestFit="1" customWidth="1"/>
    <col min="13063" max="13063" width="8.875" style="344" customWidth="1"/>
    <col min="13064" max="13064" width="8.625" style="344" customWidth="1"/>
    <col min="13065" max="13065" width="7.75" style="344" customWidth="1"/>
    <col min="13066" max="13066" width="8.75" style="344" customWidth="1"/>
    <col min="13067" max="13067" width="7.875" style="344" customWidth="1"/>
    <col min="13068" max="13068" width="6.375" style="344" customWidth="1"/>
    <col min="13069" max="13069" width="9" style="344"/>
    <col min="13070" max="13070" width="11.875" style="344" bestFit="1" customWidth="1"/>
    <col min="13071" max="13071" width="9.125" style="344" bestFit="1" customWidth="1"/>
    <col min="13072" max="13311" width="9" style="344"/>
    <col min="13312" max="13312" width="4.5" style="344" customWidth="1"/>
    <col min="13313" max="13313" width="38" style="344" customWidth="1"/>
    <col min="13314" max="13314" width="9" style="344"/>
    <col min="13315" max="13315" width="9.125" style="344" customWidth="1"/>
    <col min="13316" max="13317" width="9" style="344"/>
    <col min="13318" max="13318" width="10.125" style="344" bestFit="1" customWidth="1"/>
    <col min="13319" max="13319" width="8.875" style="344" customWidth="1"/>
    <col min="13320" max="13320" width="8.625" style="344" customWidth="1"/>
    <col min="13321" max="13321" width="7.75" style="344" customWidth="1"/>
    <col min="13322" max="13322" width="8.75" style="344" customWidth="1"/>
    <col min="13323" max="13323" width="7.875" style="344" customWidth="1"/>
    <col min="13324" max="13324" width="6.375" style="344" customWidth="1"/>
    <col min="13325" max="13325" width="9" style="344"/>
    <col min="13326" max="13326" width="11.875" style="344" bestFit="1" customWidth="1"/>
    <col min="13327" max="13327" width="9.125" style="344" bestFit="1" customWidth="1"/>
    <col min="13328" max="13567" width="9" style="344"/>
    <col min="13568" max="13568" width="4.5" style="344" customWidth="1"/>
    <col min="13569" max="13569" width="38" style="344" customWidth="1"/>
    <col min="13570" max="13570" width="9" style="344"/>
    <col min="13571" max="13571" width="9.125" style="344" customWidth="1"/>
    <col min="13572" max="13573" width="9" style="344"/>
    <col min="13574" max="13574" width="10.125" style="344" bestFit="1" customWidth="1"/>
    <col min="13575" max="13575" width="8.875" style="344" customWidth="1"/>
    <col min="13576" max="13576" width="8.625" style="344" customWidth="1"/>
    <col min="13577" max="13577" width="7.75" style="344" customWidth="1"/>
    <col min="13578" max="13578" width="8.75" style="344" customWidth="1"/>
    <col min="13579" max="13579" width="7.875" style="344" customWidth="1"/>
    <col min="13580" max="13580" width="6.375" style="344" customWidth="1"/>
    <col min="13581" max="13581" width="9" style="344"/>
    <col min="13582" max="13582" width="11.875" style="344" bestFit="1" customWidth="1"/>
    <col min="13583" max="13583" width="9.125" style="344" bestFit="1" customWidth="1"/>
    <col min="13584" max="13823" width="9" style="344"/>
    <col min="13824" max="13824" width="4.5" style="344" customWidth="1"/>
    <col min="13825" max="13825" width="38" style="344" customWidth="1"/>
    <col min="13826" max="13826" width="9" style="344"/>
    <col min="13827" max="13827" width="9.125" style="344" customWidth="1"/>
    <col min="13828" max="13829" width="9" style="344"/>
    <col min="13830" max="13830" width="10.125" style="344" bestFit="1" customWidth="1"/>
    <col min="13831" max="13831" width="8.875" style="344" customWidth="1"/>
    <col min="13832" max="13832" width="8.625" style="344" customWidth="1"/>
    <col min="13833" max="13833" width="7.75" style="344" customWidth="1"/>
    <col min="13834" max="13834" width="8.75" style="344" customWidth="1"/>
    <col min="13835" max="13835" width="7.875" style="344" customWidth="1"/>
    <col min="13836" max="13836" width="6.375" style="344" customWidth="1"/>
    <col min="13837" max="13837" width="9" style="344"/>
    <col min="13838" max="13838" width="11.875" style="344" bestFit="1" customWidth="1"/>
    <col min="13839" max="13839" width="9.125" style="344" bestFit="1" customWidth="1"/>
    <col min="13840" max="14079" width="9" style="344"/>
    <col min="14080" max="14080" width="4.5" style="344" customWidth="1"/>
    <col min="14081" max="14081" width="38" style="344" customWidth="1"/>
    <col min="14082" max="14082" width="9" style="344"/>
    <col min="14083" max="14083" width="9.125" style="344" customWidth="1"/>
    <col min="14084" max="14085" width="9" style="344"/>
    <col min="14086" max="14086" width="10.125" style="344" bestFit="1" customWidth="1"/>
    <col min="14087" max="14087" width="8.875" style="344" customWidth="1"/>
    <col min="14088" max="14088" width="8.625" style="344" customWidth="1"/>
    <col min="14089" max="14089" width="7.75" style="344" customWidth="1"/>
    <col min="14090" max="14090" width="8.75" style="344" customWidth="1"/>
    <col min="14091" max="14091" width="7.875" style="344" customWidth="1"/>
    <col min="14092" max="14092" width="6.375" style="344" customWidth="1"/>
    <col min="14093" max="14093" width="9" style="344"/>
    <col min="14094" max="14094" width="11.875" style="344" bestFit="1" customWidth="1"/>
    <col min="14095" max="14095" width="9.125" style="344" bestFit="1" customWidth="1"/>
    <col min="14096" max="14335" width="9" style="344"/>
    <col min="14336" max="14336" width="4.5" style="344" customWidth="1"/>
    <col min="14337" max="14337" width="38" style="344" customWidth="1"/>
    <col min="14338" max="14338" width="9" style="344"/>
    <col min="14339" max="14339" width="9.125" style="344" customWidth="1"/>
    <col min="14340" max="14341" width="9" style="344"/>
    <col min="14342" max="14342" width="10.125" style="344" bestFit="1" customWidth="1"/>
    <col min="14343" max="14343" width="8.875" style="344" customWidth="1"/>
    <col min="14344" max="14344" width="8.625" style="344" customWidth="1"/>
    <col min="14345" max="14345" width="7.75" style="344" customWidth="1"/>
    <col min="14346" max="14346" width="8.75" style="344" customWidth="1"/>
    <col min="14347" max="14347" width="7.875" style="344" customWidth="1"/>
    <col min="14348" max="14348" width="6.375" style="344" customWidth="1"/>
    <col min="14349" max="14349" width="9" style="344"/>
    <col min="14350" max="14350" width="11.875" style="344" bestFit="1" customWidth="1"/>
    <col min="14351" max="14351" width="9.125" style="344" bestFit="1" customWidth="1"/>
    <col min="14352" max="14591" width="9" style="344"/>
    <col min="14592" max="14592" width="4.5" style="344" customWidth="1"/>
    <col min="14593" max="14593" width="38" style="344" customWidth="1"/>
    <col min="14594" max="14594" width="9" style="344"/>
    <col min="14595" max="14595" width="9.125" style="344" customWidth="1"/>
    <col min="14596" max="14597" width="9" style="344"/>
    <col min="14598" max="14598" width="10.125" style="344" bestFit="1" customWidth="1"/>
    <col min="14599" max="14599" width="8.875" style="344" customWidth="1"/>
    <col min="14600" max="14600" width="8.625" style="344" customWidth="1"/>
    <col min="14601" max="14601" width="7.75" style="344" customWidth="1"/>
    <col min="14602" max="14602" width="8.75" style="344" customWidth="1"/>
    <col min="14603" max="14603" width="7.875" style="344" customWidth="1"/>
    <col min="14604" max="14604" width="6.375" style="344" customWidth="1"/>
    <col min="14605" max="14605" width="9" style="344"/>
    <col min="14606" max="14606" width="11.875" style="344" bestFit="1" customWidth="1"/>
    <col min="14607" max="14607" width="9.125" style="344" bestFit="1" customWidth="1"/>
    <col min="14608" max="14847" width="9" style="344"/>
    <col min="14848" max="14848" width="4.5" style="344" customWidth="1"/>
    <col min="14849" max="14849" width="38" style="344" customWidth="1"/>
    <col min="14850" max="14850" width="9" style="344"/>
    <col min="14851" max="14851" width="9.125" style="344" customWidth="1"/>
    <col min="14852" max="14853" width="9" style="344"/>
    <col min="14854" max="14854" width="10.125" style="344" bestFit="1" customWidth="1"/>
    <col min="14855" max="14855" width="8.875" style="344" customWidth="1"/>
    <col min="14856" max="14856" width="8.625" style="344" customWidth="1"/>
    <col min="14857" max="14857" width="7.75" style="344" customWidth="1"/>
    <col min="14858" max="14858" width="8.75" style="344" customWidth="1"/>
    <col min="14859" max="14859" width="7.875" style="344" customWidth="1"/>
    <col min="14860" max="14860" width="6.375" style="344" customWidth="1"/>
    <col min="14861" max="14861" width="9" style="344"/>
    <col min="14862" max="14862" width="11.875" style="344" bestFit="1" customWidth="1"/>
    <col min="14863" max="14863" width="9.125" style="344" bestFit="1" customWidth="1"/>
    <col min="14864" max="15103" width="9" style="344"/>
    <col min="15104" max="15104" width="4.5" style="344" customWidth="1"/>
    <col min="15105" max="15105" width="38" style="344" customWidth="1"/>
    <col min="15106" max="15106" width="9" style="344"/>
    <col min="15107" max="15107" width="9.125" style="344" customWidth="1"/>
    <col min="15108" max="15109" width="9" style="344"/>
    <col min="15110" max="15110" width="10.125" style="344" bestFit="1" customWidth="1"/>
    <col min="15111" max="15111" width="8.875" style="344" customWidth="1"/>
    <col min="15112" max="15112" width="8.625" style="344" customWidth="1"/>
    <col min="15113" max="15113" width="7.75" style="344" customWidth="1"/>
    <col min="15114" max="15114" width="8.75" style="344" customWidth="1"/>
    <col min="15115" max="15115" width="7.875" style="344" customWidth="1"/>
    <col min="15116" max="15116" width="6.375" style="344" customWidth="1"/>
    <col min="15117" max="15117" width="9" style="344"/>
    <col min="15118" max="15118" width="11.875" style="344" bestFit="1" customWidth="1"/>
    <col min="15119" max="15119" width="9.125" style="344" bestFit="1" customWidth="1"/>
    <col min="15120" max="15359" width="9" style="344"/>
    <col min="15360" max="15360" width="4.5" style="344" customWidth="1"/>
    <col min="15361" max="15361" width="38" style="344" customWidth="1"/>
    <col min="15362" max="15362" width="9" style="344"/>
    <col min="15363" max="15363" width="9.125" style="344" customWidth="1"/>
    <col min="15364" max="15365" width="9" style="344"/>
    <col min="15366" max="15366" width="10.125" style="344" bestFit="1" customWidth="1"/>
    <col min="15367" max="15367" width="8.875" style="344" customWidth="1"/>
    <col min="15368" max="15368" width="8.625" style="344" customWidth="1"/>
    <col min="15369" max="15369" width="7.75" style="344" customWidth="1"/>
    <col min="15370" max="15370" width="8.75" style="344" customWidth="1"/>
    <col min="15371" max="15371" width="7.875" style="344" customWidth="1"/>
    <col min="15372" max="15372" width="6.375" style="344" customWidth="1"/>
    <col min="15373" max="15373" width="9" style="344"/>
    <col min="15374" max="15374" width="11.875" style="344" bestFit="1" customWidth="1"/>
    <col min="15375" max="15375" width="9.125" style="344" bestFit="1" customWidth="1"/>
    <col min="15376" max="15615" width="9" style="344"/>
    <col min="15616" max="15616" width="4.5" style="344" customWidth="1"/>
    <col min="15617" max="15617" width="38" style="344" customWidth="1"/>
    <col min="15618" max="15618" width="9" style="344"/>
    <col min="15619" max="15619" width="9.125" style="344" customWidth="1"/>
    <col min="15620" max="15621" width="9" style="344"/>
    <col min="15622" max="15622" width="10.125" style="344" bestFit="1" customWidth="1"/>
    <col min="15623" max="15623" width="8.875" style="344" customWidth="1"/>
    <col min="15624" max="15624" width="8.625" style="344" customWidth="1"/>
    <col min="15625" max="15625" width="7.75" style="344" customWidth="1"/>
    <col min="15626" max="15626" width="8.75" style="344" customWidth="1"/>
    <col min="15627" max="15627" width="7.875" style="344" customWidth="1"/>
    <col min="15628" max="15628" width="6.375" style="344" customWidth="1"/>
    <col min="15629" max="15629" width="9" style="344"/>
    <col min="15630" max="15630" width="11.875" style="344" bestFit="1" customWidth="1"/>
    <col min="15631" max="15631" width="9.125" style="344" bestFit="1" customWidth="1"/>
    <col min="15632" max="15871" width="9" style="344"/>
    <col min="15872" max="15872" width="4.5" style="344" customWidth="1"/>
    <col min="15873" max="15873" width="38" style="344" customWidth="1"/>
    <col min="15874" max="15874" width="9" style="344"/>
    <col min="15875" max="15875" width="9.125" style="344" customWidth="1"/>
    <col min="15876" max="15877" width="9" style="344"/>
    <col min="15878" max="15878" width="10.125" style="344" bestFit="1" customWidth="1"/>
    <col min="15879" max="15879" width="8.875" style="344" customWidth="1"/>
    <col min="15880" max="15880" width="8.625" style="344" customWidth="1"/>
    <col min="15881" max="15881" width="7.75" style="344" customWidth="1"/>
    <col min="15882" max="15882" width="8.75" style="344" customWidth="1"/>
    <col min="15883" max="15883" width="7.875" style="344" customWidth="1"/>
    <col min="15884" max="15884" width="6.375" style="344" customWidth="1"/>
    <col min="15885" max="15885" width="9" style="344"/>
    <col min="15886" max="15886" width="11.875" style="344" bestFit="1" customWidth="1"/>
    <col min="15887" max="15887" width="9.125" style="344" bestFit="1" customWidth="1"/>
    <col min="15888" max="16127" width="9" style="344"/>
    <col min="16128" max="16128" width="4.5" style="344" customWidth="1"/>
    <col min="16129" max="16129" width="38" style="344" customWidth="1"/>
    <col min="16130" max="16130" width="9" style="344"/>
    <col min="16131" max="16131" width="9.125" style="344" customWidth="1"/>
    <col min="16132" max="16133" width="9" style="344"/>
    <col min="16134" max="16134" width="10.125" style="344" bestFit="1" customWidth="1"/>
    <col min="16135" max="16135" width="8.875" style="344" customWidth="1"/>
    <col min="16136" max="16136" width="8.625" style="344" customWidth="1"/>
    <col min="16137" max="16137" width="7.75" style="344" customWidth="1"/>
    <col min="16138" max="16138" width="8.75" style="344" customWidth="1"/>
    <col min="16139" max="16139" width="7.875" style="344" customWidth="1"/>
    <col min="16140" max="16140" width="6.375" style="344" customWidth="1"/>
    <col min="16141" max="16141" width="9" style="344"/>
    <col min="16142" max="16142" width="11.875" style="344" bestFit="1" customWidth="1"/>
    <col min="16143" max="16143" width="9.125" style="344" bestFit="1" customWidth="1"/>
    <col min="16144" max="16384" width="9" style="344"/>
  </cols>
  <sheetData>
    <row r="1" spans="1:16">
      <c r="A1" s="1749" t="s">
        <v>998</v>
      </c>
      <c r="B1" s="1749"/>
    </row>
    <row r="2" spans="1:16" ht="20.25" customHeight="1">
      <c r="A2" s="1750" t="s">
        <v>1039</v>
      </c>
      <c r="B2" s="1750"/>
      <c r="C2" s="1750"/>
      <c r="D2" s="1750"/>
      <c r="E2" s="1750"/>
      <c r="F2" s="1750"/>
      <c r="G2" s="1750"/>
      <c r="H2" s="1750"/>
      <c r="I2" s="1750"/>
      <c r="J2" s="1750"/>
      <c r="K2" s="1750"/>
      <c r="L2" s="1750"/>
      <c r="M2" s="345"/>
      <c r="N2" s="345"/>
    </row>
    <row r="3" spans="1:16" ht="20.25" customHeight="1">
      <c r="A3" s="1750" t="s">
        <v>913</v>
      </c>
      <c r="B3" s="1750"/>
      <c r="C3" s="1750"/>
      <c r="D3" s="1750"/>
      <c r="E3" s="1750"/>
      <c r="F3" s="1750"/>
      <c r="G3" s="1750"/>
      <c r="H3" s="1750"/>
      <c r="I3" s="1750"/>
      <c r="J3" s="1750"/>
      <c r="K3" s="1750"/>
      <c r="L3" s="1750"/>
      <c r="M3" s="345"/>
      <c r="N3" s="345"/>
    </row>
    <row r="4" spans="1:16">
      <c r="A4" s="1752" t="e">
        <f>#REF!</f>
        <v>#REF!</v>
      </c>
      <c r="B4" s="1752"/>
      <c r="C4" s="1752"/>
      <c r="D4" s="1752"/>
      <c r="E4" s="1752"/>
      <c r="F4" s="1752"/>
      <c r="G4" s="1752"/>
      <c r="H4" s="1752"/>
      <c r="I4" s="1752"/>
      <c r="J4" s="1752"/>
      <c r="K4" s="1752"/>
      <c r="L4" s="1752"/>
    </row>
    <row r="5" spans="1:16" ht="20.25" customHeight="1">
      <c r="A5" s="1751" t="s">
        <v>162</v>
      </c>
      <c r="B5" s="1751" t="s">
        <v>914</v>
      </c>
      <c r="C5" s="1751" t="s">
        <v>915</v>
      </c>
      <c r="D5" s="1751" t="s">
        <v>916</v>
      </c>
      <c r="E5" s="1751" t="s">
        <v>986</v>
      </c>
      <c r="F5" s="1751"/>
      <c r="G5" s="1751"/>
      <c r="H5" s="1751"/>
      <c r="I5" s="1751"/>
      <c r="J5" s="1751"/>
      <c r="K5" s="1751"/>
      <c r="L5" s="1751" t="s">
        <v>723</v>
      </c>
      <c r="M5" s="346"/>
      <c r="N5" s="346"/>
    </row>
    <row r="6" spans="1:16" ht="31.5">
      <c r="A6" s="1751"/>
      <c r="B6" s="1751"/>
      <c r="C6" s="1751"/>
      <c r="D6" s="1751"/>
      <c r="E6" s="374" t="s">
        <v>987</v>
      </c>
      <c r="F6" s="374" t="s">
        <v>988</v>
      </c>
      <c r="G6" s="374" t="s">
        <v>989</v>
      </c>
      <c r="H6" s="374" t="s">
        <v>990</v>
      </c>
      <c r="I6" s="374" t="s">
        <v>991</v>
      </c>
      <c r="J6" s="374" t="s">
        <v>992</v>
      </c>
      <c r="K6" s="374" t="s">
        <v>993</v>
      </c>
      <c r="L6" s="1751"/>
      <c r="M6" s="359"/>
      <c r="N6" s="359"/>
    </row>
    <row r="7" spans="1:16" s="347" customFormat="1" ht="19.5" customHeight="1">
      <c r="A7" s="381">
        <v>1</v>
      </c>
      <c r="B7" s="382" t="s">
        <v>917</v>
      </c>
      <c r="C7" s="383"/>
      <c r="D7" s="383"/>
      <c r="E7" s="383"/>
      <c r="F7" s="383"/>
      <c r="G7" s="383"/>
      <c r="H7" s="383"/>
      <c r="I7" s="383"/>
      <c r="J7" s="383"/>
      <c r="K7" s="383"/>
      <c r="L7" s="384"/>
      <c r="M7" s="346"/>
      <c r="N7" s="346"/>
    </row>
    <row r="8" spans="1:16" ht="19.5" customHeight="1">
      <c r="A8" s="385"/>
      <c r="B8" s="386" t="s">
        <v>918</v>
      </c>
      <c r="C8" s="387" t="s">
        <v>314</v>
      </c>
      <c r="D8" s="388">
        <v>79.400000000000006</v>
      </c>
      <c r="E8" s="389"/>
      <c r="F8" s="389"/>
      <c r="G8" s="389"/>
      <c r="H8" s="389"/>
      <c r="I8" s="389"/>
      <c r="J8" s="389"/>
      <c r="K8" s="389"/>
      <c r="L8" s="390"/>
      <c r="N8" s="348"/>
    </row>
    <row r="9" spans="1:16" ht="21" customHeight="1">
      <c r="A9" s="385"/>
      <c r="B9" s="386" t="s">
        <v>919</v>
      </c>
      <c r="C9" s="387" t="s">
        <v>56</v>
      </c>
      <c r="D9" s="388">
        <v>5.5579999999999998</v>
      </c>
      <c r="E9" s="391"/>
      <c r="F9" s="388"/>
      <c r="G9" s="391"/>
      <c r="H9" s="391"/>
      <c r="I9" s="391"/>
      <c r="J9" s="391"/>
      <c r="K9" s="391"/>
      <c r="L9" s="390"/>
    </row>
    <row r="10" spans="1:16" s="347" customFormat="1" ht="19.5" customHeight="1">
      <c r="A10" s="392">
        <v>2</v>
      </c>
      <c r="B10" s="393" t="s">
        <v>920</v>
      </c>
      <c r="C10" s="394"/>
      <c r="D10" s="388"/>
      <c r="E10" s="395"/>
      <c r="F10" s="395"/>
      <c r="G10" s="395"/>
      <c r="H10" s="395"/>
      <c r="I10" s="395"/>
      <c r="J10" s="395"/>
      <c r="K10" s="395"/>
      <c r="L10" s="390"/>
    </row>
    <row r="11" spans="1:16" ht="19.5" customHeight="1">
      <c r="A11" s="385"/>
      <c r="B11" s="386" t="s">
        <v>918</v>
      </c>
      <c r="C11" s="387" t="s">
        <v>314</v>
      </c>
      <c r="D11" s="388">
        <v>853.42000000000007</v>
      </c>
      <c r="E11" s="396"/>
      <c r="F11" s="389"/>
      <c r="G11" s="389"/>
      <c r="H11" s="389"/>
      <c r="I11" s="389"/>
      <c r="J11" s="396"/>
      <c r="K11" s="397"/>
      <c r="L11" s="390"/>
    </row>
    <row r="12" spans="1:16" ht="20.25" customHeight="1">
      <c r="A12" s="385"/>
      <c r="B12" s="386" t="s">
        <v>919</v>
      </c>
      <c r="C12" s="387" t="s">
        <v>56</v>
      </c>
      <c r="D12" s="398">
        <v>12.801300000000001</v>
      </c>
      <c r="E12" s="399"/>
      <c r="F12" s="399"/>
      <c r="G12" s="399"/>
      <c r="H12" s="399"/>
      <c r="I12" s="399"/>
      <c r="J12" s="399"/>
      <c r="K12" s="399"/>
      <c r="L12" s="390"/>
      <c r="M12" s="349"/>
      <c r="N12" s="349"/>
    </row>
    <row r="13" spans="1:16" s="347" customFormat="1" ht="21" customHeight="1">
      <c r="A13" s="392">
        <v>3</v>
      </c>
      <c r="B13" s="401" t="s">
        <v>1038</v>
      </c>
      <c r="C13" s="394" t="s">
        <v>314</v>
      </c>
      <c r="D13" s="402">
        <v>100.88</v>
      </c>
      <c r="E13" s="402"/>
      <c r="F13" s="402"/>
      <c r="G13" s="402"/>
      <c r="H13" s="402"/>
      <c r="I13" s="402"/>
      <c r="J13" s="402"/>
      <c r="K13" s="402"/>
      <c r="L13" s="419"/>
      <c r="M13" s="346"/>
      <c r="N13" s="346"/>
      <c r="O13" s="346"/>
      <c r="P13" s="346"/>
    </row>
    <row r="14" spans="1:16" s="379" customFormat="1" ht="21" customHeight="1">
      <c r="A14" s="403">
        <v>4</v>
      </c>
      <c r="B14" s="404" t="s">
        <v>921</v>
      </c>
      <c r="C14" s="405" t="s">
        <v>314</v>
      </c>
      <c r="D14" s="408">
        <v>10</v>
      </c>
      <c r="E14" s="406"/>
      <c r="F14" s="407"/>
      <c r="G14" s="408"/>
      <c r="H14" s="408"/>
      <c r="I14" s="407"/>
      <c r="J14" s="408"/>
      <c r="K14" s="408"/>
      <c r="L14" s="420"/>
      <c r="N14" s="380"/>
    </row>
    <row r="15" spans="1:16" s="347" customFormat="1" ht="21" customHeight="1">
      <c r="A15" s="400">
        <v>5</v>
      </c>
      <c r="B15" s="393" t="s">
        <v>922</v>
      </c>
      <c r="C15" s="394"/>
      <c r="D15" s="402"/>
      <c r="E15" s="395"/>
      <c r="F15" s="402"/>
      <c r="G15" s="402"/>
      <c r="H15" s="402"/>
      <c r="I15" s="409"/>
      <c r="J15" s="395"/>
      <c r="K15" s="402"/>
      <c r="L15" s="419"/>
      <c r="M15" s="350"/>
      <c r="N15" s="350"/>
    </row>
    <row r="16" spans="1:16" ht="24" customHeight="1">
      <c r="A16" s="410"/>
      <c r="B16" s="386" t="s">
        <v>918</v>
      </c>
      <c r="C16" s="387" t="s">
        <v>314</v>
      </c>
      <c r="D16" s="388">
        <f>+J16</f>
        <v>15</v>
      </c>
      <c r="E16" s="389"/>
      <c r="F16" s="388"/>
      <c r="G16" s="388"/>
      <c r="H16" s="388"/>
      <c r="I16" s="389"/>
      <c r="J16" s="389">
        <v>15</v>
      </c>
      <c r="K16" s="388"/>
      <c r="L16" s="390"/>
      <c r="M16" s="348"/>
      <c r="N16" s="348"/>
    </row>
    <row r="17" spans="1:16" ht="22.5" customHeight="1">
      <c r="A17" s="410"/>
      <c r="B17" s="386" t="s">
        <v>919</v>
      </c>
      <c r="C17" s="387" t="s">
        <v>56</v>
      </c>
      <c r="D17" s="398">
        <f>+J17</f>
        <v>7.5</v>
      </c>
      <c r="E17" s="396"/>
      <c r="F17" s="389"/>
      <c r="G17" s="389"/>
      <c r="H17" s="389"/>
      <c r="I17" s="389"/>
      <c r="J17" s="396">
        <v>7.5</v>
      </c>
      <c r="K17" s="396"/>
      <c r="L17" s="390"/>
      <c r="M17" s="348"/>
      <c r="N17" s="348"/>
    </row>
    <row r="18" spans="1:16" s="347" customFormat="1" ht="21" customHeight="1">
      <c r="A18" s="400">
        <v>6</v>
      </c>
      <c r="B18" s="411" t="s">
        <v>923</v>
      </c>
      <c r="C18" s="394"/>
      <c r="D18" s="402">
        <v>50</v>
      </c>
      <c r="E18" s="395"/>
      <c r="F18" s="395"/>
      <c r="G18" s="395"/>
      <c r="H18" s="395"/>
      <c r="I18" s="395"/>
      <c r="J18" s="395"/>
      <c r="K18" s="395"/>
      <c r="L18" s="390"/>
      <c r="N18" s="351"/>
    </row>
    <row r="19" spans="1:16" ht="25.5" customHeight="1">
      <c r="A19" s="410"/>
      <c r="B19" s="412" t="s">
        <v>924</v>
      </c>
      <c r="C19" s="387" t="s">
        <v>925</v>
      </c>
      <c r="D19" s="388">
        <f>+E19+F19+G19+H19+I19+J19+K19</f>
        <v>50</v>
      </c>
      <c r="E19" s="389"/>
      <c r="F19" s="388"/>
      <c r="G19" s="388">
        <v>5</v>
      </c>
      <c r="H19" s="388">
        <v>4</v>
      </c>
      <c r="I19" s="389">
        <v>2</v>
      </c>
      <c r="J19" s="389">
        <v>27</v>
      </c>
      <c r="K19" s="389">
        <v>12</v>
      </c>
      <c r="L19" s="390"/>
    </row>
    <row r="20" spans="1:16" ht="21" customHeight="1">
      <c r="A20" s="410"/>
      <c r="B20" s="412" t="s">
        <v>926</v>
      </c>
      <c r="C20" s="387" t="s">
        <v>927</v>
      </c>
      <c r="D20" s="388">
        <v>0</v>
      </c>
      <c r="E20" s="389"/>
      <c r="F20" s="388"/>
      <c r="G20" s="388"/>
      <c r="H20" s="388"/>
      <c r="I20" s="413"/>
      <c r="J20" s="395"/>
      <c r="K20" s="395"/>
      <c r="L20" s="390"/>
      <c r="M20" s="346"/>
      <c r="N20" s="346"/>
      <c r="O20" s="346"/>
      <c r="P20" s="346"/>
    </row>
    <row r="21" spans="1:16" ht="23.25" customHeight="1">
      <c r="A21" s="414"/>
      <c r="B21" s="415"/>
      <c r="C21" s="416"/>
      <c r="D21" s="417"/>
      <c r="E21" s="417"/>
      <c r="F21" s="417"/>
      <c r="G21" s="417"/>
      <c r="H21" s="417"/>
      <c r="I21" s="417"/>
      <c r="J21" s="417"/>
      <c r="K21" s="417"/>
      <c r="L21" s="418"/>
      <c r="M21" s="349"/>
      <c r="N21" s="352"/>
      <c r="O21" s="349"/>
      <c r="P21" s="349"/>
    </row>
    <row r="23" spans="1:16" ht="42.75" hidden="1" customHeight="1">
      <c r="A23" s="1748" t="s">
        <v>928</v>
      </c>
      <c r="B23" s="1748"/>
      <c r="C23" s="1748"/>
      <c r="D23" s="1748"/>
      <c r="E23" s="1748"/>
      <c r="F23" s="1748"/>
      <c r="G23" s="1748"/>
      <c r="H23" s="1748"/>
      <c r="I23" s="1748"/>
      <c r="J23" s="1748"/>
      <c r="K23" s="1748"/>
      <c r="L23" s="1748"/>
    </row>
  </sheetData>
  <mergeCells count="11">
    <mergeCell ref="A23:L23"/>
    <mergeCell ref="A1:B1"/>
    <mergeCell ref="A2:L2"/>
    <mergeCell ref="A3:L3"/>
    <mergeCell ref="A5:A6"/>
    <mergeCell ref="B5:B6"/>
    <mergeCell ref="C5:C6"/>
    <mergeCell ref="D5:D6"/>
    <mergeCell ref="E5:K5"/>
    <mergeCell ref="L5:L6"/>
    <mergeCell ref="A4:L4"/>
  </mergeCells>
  <pageMargins left="1.06" right="0.11811023622047245" top="0.48" bottom="0.35433070866141736" header="0.31496062992125984" footer="0.31496062992125984"/>
  <pageSetup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20"/>
  <sheetViews>
    <sheetView zoomScale="70" zoomScaleNormal="70" zoomScaleSheetLayoutView="90" workbookViewId="0">
      <selection activeCell="I7" sqref="I7:I8"/>
    </sheetView>
  </sheetViews>
  <sheetFormatPr defaultRowHeight="15.75"/>
  <cols>
    <col min="1" max="1" width="5.625" style="1070" customWidth="1"/>
    <col min="2" max="2" width="32.25" style="1070" customWidth="1"/>
    <col min="3" max="3" width="7.5" style="1070" customWidth="1"/>
    <col min="4" max="4" width="9.5" style="1070" customWidth="1"/>
    <col min="5" max="5" width="10.125" style="1070" customWidth="1"/>
    <col min="6" max="6" width="10.25" style="1070" customWidth="1"/>
    <col min="7" max="7" width="10.5" style="1070" customWidth="1"/>
    <col min="8" max="9" width="10.375" style="1070" customWidth="1"/>
    <col min="10" max="10" width="10.5" style="1070" customWidth="1"/>
    <col min="11" max="37" width="8.5" style="1070" customWidth="1"/>
    <col min="38" max="38" width="10" style="1070" customWidth="1"/>
    <col min="39" max="58" width="9" style="1070" customWidth="1"/>
    <col min="59" max="275" width="9" style="1070"/>
    <col min="276" max="276" width="4.5" style="1070" customWidth="1"/>
    <col min="277" max="277" width="36.75" style="1070" customWidth="1"/>
    <col min="278" max="278" width="9" style="1070"/>
    <col min="279" max="279" width="8.25" style="1070" customWidth="1"/>
    <col min="280" max="280" width="8" style="1070" bestFit="1" customWidth="1"/>
    <col min="281" max="281" width="9" style="1070" customWidth="1"/>
    <col min="282" max="282" width="9" style="1070" bestFit="1" customWidth="1"/>
    <col min="283" max="283" width="8.875" style="1070" customWidth="1"/>
    <col min="284" max="284" width="8.75" style="1070" customWidth="1"/>
    <col min="285" max="285" width="9.125" style="1070" customWidth="1"/>
    <col min="286" max="286" width="9.5" style="1070" customWidth="1"/>
    <col min="287" max="287" width="7.875" style="1070" customWidth="1"/>
    <col min="288" max="289" width="9" style="1070"/>
    <col min="290" max="290" width="11.875" style="1070" bestFit="1" customWidth="1"/>
    <col min="291" max="291" width="9.125" style="1070" bestFit="1" customWidth="1"/>
    <col min="292" max="531" width="9" style="1070"/>
    <col min="532" max="532" width="4.5" style="1070" customWidth="1"/>
    <col min="533" max="533" width="36.75" style="1070" customWidth="1"/>
    <col min="534" max="534" width="9" style="1070"/>
    <col min="535" max="535" width="8.25" style="1070" customWidth="1"/>
    <col min="536" max="536" width="8" style="1070" bestFit="1" customWidth="1"/>
    <col min="537" max="537" width="9" style="1070" customWidth="1"/>
    <col min="538" max="538" width="9" style="1070" bestFit="1" customWidth="1"/>
    <col min="539" max="539" width="8.875" style="1070" customWidth="1"/>
    <col min="540" max="540" width="8.75" style="1070" customWidth="1"/>
    <col min="541" max="541" width="9.125" style="1070" customWidth="1"/>
    <col min="542" max="542" width="9.5" style="1070" customWidth="1"/>
    <col min="543" max="543" width="7.875" style="1070" customWidth="1"/>
    <col min="544" max="545" width="9" style="1070"/>
    <col min="546" max="546" width="11.875" style="1070" bestFit="1" customWidth="1"/>
    <col min="547" max="547" width="9.125" style="1070" bestFit="1" customWidth="1"/>
    <col min="548" max="787" width="9" style="1070"/>
    <col min="788" max="788" width="4.5" style="1070" customWidth="1"/>
    <col min="789" max="789" width="36.75" style="1070" customWidth="1"/>
    <col min="790" max="790" width="9" style="1070"/>
    <col min="791" max="791" width="8.25" style="1070" customWidth="1"/>
    <col min="792" max="792" width="8" style="1070" bestFit="1" customWidth="1"/>
    <col min="793" max="793" width="9" style="1070" customWidth="1"/>
    <col min="794" max="794" width="9" style="1070" bestFit="1" customWidth="1"/>
    <col min="795" max="795" width="8.875" style="1070" customWidth="1"/>
    <col min="796" max="796" width="8.75" style="1070" customWidth="1"/>
    <col min="797" max="797" width="9.125" style="1070" customWidth="1"/>
    <col min="798" max="798" width="9.5" style="1070" customWidth="1"/>
    <col min="799" max="799" width="7.875" style="1070" customWidth="1"/>
    <col min="800" max="801" width="9" style="1070"/>
    <col min="802" max="802" width="11.875" style="1070" bestFit="1" customWidth="1"/>
    <col min="803" max="803" width="9.125" style="1070" bestFit="1" customWidth="1"/>
    <col min="804" max="1043" width="9" style="1070"/>
    <col min="1044" max="1044" width="4.5" style="1070" customWidth="1"/>
    <col min="1045" max="1045" width="36.75" style="1070" customWidth="1"/>
    <col min="1046" max="1046" width="9" style="1070"/>
    <col min="1047" max="1047" width="8.25" style="1070" customWidth="1"/>
    <col min="1048" max="1048" width="8" style="1070" bestFit="1" customWidth="1"/>
    <col min="1049" max="1049" width="9" style="1070" customWidth="1"/>
    <col min="1050" max="1050" width="9" style="1070" bestFit="1" customWidth="1"/>
    <col min="1051" max="1051" width="8.875" style="1070" customWidth="1"/>
    <col min="1052" max="1052" width="8.75" style="1070" customWidth="1"/>
    <col min="1053" max="1053" width="9.125" style="1070" customWidth="1"/>
    <col min="1054" max="1054" width="9.5" style="1070" customWidth="1"/>
    <col min="1055" max="1055" width="7.875" style="1070" customWidth="1"/>
    <col min="1056" max="1057" width="9" style="1070"/>
    <col min="1058" max="1058" width="11.875" style="1070" bestFit="1" customWidth="1"/>
    <col min="1059" max="1059" width="9.125" style="1070" bestFit="1" customWidth="1"/>
    <col min="1060" max="1299" width="9" style="1070"/>
    <col min="1300" max="1300" width="4.5" style="1070" customWidth="1"/>
    <col min="1301" max="1301" width="36.75" style="1070" customWidth="1"/>
    <col min="1302" max="1302" width="9" style="1070"/>
    <col min="1303" max="1303" width="8.25" style="1070" customWidth="1"/>
    <col min="1304" max="1304" width="8" style="1070" bestFit="1" customWidth="1"/>
    <col min="1305" max="1305" width="9" style="1070" customWidth="1"/>
    <col min="1306" max="1306" width="9" style="1070" bestFit="1" customWidth="1"/>
    <col min="1307" max="1307" width="8.875" style="1070" customWidth="1"/>
    <col min="1308" max="1308" width="8.75" style="1070" customWidth="1"/>
    <col min="1309" max="1309" width="9.125" style="1070" customWidth="1"/>
    <col min="1310" max="1310" width="9.5" style="1070" customWidth="1"/>
    <col min="1311" max="1311" width="7.875" style="1070" customWidth="1"/>
    <col min="1312" max="1313" width="9" style="1070"/>
    <col min="1314" max="1314" width="11.875" style="1070" bestFit="1" customWidth="1"/>
    <col min="1315" max="1315" width="9.125" style="1070" bestFit="1" customWidth="1"/>
    <col min="1316" max="1555" width="9" style="1070"/>
    <col min="1556" max="1556" width="4.5" style="1070" customWidth="1"/>
    <col min="1557" max="1557" width="36.75" style="1070" customWidth="1"/>
    <col min="1558" max="1558" width="9" style="1070"/>
    <col min="1559" max="1559" width="8.25" style="1070" customWidth="1"/>
    <col min="1560" max="1560" width="8" style="1070" bestFit="1" customWidth="1"/>
    <col min="1561" max="1561" width="9" style="1070" customWidth="1"/>
    <col min="1562" max="1562" width="9" style="1070" bestFit="1" customWidth="1"/>
    <col min="1563" max="1563" width="8.875" style="1070" customWidth="1"/>
    <col min="1564" max="1564" width="8.75" style="1070" customWidth="1"/>
    <col min="1565" max="1565" width="9.125" style="1070" customWidth="1"/>
    <col min="1566" max="1566" width="9.5" style="1070" customWidth="1"/>
    <col min="1567" max="1567" width="7.875" style="1070" customWidth="1"/>
    <col min="1568" max="1569" width="9" style="1070"/>
    <col min="1570" max="1570" width="11.875" style="1070" bestFit="1" customWidth="1"/>
    <col min="1571" max="1571" width="9.125" style="1070" bestFit="1" customWidth="1"/>
    <col min="1572" max="1811" width="9" style="1070"/>
    <col min="1812" max="1812" width="4.5" style="1070" customWidth="1"/>
    <col min="1813" max="1813" width="36.75" style="1070" customWidth="1"/>
    <col min="1814" max="1814" width="9" style="1070"/>
    <col min="1815" max="1815" width="8.25" style="1070" customWidth="1"/>
    <col min="1816" max="1816" width="8" style="1070" bestFit="1" customWidth="1"/>
    <col min="1817" max="1817" width="9" style="1070" customWidth="1"/>
    <col min="1818" max="1818" width="9" style="1070" bestFit="1" customWidth="1"/>
    <col min="1819" max="1819" width="8.875" style="1070" customWidth="1"/>
    <col min="1820" max="1820" width="8.75" style="1070" customWidth="1"/>
    <col min="1821" max="1821" width="9.125" style="1070" customWidth="1"/>
    <col min="1822" max="1822" width="9.5" style="1070" customWidth="1"/>
    <col min="1823" max="1823" width="7.875" style="1070" customWidth="1"/>
    <col min="1824" max="1825" width="9" style="1070"/>
    <col min="1826" max="1826" width="11.875" style="1070" bestFit="1" customWidth="1"/>
    <col min="1827" max="1827" width="9.125" style="1070" bestFit="1" customWidth="1"/>
    <col min="1828" max="2067" width="9" style="1070"/>
    <col min="2068" max="2068" width="4.5" style="1070" customWidth="1"/>
    <col min="2069" max="2069" width="36.75" style="1070" customWidth="1"/>
    <col min="2070" max="2070" width="9" style="1070"/>
    <col min="2071" max="2071" width="8.25" style="1070" customWidth="1"/>
    <col min="2072" max="2072" width="8" style="1070" bestFit="1" customWidth="1"/>
    <col min="2073" max="2073" width="9" style="1070" customWidth="1"/>
    <col min="2074" max="2074" width="9" style="1070" bestFit="1" customWidth="1"/>
    <col min="2075" max="2075" width="8.875" style="1070" customWidth="1"/>
    <col min="2076" max="2076" width="8.75" style="1070" customWidth="1"/>
    <col min="2077" max="2077" width="9.125" style="1070" customWidth="1"/>
    <col min="2078" max="2078" width="9.5" style="1070" customWidth="1"/>
    <col min="2079" max="2079" width="7.875" style="1070" customWidth="1"/>
    <col min="2080" max="2081" width="9" style="1070"/>
    <col min="2082" max="2082" width="11.875" style="1070" bestFit="1" customWidth="1"/>
    <col min="2083" max="2083" width="9.125" style="1070" bestFit="1" customWidth="1"/>
    <col min="2084" max="2323" width="9" style="1070"/>
    <col min="2324" max="2324" width="4.5" style="1070" customWidth="1"/>
    <col min="2325" max="2325" width="36.75" style="1070" customWidth="1"/>
    <col min="2326" max="2326" width="9" style="1070"/>
    <col min="2327" max="2327" width="8.25" style="1070" customWidth="1"/>
    <col min="2328" max="2328" width="8" style="1070" bestFit="1" customWidth="1"/>
    <col min="2329" max="2329" width="9" style="1070" customWidth="1"/>
    <col min="2330" max="2330" width="9" style="1070" bestFit="1" customWidth="1"/>
    <col min="2331" max="2331" width="8.875" style="1070" customWidth="1"/>
    <col min="2332" max="2332" width="8.75" style="1070" customWidth="1"/>
    <col min="2333" max="2333" width="9.125" style="1070" customWidth="1"/>
    <col min="2334" max="2334" width="9.5" style="1070" customWidth="1"/>
    <col min="2335" max="2335" width="7.875" style="1070" customWidth="1"/>
    <col min="2336" max="2337" width="9" style="1070"/>
    <col min="2338" max="2338" width="11.875" style="1070" bestFit="1" customWidth="1"/>
    <col min="2339" max="2339" width="9.125" style="1070" bestFit="1" customWidth="1"/>
    <col min="2340" max="2579" width="9" style="1070"/>
    <col min="2580" max="2580" width="4.5" style="1070" customWidth="1"/>
    <col min="2581" max="2581" width="36.75" style="1070" customWidth="1"/>
    <col min="2582" max="2582" width="9" style="1070"/>
    <col min="2583" max="2583" width="8.25" style="1070" customWidth="1"/>
    <col min="2584" max="2584" width="8" style="1070" bestFit="1" customWidth="1"/>
    <col min="2585" max="2585" width="9" style="1070" customWidth="1"/>
    <col min="2586" max="2586" width="9" style="1070" bestFit="1" customWidth="1"/>
    <col min="2587" max="2587" width="8.875" style="1070" customWidth="1"/>
    <col min="2588" max="2588" width="8.75" style="1070" customWidth="1"/>
    <col min="2589" max="2589" width="9.125" style="1070" customWidth="1"/>
    <col min="2590" max="2590" width="9.5" style="1070" customWidth="1"/>
    <col min="2591" max="2591" width="7.875" style="1070" customWidth="1"/>
    <col min="2592" max="2593" width="9" style="1070"/>
    <col min="2594" max="2594" width="11.875" style="1070" bestFit="1" customWidth="1"/>
    <col min="2595" max="2595" width="9.125" style="1070" bestFit="1" customWidth="1"/>
    <col min="2596" max="2835" width="9" style="1070"/>
    <col min="2836" max="2836" width="4.5" style="1070" customWidth="1"/>
    <col min="2837" max="2837" width="36.75" style="1070" customWidth="1"/>
    <col min="2838" max="2838" width="9" style="1070"/>
    <col min="2839" max="2839" width="8.25" style="1070" customWidth="1"/>
    <col min="2840" max="2840" width="8" style="1070" bestFit="1" customWidth="1"/>
    <col min="2841" max="2841" width="9" style="1070" customWidth="1"/>
    <col min="2842" max="2842" width="9" style="1070" bestFit="1" customWidth="1"/>
    <col min="2843" max="2843" width="8.875" style="1070" customWidth="1"/>
    <col min="2844" max="2844" width="8.75" style="1070" customWidth="1"/>
    <col min="2845" max="2845" width="9.125" style="1070" customWidth="1"/>
    <col min="2846" max="2846" width="9.5" style="1070" customWidth="1"/>
    <col min="2847" max="2847" width="7.875" style="1070" customWidth="1"/>
    <col min="2848" max="2849" width="9" style="1070"/>
    <col min="2850" max="2850" width="11.875" style="1070" bestFit="1" customWidth="1"/>
    <col min="2851" max="2851" width="9.125" style="1070" bestFit="1" customWidth="1"/>
    <col min="2852" max="3091" width="9" style="1070"/>
    <col min="3092" max="3092" width="4.5" style="1070" customWidth="1"/>
    <col min="3093" max="3093" width="36.75" style="1070" customWidth="1"/>
    <col min="3094" max="3094" width="9" style="1070"/>
    <col min="3095" max="3095" width="8.25" style="1070" customWidth="1"/>
    <col min="3096" max="3096" width="8" style="1070" bestFit="1" customWidth="1"/>
    <col min="3097" max="3097" width="9" style="1070" customWidth="1"/>
    <col min="3098" max="3098" width="9" style="1070" bestFit="1" customWidth="1"/>
    <col min="3099" max="3099" width="8.875" style="1070" customWidth="1"/>
    <col min="3100" max="3100" width="8.75" style="1070" customWidth="1"/>
    <col min="3101" max="3101" width="9.125" style="1070" customWidth="1"/>
    <col min="3102" max="3102" width="9.5" style="1070" customWidth="1"/>
    <col min="3103" max="3103" width="7.875" style="1070" customWidth="1"/>
    <col min="3104" max="3105" width="9" style="1070"/>
    <col min="3106" max="3106" width="11.875" style="1070" bestFit="1" customWidth="1"/>
    <col min="3107" max="3107" width="9.125" style="1070" bestFit="1" customWidth="1"/>
    <col min="3108" max="3347" width="9" style="1070"/>
    <col min="3348" max="3348" width="4.5" style="1070" customWidth="1"/>
    <col min="3349" max="3349" width="36.75" style="1070" customWidth="1"/>
    <col min="3350" max="3350" width="9" style="1070"/>
    <col min="3351" max="3351" width="8.25" style="1070" customWidth="1"/>
    <col min="3352" max="3352" width="8" style="1070" bestFit="1" customWidth="1"/>
    <col min="3353" max="3353" width="9" style="1070" customWidth="1"/>
    <col min="3354" max="3354" width="9" style="1070" bestFit="1" customWidth="1"/>
    <col min="3355" max="3355" width="8.875" style="1070" customWidth="1"/>
    <col min="3356" max="3356" width="8.75" style="1070" customWidth="1"/>
    <col min="3357" max="3357" width="9.125" style="1070" customWidth="1"/>
    <col min="3358" max="3358" width="9.5" style="1070" customWidth="1"/>
    <col min="3359" max="3359" width="7.875" style="1070" customWidth="1"/>
    <col min="3360" max="3361" width="9" style="1070"/>
    <col min="3362" max="3362" width="11.875" style="1070" bestFit="1" customWidth="1"/>
    <col min="3363" max="3363" width="9.125" style="1070" bestFit="1" customWidth="1"/>
    <col min="3364" max="3603" width="9" style="1070"/>
    <col min="3604" max="3604" width="4.5" style="1070" customWidth="1"/>
    <col min="3605" max="3605" width="36.75" style="1070" customWidth="1"/>
    <col min="3606" max="3606" width="9" style="1070"/>
    <col min="3607" max="3607" width="8.25" style="1070" customWidth="1"/>
    <col min="3608" max="3608" width="8" style="1070" bestFit="1" customWidth="1"/>
    <col min="3609" max="3609" width="9" style="1070" customWidth="1"/>
    <col min="3610" max="3610" width="9" style="1070" bestFit="1" customWidth="1"/>
    <col min="3611" max="3611" width="8.875" style="1070" customWidth="1"/>
    <col min="3612" max="3612" width="8.75" style="1070" customWidth="1"/>
    <col min="3613" max="3613" width="9.125" style="1070" customWidth="1"/>
    <col min="3614" max="3614" width="9.5" style="1070" customWidth="1"/>
    <col min="3615" max="3615" width="7.875" style="1070" customWidth="1"/>
    <col min="3616" max="3617" width="9" style="1070"/>
    <col min="3618" max="3618" width="11.875" style="1070" bestFit="1" customWidth="1"/>
    <col min="3619" max="3619" width="9.125" style="1070" bestFit="1" customWidth="1"/>
    <col min="3620" max="3859" width="9" style="1070"/>
    <col min="3860" max="3860" width="4.5" style="1070" customWidth="1"/>
    <col min="3861" max="3861" width="36.75" style="1070" customWidth="1"/>
    <col min="3862" max="3862" width="9" style="1070"/>
    <col min="3863" max="3863" width="8.25" style="1070" customWidth="1"/>
    <col min="3864" max="3864" width="8" style="1070" bestFit="1" customWidth="1"/>
    <col min="3865" max="3865" width="9" style="1070" customWidth="1"/>
    <col min="3866" max="3866" width="9" style="1070" bestFit="1" customWidth="1"/>
    <col min="3867" max="3867" width="8.875" style="1070" customWidth="1"/>
    <col min="3868" max="3868" width="8.75" style="1070" customWidth="1"/>
    <col min="3869" max="3869" width="9.125" style="1070" customWidth="1"/>
    <col min="3870" max="3870" width="9.5" style="1070" customWidth="1"/>
    <col min="3871" max="3871" width="7.875" style="1070" customWidth="1"/>
    <col min="3872" max="3873" width="9" style="1070"/>
    <col min="3874" max="3874" width="11.875" style="1070" bestFit="1" customWidth="1"/>
    <col min="3875" max="3875" width="9.125" style="1070" bestFit="1" customWidth="1"/>
    <col min="3876" max="4115" width="9" style="1070"/>
    <col min="4116" max="4116" width="4.5" style="1070" customWidth="1"/>
    <col min="4117" max="4117" width="36.75" style="1070" customWidth="1"/>
    <col min="4118" max="4118" width="9" style="1070"/>
    <col min="4119" max="4119" width="8.25" style="1070" customWidth="1"/>
    <col min="4120" max="4120" width="8" style="1070" bestFit="1" customWidth="1"/>
    <col min="4121" max="4121" width="9" style="1070" customWidth="1"/>
    <col min="4122" max="4122" width="9" style="1070" bestFit="1" customWidth="1"/>
    <col min="4123" max="4123" width="8.875" style="1070" customWidth="1"/>
    <col min="4124" max="4124" width="8.75" style="1070" customWidth="1"/>
    <col min="4125" max="4125" width="9.125" style="1070" customWidth="1"/>
    <col min="4126" max="4126" width="9.5" style="1070" customWidth="1"/>
    <col min="4127" max="4127" width="7.875" style="1070" customWidth="1"/>
    <col min="4128" max="4129" width="9" style="1070"/>
    <col min="4130" max="4130" width="11.875" style="1070" bestFit="1" customWidth="1"/>
    <col min="4131" max="4131" width="9.125" style="1070" bestFit="1" customWidth="1"/>
    <col min="4132" max="4371" width="9" style="1070"/>
    <col min="4372" max="4372" width="4.5" style="1070" customWidth="1"/>
    <col min="4373" max="4373" width="36.75" style="1070" customWidth="1"/>
    <col min="4374" max="4374" width="9" style="1070"/>
    <col min="4375" max="4375" width="8.25" style="1070" customWidth="1"/>
    <col min="4376" max="4376" width="8" style="1070" bestFit="1" customWidth="1"/>
    <col min="4377" max="4377" width="9" style="1070" customWidth="1"/>
    <col min="4378" max="4378" width="9" style="1070" bestFit="1" customWidth="1"/>
    <col min="4379" max="4379" width="8.875" style="1070" customWidth="1"/>
    <col min="4380" max="4380" width="8.75" style="1070" customWidth="1"/>
    <col min="4381" max="4381" width="9.125" style="1070" customWidth="1"/>
    <col min="4382" max="4382" width="9.5" style="1070" customWidth="1"/>
    <col min="4383" max="4383" width="7.875" style="1070" customWidth="1"/>
    <col min="4384" max="4385" width="9" style="1070"/>
    <col min="4386" max="4386" width="11.875" style="1070" bestFit="1" customWidth="1"/>
    <col min="4387" max="4387" width="9.125" style="1070" bestFit="1" customWidth="1"/>
    <col min="4388" max="4627" width="9" style="1070"/>
    <col min="4628" max="4628" width="4.5" style="1070" customWidth="1"/>
    <col min="4629" max="4629" width="36.75" style="1070" customWidth="1"/>
    <col min="4630" max="4630" width="9" style="1070"/>
    <col min="4631" max="4631" width="8.25" style="1070" customWidth="1"/>
    <col min="4632" max="4632" width="8" style="1070" bestFit="1" customWidth="1"/>
    <col min="4633" max="4633" width="9" style="1070" customWidth="1"/>
    <col min="4634" max="4634" width="9" style="1070" bestFit="1" customWidth="1"/>
    <col min="4635" max="4635" width="8.875" style="1070" customWidth="1"/>
    <col min="4636" max="4636" width="8.75" style="1070" customWidth="1"/>
    <col min="4637" max="4637" width="9.125" style="1070" customWidth="1"/>
    <col min="4638" max="4638" width="9.5" style="1070" customWidth="1"/>
    <col min="4639" max="4639" width="7.875" style="1070" customWidth="1"/>
    <col min="4640" max="4641" width="9" style="1070"/>
    <col min="4642" max="4642" width="11.875" style="1070" bestFit="1" customWidth="1"/>
    <col min="4643" max="4643" width="9.125" style="1070" bestFit="1" customWidth="1"/>
    <col min="4644" max="4883" width="9" style="1070"/>
    <col min="4884" max="4884" width="4.5" style="1070" customWidth="1"/>
    <col min="4885" max="4885" width="36.75" style="1070" customWidth="1"/>
    <col min="4886" max="4886" width="9" style="1070"/>
    <col min="4887" max="4887" width="8.25" style="1070" customWidth="1"/>
    <col min="4888" max="4888" width="8" style="1070" bestFit="1" customWidth="1"/>
    <col min="4889" max="4889" width="9" style="1070" customWidth="1"/>
    <col min="4890" max="4890" width="9" style="1070" bestFit="1" customWidth="1"/>
    <col min="4891" max="4891" width="8.875" style="1070" customWidth="1"/>
    <col min="4892" max="4892" width="8.75" style="1070" customWidth="1"/>
    <col min="4893" max="4893" width="9.125" style="1070" customWidth="1"/>
    <col min="4894" max="4894" width="9.5" style="1070" customWidth="1"/>
    <col min="4895" max="4895" width="7.875" style="1070" customWidth="1"/>
    <col min="4896" max="4897" width="9" style="1070"/>
    <col min="4898" max="4898" width="11.875" style="1070" bestFit="1" customWidth="1"/>
    <col min="4899" max="4899" width="9.125" style="1070" bestFit="1" customWidth="1"/>
    <col min="4900" max="5139" width="9" style="1070"/>
    <col min="5140" max="5140" width="4.5" style="1070" customWidth="1"/>
    <col min="5141" max="5141" width="36.75" style="1070" customWidth="1"/>
    <col min="5142" max="5142" width="9" style="1070"/>
    <col min="5143" max="5143" width="8.25" style="1070" customWidth="1"/>
    <col min="5144" max="5144" width="8" style="1070" bestFit="1" customWidth="1"/>
    <col min="5145" max="5145" width="9" style="1070" customWidth="1"/>
    <col min="5146" max="5146" width="9" style="1070" bestFit="1" customWidth="1"/>
    <col min="5147" max="5147" width="8.875" style="1070" customWidth="1"/>
    <col min="5148" max="5148" width="8.75" style="1070" customWidth="1"/>
    <col min="5149" max="5149" width="9.125" style="1070" customWidth="1"/>
    <col min="5150" max="5150" width="9.5" style="1070" customWidth="1"/>
    <col min="5151" max="5151" width="7.875" style="1070" customWidth="1"/>
    <col min="5152" max="5153" width="9" style="1070"/>
    <col min="5154" max="5154" width="11.875" style="1070" bestFit="1" customWidth="1"/>
    <col min="5155" max="5155" width="9.125" style="1070" bestFit="1" customWidth="1"/>
    <col min="5156" max="5395" width="9" style="1070"/>
    <col min="5396" max="5396" width="4.5" style="1070" customWidth="1"/>
    <col min="5397" max="5397" width="36.75" style="1070" customWidth="1"/>
    <col min="5398" max="5398" width="9" style="1070"/>
    <col min="5399" max="5399" width="8.25" style="1070" customWidth="1"/>
    <col min="5400" max="5400" width="8" style="1070" bestFit="1" customWidth="1"/>
    <col min="5401" max="5401" width="9" style="1070" customWidth="1"/>
    <col min="5402" max="5402" width="9" style="1070" bestFit="1" customWidth="1"/>
    <col min="5403" max="5403" width="8.875" style="1070" customWidth="1"/>
    <col min="5404" max="5404" width="8.75" style="1070" customWidth="1"/>
    <col min="5405" max="5405" width="9.125" style="1070" customWidth="1"/>
    <col min="5406" max="5406" width="9.5" style="1070" customWidth="1"/>
    <col min="5407" max="5407" width="7.875" style="1070" customWidth="1"/>
    <col min="5408" max="5409" width="9" style="1070"/>
    <col min="5410" max="5410" width="11.875" style="1070" bestFit="1" customWidth="1"/>
    <col min="5411" max="5411" width="9.125" style="1070" bestFit="1" customWidth="1"/>
    <col min="5412" max="5651" width="9" style="1070"/>
    <col min="5652" max="5652" width="4.5" style="1070" customWidth="1"/>
    <col min="5653" max="5653" width="36.75" style="1070" customWidth="1"/>
    <col min="5654" max="5654" width="9" style="1070"/>
    <col min="5655" max="5655" width="8.25" style="1070" customWidth="1"/>
    <col min="5656" max="5656" width="8" style="1070" bestFit="1" customWidth="1"/>
    <col min="5657" max="5657" width="9" style="1070" customWidth="1"/>
    <col min="5658" max="5658" width="9" style="1070" bestFit="1" customWidth="1"/>
    <col min="5659" max="5659" width="8.875" style="1070" customWidth="1"/>
    <col min="5660" max="5660" width="8.75" style="1070" customWidth="1"/>
    <col min="5661" max="5661" width="9.125" style="1070" customWidth="1"/>
    <col min="5662" max="5662" width="9.5" style="1070" customWidth="1"/>
    <col min="5663" max="5663" width="7.875" style="1070" customWidth="1"/>
    <col min="5664" max="5665" width="9" style="1070"/>
    <col min="5666" max="5666" width="11.875" style="1070" bestFit="1" customWidth="1"/>
    <col min="5667" max="5667" width="9.125" style="1070" bestFit="1" customWidth="1"/>
    <col min="5668" max="5907" width="9" style="1070"/>
    <col min="5908" max="5908" width="4.5" style="1070" customWidth="1"/>
    <col min="5909" max="5909" width="36.75" style="1070" customWidth="1"/>
    <col min="5910" max="5910" width="9" style="1070"/>
    <col min="5911" max="5911" width="8.25" style="1070" customWidth="1"/>
    <col min="5912" max="5912" width="8" style="1070" bestFit="1" customWidth="1"/>
    <col min="5913" max="5913" width="9" style="1070" customWidth="1"/>
    <col min="5914" max="5914" width="9" style="1070" bestFit="1" customWidth="1"/>
    <col min="5915" max="5915" width="8.875" style="1070" customWidth="1"/>
    <col min="5916" max="5916" width="8.75" style="1070" customWidth="1"/>
    <col min="5917" max="5917" width="9.125" style="1070" customWidth="1"/>
    <col min="5918" max="5918" width="9.5" style="1070" customWidth="1"/>
    <col min="5919" max="5919" width="7.875" style="1070" customWidth="1"/>
    <col min="5920" max="5921" width="9" style="1070"/>
    <col min="5922" max="5922" width="11.875" style="1070" bestFit="1" customWidth="1"/>
    <col min="5923" max="5923" width="9.125" style="1070" bestFit="1" customWidth="1"/>
    <col min="5924" max="6163" width="9" style="1070"/>
    <col min="6164" max="6164" width="4.5" style="1070" customWidth="1"/>
    <col min="6165" max="6165" width="36.75" style="1070" customWidth="1"/>
    <col min="6166" max="6166" width="9" style="1070"/>
    <col min="6167" max="6167" width="8.25" style="1070" customWidth="1"/>
    <col min="6168" max="6168" width="8" style="1070" bestFit="1" customWidth="1"/>
    <col min="6169" max="6169" width="9" style="1070" customWidth="1"/>
    <col min="6170" max="6170" width="9" style="1070" bestFit="1" customWidth="1"/>
    <col min="6171" max="6171" width="8.875" style="1070" customWidth="1"/>
    <col min="6172" max="6172" width="8.75" style="1070" customWidth="1"/>
    <col min="6173" max="6173" width="9.125" style="1070" customWidth="1"/>
    <col min="6174" max="6174" width="9.5" style="1070" customWidth="1"/>
    <col min="6175" max="6175" width="7.875" style="1070" customWidth="1"/>
    <col min="6176" max="6177" width="9" style="1070"/>
    <col min="6178" max="6178" width="11.875" style="1070" bestFit="1" customWidth="1"/>
    <col min="6179" max="6179" width="9.125" style="1070" bestFit="1" customWidth="1"/>
    <col min="6180" max="6419" width="9" style="1070"/>
    <col min="6420" max="6420" width="4.5" style="1070" customWidth="1"/>
    <col min="6421" max="6421" width="36.75" style="1070" customWidth="1"/>
    <col min="6422" max="6422" width="9" style="1070"/>
    <col min="6423" max="6423" width="8.25" style="1070" customWidth="1"/>
    <col min="6424" max="6424" width="8" style="1070" bestFit="1" customWidth="1"/>
    <col min="6425" max="6425" width="9" style="1070" customWidth="1"/>
    <col min="6426" max="6426" width="9" style="1070" bestFit="1" customWidth="1"/>
    <col min="6427" max="6427" width="8.875" style="1070" customWidth="1"/>
    <col min="6428" max="6428" width="8.75" style="1070" customWidth="1"/>
    <col min="6429" max="6429" width="9.125" style="1070" customWidth="1"/>
    <col min="6430" max="6430" width="9.5" style="1070" customWidth="1"/>
    <col min="6431" max="6431" width="7.875" style="1070" customWidth="1"/>
    <col min="6432" max="6433" width="9" style="1070"/>
    <col min="6434" max="6434" width="11.875" style="1070" bestFit="1" customWidth="1"/>
    <col min="6435" max="6435" width="9.125" style="1070" bestFit="1" customWidth="1"/>
    <col min="6436" max="6675" width="9" style="1070"/>
    <col min="6676" max="6676" width="4.5" style="1070" customWidth="1"/>
    <col min="6677" max="6677" width="36.75" style="1070" customWidth="1"/>
    <col min="6678" max="6678" width="9" style="1070"/>
    <col min="6679" max="6679" width="8.25" style="1070" customWidth="1"/>
    <col min="6680" max="6680" width="8" style="1070" bestFit="1" customWidth="1"/>
    <col min="6681" max="6681" width="9" style="1070" customWidth="1"/>
    <col min="6682" max="6682" width="9" style="1070" bestFit="1" customWidth="1"/>
    <col min="6683" max="6683" width="8.875" style="1070" customWidth="1"/>
    <col min="6684" max="6684" width="8.75" style="1070" customWidth="1"/>
    <col min="6685" max="6685" width="9.125" style="1070" customWidth="1"/>
    <col min="6686" max="6686" width="9.5" style="1070" customWidth="1"/>
    <col min="6687" max="6687" width="7.875" style="1070" customWidth="1"/>
    <col min="6688" max="6689" width="9" style="1070"/>
    <col min="6690" max="6690" width="11.875" style="1070" bestFit="1" customWidth="1"/>
    <col min="6691" max="6691" width="9.125" style="1070" bestFit="1" customWidth="1"/>
    <col min="6692" max="6931" width="9" style="1070"/>
    <col min="6932" max="6932" width="4.5" style="1070" customWidth="1"/>
    <col min="6933" max="6933" width="36.75" style="1070" customWidth="1"/>
    <col min="6934" max="6934" width="9" style="1070"/>
    <col min="6935" max="6935" width="8.25" style="1070" customWidth="1"/>
    <col min="6936" max="6936" width="8" style="1070" bestFit="1" customWidth="1"/>
    <col min="6937" max="6937" width="9" style="1070" customWidth="1"/>
    <col min="6938" max="6938" width="9" style="1070" bestFit="1" customWidth="1"/>
    <col min="6939" max="6939" width="8.875" style="1070" customWidth="1"/>
    <col min="6940" max="6940" width="8.75" style="1070" customWidth="1"/>
    <col min="6941" max="6941" width="9.125" style="1070" customWidth="1"/>
    <col min="6942" max="6942" width="9.5" style="1070" customWidth="1"/>
    <col min="6943" max="6943" width="7.875" style="1070" customWidth="1"/>
    <col min="6944" max="6945" width="9" style="1070"/>
    <col min="6946" max="6946" width="11.875" style="1070" bestFit="1" customWidth="1"/>
    <col min="6947" max="6947" width="9.125" style="1070" bestFit="1" customWidth="1"/>
    <col min="6948" max="7187" width="9" style="1070"/>
    <col min="7188" max="7188" width="4.5" style="1070" customWidth="1"/>
    <col min="7189" max="7189" width="36.75" style="1070" customWidth="1"/>
    <col min="7190" max="7190" width="9" style="1070"/>
    <col min="7191" max="7191" width="8.25" style="1070" customWidth="1"/>
    <col min="7192" max="7192" width="8" style="1070" bestFit="1" customWidth="1"/>
    <col min="7193" max="7193" width="9" style="1070" customWidth="1"/>
    <col min="7194" max="7194" width="9" style="1070" bestFit="1" customWidth="1"/>
    <col min="7195" max="7195" width="8.875" style="1070" customWidth="1"/>
    <col min="7196" max="7196" width="8.75" style="1070" customWidth="1"/>
    <col min="7197" max="7197" width="9.125" style="1070" customWidth="1"/>
    <col min="7198" max="7198" width="9.5" style="1070" customWidth="1"/>
    <col min="7199" max="7199" width="7.875" style="1070" customWidth="1"/>
    <col min="7200" max="7201" width="9" style="1070"/>
    <col min="7202" max="7202" width="11.875" style="1070" bestFit="1" customWidth="1"/>
    <col min="7203" max="7203" width="9.125" style="1070" bestFit="1" customWidth="1"/>
    <col min="7204" max="7443" width="9" style="1070"/>
    <col min="7444" max="7444" width="4.5" style="1070" customWidth="1"/>
    <col min="7445" max="7445" width="36.75" style="1070" customWidth="1"/>
    <col min="7446" max="7446" width="9" style="1070"/>
    <col min="7447" max="7447" width="8.25" style="1070" customWidth="1"/>
    <col min="7448" max="7448" width="8" style="1070" bestFit="1" customWidth="1"/>
    <col min="7449" max="7449" width="9" style="1070" customWidth="1"/>
    <col min="7450" max="7450" width="9" style="1070" bestFit="1" customWidth="1"/>
    <col min="7451" max="7451" width="8.875" style="1070" customWidth="1"/>
    <col min="7452" max="7452" width="8.75" style="1070" customWidth="1"/>
    <col min="7453" max="7453" width="9.125" style="1070" customWidth="1"/>
    <col min="7454" max="7454" width="9.5" style="1070" customWidth="1"/>
    <col min="7455" max="7455" width="7.875" style="1070" customWidth="1"/>
    <col min="7456" max="7457" width="9" style="1070"/>
    <col min="7458" max="7458" width="11.875" style="1070" bestFit="1" customWidth="1"/>
    <col min="7459" max="7459" width="9.125" style="1070" bestFit="1" customWidth="1"/>
    <col min="7460" max="7699" width="9" style="1070"/>
    <col min="7700" max="7700" width="4.5" style="1070" customWidth="1"/>
    <col min="7701" max="7701" width="36.75" style="1070" customWidth="1"/>
    <col min="7702" max="7702" width="9" style="1070"/>
    <col min="7703" max="7703" width="8.25" style="1070" customWidth="1"/>
    <col min="7704" max="7704" width="8" style="1070" bestFit="1" customWidth="1"/>
    <col min="7705" max="7705" width="9" style="1070" customWidth="1"/>
    <col min="7706" max="7706" width="9" style="1070" bestFit="1" customWidth="1"/>
    <col min="7707" max="7707" width="8.875" style="1070" customWidth="1"/>
    <col min="7708" max="7708" width="8.75" style="1070" customWidth="1"/>
    <col min="7709" max="7709" width="9.125" style="1070" customWidth="1"/>
    <col min="7710" max="7710" width="9.5" style="1070" customWidth="1"/>
    <col min="7711" max="7711" width="7.875" style="1070" customWidth="1"/>
    <col min="7712" max="7713" width="9" style="1070"/>
    <col min="7714" max="7714" width="11.875" style="1070" bestFit="1" customWidth="1"/>
    <col min="7715" max="7715" width="9.125" style="1070" bestFit="1" customWidth="1"/>
    <col min="7716" max="7955" width="9" style="1070"/>
    <col min="7956" max="7956" width="4.5" style="1070" customWidth="1"/>
    <col min="7957" max="7957" width="36.75" style="1070" customWidth="1"/>
    <col min="7958" max="7958" width="9" style="1070"/>
    <col min="7959" max="7959" width="8.25" style="1070" customWidth="1"/>
    <col min="7960" max="7960" width="8" style="1070" bestFit="1" customWidth="1"/>
    <col min="7961" max="7961" width="9" style="1070" customWidth="1"/>
    <col min="7962" max="7962" width="9" style="1070" bestFit="1" customWidth="1"/>
    <col min="7963" max="7963" width="8.875" style="1070" customWidth="1"/>
    <col min="7964" max="7964" width="8.75" style="1070" customWidth="1"/>
    <col min="7965" max="7965" width="9.125" style="1070" customWidth="1"/>
    <col min="7966" max="7966" width="9.5" style="1070" customWidth="1"/>
    <col min="7967" max="7967" width="7.875" style="1070" customWidth="1"/>
    <col min="7968" max="7969" width="9" style="1070"/>
    <col min="7970" max="7970" width="11.875" style="1070" bestFit="1" customWidth="1"/>
    <col min="7971" max="7971" width="9.125" style="1070" bestFit="1" customWidth="1"/>
    <col min="7972" max="8211" width="9" style="1070"/>
    <col min="8212" max="8212" width="4.5" style="1070" customWidth="1"/>
    <col min="8213" max="8213" width="36.75" style="1070" customWidth="1"/>
    <col min="8214" max="8214" width="9" style="1070"/>
    <col min="8215" max="8215" width="8.25" style="1070" customWidth="1"/>
    <col min="8216" max="8216" width="8" style="1070" bestFit="1" customWidth="1"/>
    <col min="8217" max="8217" width="9" style="1070" customWidth="1"/>
    <col min="8218" max="8218" width="9" style="1070" bestFit="1" customWidth="1"/>
    <col min="8219" max="8219" width="8.875" style="1070" customWidth="1"/>
    <col min="8220" max="8220" width="8.75" style="1070" customWidth="1"/>
    <col min="8221" max="8221" width="9.125" style="1070" customWidth="1"/>
    <col min="8222" max="8222" width="9.5" style="1070" customWidth="1"/>
    <col min="8223" max="8223" width="7.875" style="1070" customWidth="1"/>
    <col min="8224" max="8225" width="9" style="1070"/>
    <col min="8226" max="8226" width="11.875" style="1070" bestFit="1" customWidth="1"/>
    <col min="8227" max="8227" width="9.125" style="1070" bestFit="1" customWidth="1"/>
    <col min="8228" max="8467" width="9" style="1070"/>
    <col min="8468" max="8468" width="4.5" style="1070" customWidth="1"/>
    <col min="8469" max="8469" width="36.75" style="1070" customWidth="1"/>
    <col min="8470" max="8470" width="9" style="1070"/>
    <col min="8471" max="8471" width="8.25" style="1070" customWidth="1"/>
    <col min="8472" max="8472" width="8" style="1070" bestFit="1" customWidth="1"/>
    <col min="8473" max="8473" width="9" style="1070" customWidth="1"/>
    <col min="8474" max="8474" width="9" style="1070" bestFit="1" customWidth="1"/>
    <col min="8475" max="8475" width="8.875" style="1070" customWidth="1"/>
    <col min="8476" max="8476" width="8.75" style="1070" customWidth="1"/>
    <col min="8477" max="8477" width="9.125" style="1070" customWidth="1"/>
    <col min="8478" max="8478" width="9.5" style="1070" customWidth="1"/>
    <col min="8479" max="8479" width="7.875" style="1070" customWidth="1"/>
    <col min="8480" max="8481" width="9" style="1070"/>
    <col min="8482" max="8482" width="11.875" style="1070" bestFit="1" customWidth="1"/>
    <col min="8483" max="8483" width="9.125" style="1070" bestFit="1" customWidth="1"/>
    <col min="8484" max="8723" width="9" style="1070"/>
    <col min="8724" max="8724" width="4.5" style="1070" customWidth="1"/>
    <col min="8725" max="8725" width="36.75" style="1070" customWidth="1"/>
    <col min="8726" max="8726" width="9" style="1070"/>
    <col min="8727" max="8727" width="8.25" style="1070" customWidth="1"/>
    <col min="8728" max="8728" width="8" style="1070" bestFit="1" customWidth="1"/>
    <col min="8729" max="8729" width="9" style="1070" customWidth="1"/>
    <col min="8730" max="8730" width="9" style="1070" bestFit="1" customWidth="1"/>
    <col min="8731" max="8731" width="8.875" style="1070" customWidth="1"/>
    <col min="8732" max="8732" width="8.75" style="1070" customWidth="1"/>
    <col min="8733" max="8733" width="9.125" style="1070" customWidth="1"/>
    <col min="8734" max="8734" width="9.5" style="1070" customWidth="1"/>
    <col min="8735" max="8735" width="7.875" style="1070" customWidth="1"/>
    <col min="8736" max="8737" width="9" style="1070"/>
    <col min="8738" max="8738" width="11.875" style="1070" bestFit="1" customWidth="1"/>
    <col min="8739" max="8739" width="9.125" style="1070" bestFit="1" customWidth="1"/>
    <col min="8740" max="8979" width="9" style="1070"/>
    <col min="8980" max="8980" width="4.5" style="1070" customWidth="1"/>
    <col min="8981" max="8981" width="36.75" style="1070" customWidth="1"/>
    <col min="8982" max="8982" width="9" style="1070"/>
    <col min="8983" max="8983" width="8.25" style="1070" customWidth="1"/>
    <col min="8984" max="8984" width="8" style="1070" bestFit="1" customWidth="1"/>
    <col min="8985" max="8985" width="9" style="1070" customWidth="1"/>
    <col min="8986" max="8986" width="9" style="1070" bestFit="1" customWidth="1"/>
    <col min="8987" max="8987" width="8.875" style="1070" customWidth="1"/>
    <col min="8988" max="8988" width="8.75" style="1070" customWidth="1"/>
    <col min="8989" max="8989" width="9.125" style="1070" customWidth="1"/>
    <col min="8990" max="8990" width="9.5" style="1070" customWidth="1"/>
    <col min="8991" max="8991" width="7.875" style="1070" customWidth="1"/>
    <col min="8992" max="8993" width="9" style="1070"/>
    <col min="8994" max="8994" width="11.875" style="1070" bestFit="1" customWidth="1"/>
    <col min="8995" max="8995" width="9.125" style="1070" bestFit="1" customWidth="1"/>
    <col min="8996" max="9235" width="9" style="1070"/>
    <col min="9236" max="9236" width="4.5" style="1070" customWidth="1"/>
    <col min="9237" max="9237" width="36.75" style="1070" customWidth="1"/>
    <col min="9238" max="9238" width="9" style="1070"/>
    <col min="9239" max="9239" width="8.25" style="1070" customWidth="1"/>
    <col min="9240" max="9240" width="8" style="1070" bestFit="1" customWidth="1"/>
    <col min="9241" max="9241" width="9" style="1070" customWidth="1"/>
    <col min="9242" max="9242" width="9" style="1070" bestFit="1" customWidth="1"/>
    <col min="9243" max="9243" width="8.875" style="1070" customWidth="1"/>
    <col min="9244" max="9244" width="8.75" style="1070" customWidth="1"/>
    <col min="9245" max="9245" width="9.125" style="1070" customWidth="1"/>
    <col min="9246" max="9246" width="9.5" style="1070" customWidth="1"/>
    <col min="9247" max="9247" width="7.875" style="1070" customWidth="1"/>
    <col min="9248" max="9249" width="9" style="1070"/>
    <col min="9250" max="9250" width="11.875" style="1070" bestFit="1" customWidth="1"/>
    <col min="9251" max="9251" width="9.125" style="1070" bestFit="1" customWidth="1"/>
    <col min="9252" max="9491" width="9" style="1070"/>
    <col min="9492" max="9492" width="4.5" style="1070" customWidth="1"/>
    <col min="9493" max="9493" width="36.75" style="1070" customWidth="1"/>
    <col min="9494" max="9494" width="9" style="1070"/>
    <col min="9495" max="9495" width="8.25" style="1070" customWidth="1"/>
    <col min="9496" max="9496" width="8" style="1070" bestFit="1" customWidth="1"/>
    <col min="9497" max="9497" width="9" style="1070" customWidth="1"/>
    <col min="9498" max="9498" width="9" style="1070" bestFit="1" customWidth="1"/>
    <col min="9499" max="9499" width="8.875" style="1070" customWidth="1"/>
    <col min="9500" max="9500" width="8.75" style="1070" customWidth="1"/>
    <col min="9501" max="9501" width="9.125" style="1070" customWidth="1"/>
    <col min="9502" max="9502" width="9.5" style="1070" customWidth="1"/>
    <col min="9503" max="9503" width="7.875" style="1070" customWidth="1"/>
    <col min="9504" max="9505" width="9" style="1070"/>
    <col min="9506" max="9506" width="11.875" style="1070" bestFit="1" customWidth="1"/>
    <col min="9507" max="9507" width="9.125" style="1070" bestFit="1" customWidth="1"/>
    <col min="9508" max="9747" width="9" style="1070"/>
    <col min="9748" max="9748" width="4.5" style="1070" customWidth="1"/>
    <col min="9749" max="9749" width="36.75" style="1070" customWidth="1"/>
    <col min="9750" max="9750" width="9" style="1070"/>
    <col min="9751" max="9751" width="8.25" style="1070" customWidth="1"/>
    <col min="9752" max="9752" width="8" style="1070" bestFit="1" customWidth="1"/>
    <col min="9753" max="9753" width="9" style="1070" customWidth="1"/>
    <col min="9754" max="9754" width="9" style="1070" bestFit="1" customWidth="1"/>
    <col min="9755" max="9755" width="8.875" style="1070" customWidth="1"/>
    <col min="9756" max="9756" width="8.75" style="1070" customWidth="1"/>
    <col min="9757" max="9757" width="9.125" style="1070" customWidth="1"/>
    <col min="9758" max="9758" width="9.5" style="1070" customWidth="1"/>
    <col min="9759" max="9759" width="7.875" style="1070" customWidth="1"/>
    <col min="9760" max="9761" width="9" style="1070"/>
    <col min="9762" max="9762" width="11.875" style="1070" bestFit="1" customWidth="1"/>
    <col min="9763" max="9763" width="9.125" style="1070" bestFit="1" customWidth="1"/>
    <col min="9764" max="10003" width="9" style="1070"/>
    <col min="10004" max="10004" width="4.5" style="1070" customWidth="1"/>
    <col min="10005" max="10005" width="36.75" style="1070" customWidth="1"/>
    <col min="10006" max="10006" width="9" style="1070"/>
    <col min="10007" max="10007" width="8.25" style="1070" customWidth="1"/>
    <col min="10008" max="10008" width="8" style="1070" bestFit="1" customWidth="1"/>
    <col min="10009" max="10009" width="9" style="1070" customWidth="1"/>
    <col min="10010" max="10010" width="9" style="1070" bestFit="1" customWidth="1"/>
    <col min="10011" max="10011" width="8.875" style="1070" customWidth="1"/>
    <col min="10012" max="10012" width="8.75" style="1070" customWidth="1"/>
    <col min="10013" max="10013" width="9.125" style="1070" customWidth="1"/>
    <col min="10014" max="10014" width="9.5" style="1070" customWidth="1"/>
    <col min="10015" max="10015" width="7.875" style="1070" customWidth="1"/>
    <col min="10016" max="10017" width="9" style="1070"/>
    <col min="10018" max="10018" width="11.875" style="1070" bestFit="1" customWidth="1"/>
    <col min="10019" max="10019" width="9.125" style="1070" bestFit="1" customWidth="1"/>
    <col min="10020" max="10259" width="9" style="1070"/>
    <col min="10260" max="10260" width="4.5" style="1070" customWidth="1"/>
    <col min="10261" max="10261" width="36.75" style="1070" customWidth="1"/>
    <col min="10262" max="10262" width="9" style="1070"/>
    <col min="10263" max="10263" width="8.25" style="1070" customWidth="1"/>
    <col min="10264" max="10264" width="8" style="1070" bestFit="1" customWidth="1"/>
    <col min="10265" max="10265" width="9" style="1070" customWidth="1"/>
    <col min="10266" max="10266" width="9" style="1070" bestFit="1" customWidth="1"/>
    <col min="10267" max="10267" width="8.875" style="1070" customWidth="1"/>
    <col min="10268" max="10268" width="8.75" style="1070" customWidth="1"/>
    <col min="10269" max="10269" width="9.125" style="1070" customWidth="1"/>
    <col min="10270" max="10270" width="9.5" style="1070" customWidth="1"/>
    <col min="10271" max="10271" width="7.875" style="1070" customWidth="1"/>
    <col min="10272" max="10273" width="9" style="1070"/>
    <col min="10274" max="10274" width="11.875" style="1070" bestFit="1" customWidth="1"/>
    <col min="10275" max="10275" width="9.125" style="1070" bestFit="1" customWidth="1"/>
    <col min="10276" max="10515" width="9" style="1070"/>
    <col min="10516" max="10516" width="4.5" style="1070" customWidth="1"/>
    <col min="10517" max="10517" width="36.75" style="1070" customWidth="1"/>
    <col min="10518" max="10518" width="9" style="1070"/>
    <col min="10519" max="10519" width="8.25" style="1070" customWidth="1"/>
    <col min="10520" max="10520" width="8" style="1070" bestFit="1" customWidth="1"/>
    <col min="10521" max="10521" width="9" style="1070" customWidth="1"/>
    <col min="10522" max="10522" width="9" style="1070" bestFit="1" customWidth="1"/>
    <col min="10523" max="10523" width="8.875" style="1070" customWidth="1"/>
    <col min="10524" max="10524" width="8.75" style="1070" customWidth="1"/>
    <col min="10525" max="10525" width="9.125" style="1070" customWidth="1"/>
    <col min="10526" max="10526" width="9.5" style="1070" customWidth="1"/>
    <col min="10527" max="10527" width="7.875" style="1070" customWidth="1"/>
    <col min="10528" max="10529" width="9" style="1070"/>
    <col min="10530" max="10530" width="11.875" style="1070" bestFit="1" customWidth="1"/>
    <col min="10531" max="10531" width="9.125" style="1070" bestFit="1" customWidth="1"/>
    <col min="10532" max="10771" width="9" style="1070"/>
    <col min="10772" max="10772" width="4.5" style="1070" customWidth="1"/>
    <col min="10773" max="10773" width="36.75" style="1070" customWidth="1"/>
    <col min="10774" max="10774" width="9" style="1070"/>
    <col min="10775" max="10775" width="8.25" style="1070" customWidth="1"/>
    <col min="10776" max="10776" width="8" style="1070" bestFit="1" customWidth="1"/>
    <col min="10777" max="10777" width="9" style="1070" customWidth="1"/>
    <col min="10778" max="10778" width="9" style="1070" bestFit="1" customWidth="1"/>
    <col min="10779" max="10779" width="8.875" style="1070" customWidth="1"/>
    <col min="10780" max="10780" width="8.75" style="1070" customWidth="1"/>
    <col min="10781" max="10781" width="9.125" style="1070" customWidth="1"/>
    <col min="10782" max="10782" width="9.5" style="1070" customWidth="1"/>
    <col min="10783" max="10783" width="7.875" style="1070" customWidth="1"/>
    <col min="10784" max="10785" width="9" style="1070"/>
    <col min="10786" max="10786" width="11.875" style="1070" bestFit="1" customWidth="1"/>
    <col min="10787" max="10787" width="9.125" style="1070" bestFit="1" customWidth="1"/>
    <col min="10788" max="11027" width="9" style="1070"/>
    <col min="11028" max="11028" width="4.5" style="1070" customWidth="1"/>
    <col min="11029" max="11029" width="36.75" style="1070" customWidth="1"/>
    <col min="11030" max="11030" width="9" style="1070"/>
    <col min="11031" max="11031" width="8.25" style="1070" customWidth="1"/>
    <col min="11032" max="11032" width="8" style="1070" bestFit="1" customWidth="1"/>
    <col min="11033" max="11033" width="9" style="1070" customWidth="1"/>
    <col min="11034" max="11034" width="9" style="1070" bestFit="1" customWidth="1"/>
    <col min="11035" max="11035" width="8.875" style="1070" customWidth="1"/>
    <col min="11036" max="11036" width="8.75" style="1070" customWidth="1"/>
    <col min="11037" max="11037" width="9.125" style="1070" customWidth="1"/>
    <col min="11038" max="11038" width="9.5" style="1070" customWidth="1"/>
    <col min="11039" max="11039" width="7.875" style="1070" customWidth="1"/>
    <col min="11040" max="11041" width="9" style="1070"/>
    <col min="11042" max="11042" width="11.875" style="1070" bestFit="1" customWidth="1"/>
    <col min="11043" max="11043" width="9.125" style="1070" bestFit="1" customWidth="1"/>
    <col min="11044" max="11283" width="9" style="1070"/>
    <col min="11284" max="11284" width="4.5" style="1070" customWidth="1"/>
    <col min="11285" max="11285" width="36.75" style="1070" customWidth="1"/>
    <col min="11286" max="11286" width="9" style="1070"/>
    <col min="11287" max="11287" width="8.25" style="1070" customWidth="1"/>
    <col min="11288" max="11288" width="8" style="1070" bestFit="1" customWidth="1"/>
    <col min="11289" max="11289" width="9" style="1070" customWidth="1"/>
    <col min="11290" max="11290" width="9" style="1070" bestFit="1" customWidth="1"/>
    <col min="11291" max="11291" width="8.875" style="1070" customWidth="1"/>
    <col min="11292" max="11292" width="8.75" style="1070" customWidth="1"/>
    <col min="11293" max="11293" width="9.125" style="1070" customWidth="1"/>
    <col min="11294" max="11294" width="9.5" style="1070" customWidth="1"/>
    <col min="11295" max="11295" width="7.875" style="1070" customWidth="1"/>
    <col min="11296" max="11297" width="9" style="1070"/>
    <col min="11298" max="11298" width="11.875" style="1070" bestFit="1" customWidth="1"/>
    <col min="11299" max="11299" width="9.125" style="1070" bestFit="1" customWidth="1"/>
    <col min="11300" max="11539" width="9" style="1070"/>
    <col min="11540" max="11540" width="4.5" style="1070" customWidth="1"/>
    <col min="11541" max="11541" width="36.75" style="1070" customWidth="1"/>
    <col min="11542" max="11542" width="9" style="1070"/>
    <col min="11543" max="11543" width="8.25" style="1070" customWidth="1"/>
    <col min="11544" max="11544" width="8" style="1070" bestFit="1" customWidth="1"/>
    <col min="11545" max="11545" width="9" style="1070" customWidth="1"/>
    <col min="11546" max="11546" width="9" style="1070" bestFit="1" customWidth="1"/>
    <col min="11547" max="11547" width="8.875" style="1070" customWidth="1"/>
    <col min="11548" max="11548" width="8.75" style="1070" customWidth="1"/>
    <col min="11549" max="11549" width="9.125" style="1070" customWidth="1"/>
    <col min="11550" max="11550" width="9.5" style="1070" customWidth="1"/>
    <col min="11551" max="11551" width="7.875" style="1070" customWidth="1"/>
    <col min="11552" max="11553" width="9" style="1070"/>
    <col min="11554" max="11554" width="11.875" style="1070" bestFit="1" customWidth="1"/>
    <col min="11555" max="11555" width="9.125" style="1070" bestFit="1" customWidth="1"/>
    <col min="11556" max="11795" width="9" style="1070"/>
    <col min="11796" max="11796" width="4.5" style="1070" customWidth="1"/>
    <col min="11797" max="11797" width="36.75" style="1070" customWidth="1"/>
    <col min="11798" max="11798" width="9" style="1070"/>
    <col min="11799" max="11799" width="8.25" style="1070" customWidth="1"/>
    <col min="11800" max="11800" width="8" style="1070" bestFit="1" customWidth="1"/>
    <col min="11801" max="11801" width="9" style="1070" customWidth="1"/>
    <col min="11802" max="11802" width="9" style="1070" bestFit="1" customWidth="1"/>
    <col min="11803" max="11803" width="8.875" style="1070" customWidth="1"/>
    <col min="11804" max="11804" width="8.75" style="1070" customWidth="1"/>
    <col min="11805" max="11805" width="9.125" style="1070" customWidth="1"/>
    <col min="11806" max="11806" width="9.5" style="1070" customWidth="1"/>
    <col min="11807" max="11807" width="7.875" style="1070" customWidth="1"/>
    <col min="11808" max="11809" width="9" style="1070"/>
    <col min="11810" max="11810" width="11.875" style="1070" bestFit="1" customWidth="1"/>
    <col min="11811" max="11811" width="9.125" style="1070" bestFit="1" customWidth="1"/>
    <col min="11812" max="12051" width="9" style="1070"/>
    <col min="12052" max="12052" width="4.5" style="1070" customWidth="1"/>
    <col min="12053" max="12053" width="36.75" style="1070" customWidth="1"/>
    <col min="12054" max="12054" width="9" style="1070"/>
    <col min="12055" max="12055" width="8.25" style="1070" customWidth="1"/>
    <col min="12056" max="12056" width="8" style="1070" bestFit="1" customWidth="1"/>
    <col min="12057" max="12057" width="9" style="1070" customWidth="1"/>
    <col min="12058" max="12058" width="9" style="1070" bestFit="1" customWidth="1"/>
    <col min="12059" max="12059" width="8.875" style="1070" customWidth="1"/>
    <col min="12060" max="12060" width="8.75" style="1070" customWidth="1"/>
    <col min="12061" max="12061" width="9.125" style="1070" customWidth="1"/>
    <col min="12062" max="12062" width="9.5" style="1070" customWidth="1"/>
    <col min="12063" max="12063" width="7.875" style="1070" customWidth="1"/>
    <col min="12064" max="12065" width="9" style="1070"/>
    <col min="12066" max="12066" width="11.875" style="1070" bestFit="1" customWidth="1"/>
    <col min="12067" max="12067" width="9.125" style="1070" bestFit="1" customWidth="1"/>
    <col min="12068" max="12307" width="9" style="1070"/>
    <col min="12308" max="12308" width="4.5" style="1070" customWidth="1"/>
    <col min="12309" max="12309" width="36.75" style="1070" customWidth="1"/>
    <col min="12310" max="12310" width="9" style="1070"/>
    <col min="12311" max="12311" width="8.25" style="1070" customWidth="1"/>
    <col min="12312" max="12312" width="8" style="1070" bestFit="1" customWidth="1"/>
    <col min="12313" max="12313" width="9" style="1070" customWidth="1"/>
    <col min="12314" max="12314" width="9" style="1070" bestFit="1" customWidth="1"/>
    <col min="12315" max="12315" width="8.875" style="1070" customWidth="1"/>
    <col min="12316" max="12316" width="8.75" style="1070" customWidth="1"/>
    <col min="12317" max="12317" width="9.125" style="1070" customWidth="1"/>
    <col min="12318" max="12318" width="9.5" style="1070" customWidth="1"/>
    <col min="12319" max="12319" width="7.875" style="1070" customWidth="1"/>
    <col min="12320" max="12321" width="9" style="1070"/>
    <col min="12322" max="12322" width="11.875" style="1070" bestFit="1" customWidth="1"/>
    <col min="12323" max="12323" width="9.125" style="1070" bestFit="1" customWidth="1"/>
    <col min="12324" max="12563" width="9" style="1070"/>
    <col min="12564" max="12564" width="4.5" style="1070" customWidth="1"/>
    <col min="12565" max="12565" width="36.75" style="1070" customWidth="1"/>
    <col min="12566" max="12566" width="9" style="1070"/>
    <col min="12567" max="12567" width="8.25" style="1070" customWidth="1"/>
    <col min="12568" max="12568" width="8" style="1070" bestFit="1" customWidth="1"/>
    <col min="12569" max="12569" width="9" style="1070" customWidth="1"/>
    <col min="12570" max="12570" width="9" style="1070" bestFit="1" customWidth="1"/>
    <col min="12571" max="12571" width="8.875" style="1070" customWidth="1"/>
    <col min="12572" max="12572" width="8.75" style="1070" customWidth="1"/>
    <col min="12573" max="12573" width="9.125" style="1070" customWidth="1"/>
    <col min="12574" max="12574" width="9.5" style="1070" customWidth="1"/>
    <col min="12575" max="12575" width="7.875" style="1070" customWidth="1"/>
    <col min="12576" max="12577" width="9" style="1070"/>
    <col min="12578" max="12578" width="11.875" style="1070" bestFit="1" customWidth="1"/>
    <col min="12579" max="12579" width="9.125" style="1070" bestFit="1" customWidth="1"/>
    <col min="12580" max="12819" width="9" style="1070"/>
    <col min="12820" max="12820" width="4.5" style="1070" customWidth="1"/>
    <col min="12821" max="12821" width="36.75" style="1070" customWidth="1"/>
    <col min="12822" max="12822" width="9" style="1070"/>
    <col min="12823" max="12823" width="8.25" style="1070" customWidth="1"/>
    <col min="12824" max="12824" width="8" style="1070" bestFit="1" customWidth="1"/>
    <col min="12825" max="12825" width="9" style="1070" customWidth="1"/>
    <col min="12826" max="12826" width="9" style="1070" bestFit="1" customWidth="1"/>
    <col min="12827" max="12827" width="8.875" style="1070" customWidth="1"/>
    <col min="12828" max="12828" width="8.75" style="1070" customWidth="1"/>
    <col min="12829" max="12829" width="9.125" style="1070" customWidth="1"/>
    <col min="12830" max="12830" width="9.5" style="1070" customWidth="1"/>
    <col min="12831" max="12831" width="7.875" style="1070" customWidth="1"/>
    <col min="12832" max="12833" width="9" style="1070"/>
    <col min="12834" max="12834" width="11.875" style="1070" bestFit="1" customWidth="1"/>
    <col min="12835" max="12835" width="9.125" style="1070" bestFit="1" customWidth="1"/>
    <col min="12836" max="13075" width="9" style="1070"/>
    <col min="13076" max="13076" width="4.5" style="1070" customWidth="1"/>
    <col min="13077" max="13077" width="36.75" style="1070" customWidth="1"/>
    <col min="13078" max="13078" width="9" style="1070"/>
    <col min="13079" max="13079" width="8.25" style="1070" customWidth="1"/>
    <col min="13080" max="13080" width="8" style="1070" bestFit="1" customWidth="1"/>
    <col min="13081" max="13081" width="9" style="1070" customWidth="1"/>
    <col min="13082" max="13082" width="9" style="1070" bestFit="1" customWidth="1"/>
    <col min="13083" max="13083" width="8.875" style="1070" customWidth="1"/>
    <col min="13084" max="13084" width="8.75" style="1070" customWidth="1"/>
    <col min="13085" max="13085" width="9.125" style="1070" customWidth="1"/>
    <col min="13086" max="13086" width="9.5" style="1070" customWidth="1"/>
    <col min="13087" max="13087" width="7.875" style="1070" customWidth="1"/>
    <col min="13088" max="13089" width="9" style="1070"/>
    <col min="13090" max="13090" width="11.875" style="1070" bestFit="1" customWidth="1"/>
    <col min="13091" max="13091" width="9.125" style="1070" bestFit="1" customWidth="1"/>
    <col min="13092" max="13331" width="9" style="1070"/>
    <col min="13332" max="13332" width="4.5" style="1070" customWidth="1"/>
    <col min="13333" max="13333" width="36.75" style="1070" customWidth="1"/>
    <col min="13334" max="13334" width="9" style="1070"/>
    <col min="13335" max="13335" width="8.25" style="1070" customWidth="1"/>
    <col min="13336" max="13336" width="8" style="1070" bestFit="1" customWidth="1"/>
    <col min="13337" max="13337" width="9" style="1070" customWidth="1"/>
    <col min="13338" max="13338" width="9" style="1070" bestFit="1" customWidth="1"/>
    <col min="13339" max="13339" width="8.875" style="1070" customWidth="1"/>
    <col min="13340" max="13340" width="8.75" style="1070" customWidth="1"/>
    <col min="13341" max="13341" width="9.125" style="1070" customWidth="1"/>
    <col min="13342" max="13342" width="9.5" style="1070" customWidth="1"/>
    <col min="13343" max="13343" width="7.875" style="1070" customWidth="1"/>
    <col min="13344" max="13345" width="9" style="1070"/>
    <col min="13346" max="13346" width="11.875" style="1070" bestFit="1" customWidth="1"/>
    <col min="13347" max="13347" width="9.125" style="1070" bestFit="1" customWidth="1"/>
    <col min="13348" max="13587" width="9" style="1070"/>
    <col min="13588" max="13588" width="4.5" style="1070" customWidth="1"/>
    <col min="13589" max="13589" width="36.75" style="1070" customWidth="1"/>
    <col min="13590" max="13590" width="9" style="1070"/>
    <col min="13591" max="13591" width="8.25" style="1070" customWidth="1"/>
    <col min="13592" max="13592" width="8" style="1070" bestFit="1" customWidth="1"/>
    <col min="13593" max="13593" width="9" style="1070" customWidth="1"/>
    <col min="13594" max="13594" width="9" style="1070" bestFit="1" customWidth="1"/>
    <col min="13595" max="13595" width="8.875" style="1070" customWidth="1"/>
    <col min="13596" max="13596" width="8.75" style="1070" customWidth="1"/>
    <col min="13597" max="13597" width="9.125" style="1070" customWidth="1"/>
    <col min="13598" max="13598" width="9.5" style="1070" customWidth="1"/>
    <col min="13599" max="13599" width="7.875" style="1070" customWidth="1"/>
    <col min="13600" max="13601" width="9" style="1070"/>
    <col min="13602" max="13602" width="11.875" style="1070" bestFit="1" customWidth="1"/>
    <col min="13603" max="13603" width="9.125" style="1070" bestFit="1" customWidth="1"/>
    <col min="13604" max="13843" width="9" style="1070"/>
    <col min="13844" max="13844" width="4.5" style="1070" customWidth="1"/>
    <col min="13845" max="13845" width="36.75" style="1070" customWidth="1"/>
    <col min="13846" max="13846" width="9" style="1070"/>
    <col min="13847" max="13847" width="8.25" style="1070" customWidth="1"/>
    <col min="13848" max="13848" width="8" style="1070" bestFit="1" customWidth="1"/>
    <col min="13849" max="13849" width="9" style="1070" customWidth="1"/>
    <col min="13850" max="13850" width="9" style="1070" bestFit="1" customWidth="1"/>
    <col min="13851" max="13851" width="8.875" style="1070" customWidth="1"/>
    <col min="13852" max="13852" width="8.75" style="1070" customWidth="1"/>
    <col min="13853" max="13853" width="9.125" style="1070" customWidth="1"/>
    <col min="13854" max="13854" width="9.5" style="1070" customWidth="1"/>
    <col min="13855" max="13855" width="7.875" style="1070" customWidth="1"/>
    <col min="13856" max="13857" width="9" style="1070"/>
    <col min="13858" max="13858" width="11.875" style="1070" bestFit="1" customWidth="1"/>
    <col min="13859" max="13859" width="9.125" style="1070" bestFit="1" customWidth="1"/>
    <col min="13860" max="14099" width="9" style="1070"/>
    <col min="14100" max="14100" width="4.5" style="1070" customWidth="1"/>
    <col min="14101" max="14101" width="36.75" style="1070" customWidth="1"/>
    <col min="14102" max="14102" width="9" style="1070"/>
    <col min="14103" max="14103" width="8.25" style="1070" customWidth="1"/>
    <col min="14104" max="14104" width="8" style="1070" bestFit="1" customWidth="1"/>
    <col min="14105" max="14105" width="9" style="1070" customWidth="1"/>
    <col min="14106" max="14106" width="9" style="1070" bestFit="1" customWidth="1"/>
    <col min="14107" max="14107" width="8.875" style="1070" customWidth="1"/>
    <col min="14108" max="14108" width="8.75" style="1070" customWidth="1"/>
    <col min="14109" max="14109" width="9.125" style="1070" customWidth="1"/>
    <col min="14110" max="14110" width="9.5" style="1070" customWidth="1"/>
    <col min="14111" max="14111" width="7.875" style="1070" customWidth="1"/>
    <col min="14112" max="14113" width="9" style="1070"/>
    <col min="14114" max="14114" width="11.875" style="1070" bestFit="1" customWidth="1"/>
    <col min="14115" max="14115" width="9.125" style="1070" bestFit="1" customWidth="1"/>
    <col min="14116" max="14355" width="9" style="1070"/>
    <col min="14356" max="14356" width="4.5" style="1070" customWidth="1"/>
    <col min="14357" max="14357" width="36.75" style="1070" customWidth="1"/>
    <col min="14358" max="14358" width="9" style="1070"/>
    <col min="14359" max="14359" width="8.25" style="1070" customWidth="1"/>
    <col min="14360" max="14360" width="8" style="1070" bestFit="1" customWidth="1"/>
    <col min="14361" max="14361" width="9" style="1070" customWidth="1"/>
    <col min="14362" max="14362" width="9" style="1070" bestFit="1" customWidth="1"/>
    <col min="14363" max="14363" width="8.875" style="1070" customWidth="1"/>
    <col min="14364" max="14364" width="8.75" style="1070" customWidth="1"/>
    <col min="14365" max="14365" width="9.125" style="1070" customWidth="1"/>
    <col min="14366" max="14366" width="9.5" style="1070" customWidth="1"/>
    <col min="14367" max="14367" width="7.875" style="1070" customWidth="1"/>
    <col min="14368" max="14369" width="9" style="1070"/>
    <col min="14370" max="14370" width="11.875" style="1070" bestFit="1" customWidth="1"/>
    <col min="14371" max="14371" width="9.125" style="1070" bestFit="1" customWidth="1"/>
    <col min="14372" max="14611" width="9" style="1070"/>
    <col min="14612" max="14612" width="4.5" style="1070" customWidth="1"/>
    <col min="14613" max="14613" width="36.75" style="1070" customWidth="1"/>
    <col min="14614" max="14614" width="9" style="1070"/>
    <col min="14615" max="14615" width="8.25" style="1070" customWidth="1"/>
    <col min="14616" max="14616" width="8" style="1070" bestFit="1" customWidth="1"/>
    <col min="14617" max="14617" width="9" style="1070" customWidth="1"/>
    <col min="14618" max="14618" width="9" style="1070" bestFit="1" customWidth="1"/>
    <col min="14619" max="14619" width="8.875" style="1070" customWidth="1"/>
    <col min="14620" max="14620" width="8.75" style="1070" customWidth="1"/>
    <col min="14621" max="14621" width="9.125" style="1070" customWidth="1"/>
    <col min="14622" max="14622" width="9.5" style="1070" customWidth="1"/>
    <col min="14623" max="14623" width="7.875" style="1070" customWidth="1"/>
    <col min="14624" max="14625" width="9" style="1070"/>
    <col min="14626" max="14626" width="11.875" style="1070" bestFit="1" customWidth="1"/>
    <col min="14627" max="14627" width="9.125" style="1070" bestFit="1" customWidth="1"/>
    <col min="14628" max="14867" width="9" style="1070"/>
    <col min="14868" max="14868" width="4.5" style="1070" customWidth="1"/>
    <col min="14869" max="14869" width="36.75" style="1070" customWidth="1"/>
    <col min="14870" max="14870" width="9" style="1070"/>
    <col min="14871" max="14871" width="8.25" style="1070" customWidth="1"/>
    <col min="14872" max="14872" width="8" style="1070" bestFit="1" customWidth="1"/>
    <col min="14873" max="14873" width="9" style="1070" customWidth="1"/>
    <col min="14874" max="14874" width="9" style="1070" bestFit="1" customWidth="1"/>
    <col min="14875" max="14875" width="8.875" style="1070" customWidth="1"/>
    <col min="14876" max="14876" width="8.75" style="1070" customWidth="1"/>
    <col min="14877" max="14877" width="9.125" style="1070" customWidth="1"/>
    <col min="14878" max="14878" width="9.5" style="1070" customWidth="1"/>
    <col min="14879" max="14879" width="7.875" style="1070" customWidth="1"/>
    <col min="14880" max="14881" width="9" style="1070"/>
    <col min="14882" max="14882" width="11.875" style="1070" bestFit="1" customWidth="1"/>
    <col min="14883" max="14883" width="9.125" style="1070" bestFit="1" customWidth="1"/>
    <col min="14884" max="15123" width="9" style="1070"/>
    <col min="15124" max="15124" width="4.5" style="1070" customWidth="1"/>
    <col min="15125" max="15125" width="36.75" style="1070" customWidth="1"/>
    <col min="15126" max="15126" width="9" style="1070"/>
    <col min="15127" max="15127" width="8.25" style="1070" customWidth="1"/>
    <col min="15128" max="15128" width="8" style="1070" bestFit="1" customWidth="1"/>
    <col min="15129" max="15129" width="9" style="1070" customWidth="1"/>
    <col min="15130" max="15130" width="9" style="1070" bestFit="1" customWidth="1"/>
    <col min="15131" max="15131" width="8.875" style="1070" customWidth="1"/>
    <col min="15132" max="15132" width="8.75" style="1070" customWidth="1"/>
    <col min="15133" max="15133" width="9.125" style="1070" customWidth="1"/>
    <col min="15134" max="15134" width="9.5" style="1070" customWidth="1"/>
    <col min="15135" max="15135" width="7.875" style="1070" customWidth="1"/>
    <col min="15136" max="15137" width="9" style="1070"/>
    <col min="15138" max="15138" width="11.875" style="1070" bestFit="1" customWidth="1"/>
    <col min="15139" max="15139" width="9.125" style="1070" bestFit="1" customWidth="1"/>
    <col min="15140" max="15379" width="9" style="1070"/>
    <col min="15380" max="15380" width="4.5" style="1070" customWidth="1"/>
    <col min="15381" max="15381" width="36.75" style="1070" customWidth="1"/>
    <col min="15382" max="15382" width="9" style="1070"/>
    <col min="15383" max="15383" width="8.25" style="1070" customWidth="1"/>
    <col min="15384" max="15384" width="8" style="1070" bestFit="1" customWidth="1"/>
    <col min="15385" max="15385" width="9" style="1070" customWidth="1"/>
    <col min="15386" max="15386" width="9" style="1070" bestFit="1" customWidth="1"/>
    <col min="15387" max="15387" width="8.875" style="1070" customWidth="1"/>
    <col min="15388" max="15388" width="8.75" style="1070" customWidth="1"/>
    <col min="15389" max="15389" width="9.125" style="1070" customWidth="1"/>
    <col min="15390" max="15390" width="9.5" style="1070" customWidth="1"/>
    <col min="15391" max="15391" width="7.875" style="1070" customWidth="1"/>
    <col min="15392" max="15393" width="9" style="1070"/>
    <col min="15394" max="15394" width="11.875" style="1070" bestFit="1" customWidth="1"/>
    <col min="15395" max="15395" width="9.125" style="1070" bestFit="1" customWidth="1"/>
    <col min="15396" max="15635" width="9" style="1070"/>
    <col min="15636" max="15636" width="4.5" style="1070" customWidth="1"/>
    <col min="15637" max="15637" width="36.75" style="1070" customWidth="1"/>
    <col min="15638" max="15638" width="9" style="1070"/>
    <col min="15639" max="15639" width="8.25" style="1070" customWidth="1"/>
    <col min="15640" max="15640" width="8" style="1070" bestFit="1" customWidth="1"/>
    <col min="15641" max="15641" width="9" style="1070" customWidth="1"/>
    <col min="15642" max="15642" width="9" style="1070" bestFit="1" customWidth="1"/>
    <col min="15643" max="15643" width="8.875" style="1070" customWidth="1"/>
    <col min="15644" max="15644" width="8.75" style="1070" customWidth="1"/>
    <col min="15645" max="15645" width="9.125" style="1070" customWidth="1"/>
    <col min="15646" max="15646" width="9.5" style="1070" customWidth="1"/>
    <col min="15647" max="15647" width="7.875" style="1070" customWidth="1"/>
    <col min="15648" max="15649" width="9" style="1070"/>
    <col min="15650" max="15650" width="11.875" style="1070" bestFit="1" customWidth="1"/>
    <col min="15651" max="15651" width="9.125" style="1070" bestFit="1" customWidth="1"/>
    <col min="15652" max="15891" width="9" style="1070"/>
    <col min="15892" max="15892" width="4.5" style="1070" customWidth="1"/>
    <col min="15893" max="15893" width="36.75" style="1070" customWidth="1"/>
    <col min="15894" max="15894" width="9" style="1070"/>
    <col min="15895" max="15895" width="8.25" style="1070" customWidth="1"/>
    <col min="15896" max="15896" width="8" style="1070" bestFit="1" customWidth="1"/>
    <col min="15897" max="15897" width="9" style="1070" customWidth="1"/>
    <col min="15898" max="15898" width="9" style="1070" bestFit="1" customWidth="1"/>
    <col min="15899" max="15899" width="8.875" style="1070" customWidth="1"/>
    <col min="15900" max="15900" width="8.75" style="1070" customWidth="1"/>
    <col min="15901" max="15901" width="9.125" style="1070" customWidth="1"/>
    <col min="15902" max="15902" width="9.5" style="1070" customWidth="1"/>
    <col min="15903" max="15903" width="7.875" style="1070" customWidth="1"/>
    <col min="15904" max="15905" width="9" style="1070"/>
    <col min="15906" max="15906" width="11.875" style="1070" bestFit="1" customWidth="1"/>
    <col min="15907" max="15907" width="9.125" style="1070" bestFit="1" customWidth="1"/>
    <col min="15908" max="16147" width="9" style="1070"/>
    <col min="16148" max="16148" width="4.5" style="1070" customWidth="1"/>
    <col min="16149" max="16149" width="36.75" style="1070" customWidth="1"/>
    <col min="16150" max="16150" width="9" style="1070"/>
    <col min="16151" max="16151" width="8.25" style="1070" customWidth="1"/>
    <col min="16152" max="16152" width="8" style="1070" bestFit="1" customWidth="1"/>
    <col min="16153" max="16153" width="9" style="1070" customWidth="1"/>
    <col min="16154" max="16154" width="9" style="1070" bestFit="1" customWidth="1"/>
    <col min="16155" max="16155" width="8.875" style="1070" customWidth="1"/>
    <col min="16156" max="16156" width="8.75" style="1070" customWidth="1"/>
    <col min="16157" max="16157" width="9.125" style="1070" customWidth="1"/>
    <col min="16158" max="16158" width="9.5" style="1070" customWidth="1"/>
    <col min="16159" max="16159" width="7.875" style="1070" customWidth="1"/>
    <col min="16160" max="16161" width="9" style="1070"/>
    <col min="16162" max="16162" width="11.875" style="1070" bestFit="1" customWidth="1"/>
    <col min="16163" max="16163" width="9.125" style="1070" bestFit="1" customWidth="1"/>
    <col min="16164" max="16367" width="9" style="1070"/>
    <col min="16368" max="16371" width="9" style="1070" customWidth="1"/>
    <col min="16372" max="16384" width="9" style="1070"/>
  </cols>
  <sheetData>
    <row r="1" spans="1:42" s="567" customFormat="1" ht="22.5" customHeight="1">
      <c r="A1" s="1755" t="s">
        <v>1114</v>
      </c>
      <c r="B1" s="1755"/>
      <c r="D1" s="1557"/>
      <c r="E1" s="1557"/>
      <c r="F1" s="1557"/>
      <c r="G1" s="1557"/>
      <c r="H1" s="1557"/>
      <c r="I1" s="1557"/>
      <c r="J1" s="1557"/>
      <c r="M1" s="1580"/>
      <c r="P1" s="1580"/>
      <c r="T1" s="1580"/>
      <c r="X1" s="1580"/>
      <c r="AB1" s="1580"/>
      <c r="AF1" s="1580"/>
      <c r="AJ1" s="1580"/>
    </row>
    <row r="2" spans="1:42" s="567" customFormat="1" ht="49.5" customHeight="1">
      <c r="A2" s="1665" t="s">
        <v>1409</v>
      </c>
      <c r="B2" s="1665"/>
      <c r="C2" s="1665"/>
      <c r="D2" s="1665"/>
      <c r="E2" s="1665"/>
      <c r="F2" s="1665"/>
      <c r="G2" s="1665"/>
      <c r="H2" s="1665"/>
      <c r="I2" s="1665"/>
      <c r="J2" s="1665"/>
      <c r="K2" s="1665"/>
      <c r="L2" s="1665"/>
      <c r="M2" s="1665"/>
      <c r="N2" s="1665"/>
      <c r="O2" s="1665"/>
      <c r="P2" s="1665"/>
      <c r="Q2" s="1665"/>
      <c r="R2" s="1665"/>
      <c r="S2" s="1665"/>
      <c r="T2" s="1665"/>
      <c r="U2" s="1665"/>
      <c r="V2" s="1665"/>
      <c r="W2" s="1665"/>
      <c r="X2" s="1665"/>
      <c r="Y2" s="1665"/>
      <c r="Z2" s="1665"/>
      <c r="AA2" s="1665"/>
      <c r="AB2" s="1665"/>
      <c r="AC2" s="1665"/>
      <c r="AD2" s="1665"/>
      <c r="AE2" s="1665"/>
      <c r="AF2" s="1665"/>
      <c r="AG2" s="1665"/>
      <c r="AH2" s="1665"/>
      <c r="AI2" s="1665"/>
      <c r="AJ2" s="1665"/>
      <c r="AK2" s="1665"/>
      <c r="AL2" s="1665"/>
    </row>
    <row r="3" spans="1:42" s="1225" customFormat="1" ht="24.75" customHeight="1">
      <c r="A3" s="1754" t="str">
        <f>'1 CTCY 2021'!A3:U3</f>
        <v>(Kèm theo báo cáo số:                 /BC-UBND ngày         tháng         năm       của UBND thành phố Lai Châu)</v>
      </c>
      <c r="B3" s="1754"/>
      <c r="C3" s="1754"/>
      <c r="D3" s="1754"/>
      <c r="E3" s="1754"/>
      <c r="F3" s="1754"/>
      <c r="G3" s="1754"/>
      <c r="H3" s="1754"/>
      <c r="I3" s="1754"/>
      <c r="J3" s="1754"/>
      <c r="K3" s="1408"/>
      <c r="L3" s="1408"/>
      <c r="M3" s="1577"/>
      <c r="N3" s="1408"/>
      <c r="O3" s="1408"/>
      <c r="P3" s="1577"/>
      <c r="Q3" s="1408"/>
      <c r="R3" s="1408"/>
      <c r="S3" s="1408"/>
      <c r="T3" s="1577"/>
      <c r="U3" s="1408"/>
      <c r="V3" s="1408"/>
      <c r="W3" s="1408"/>
      <c r="X3" s="1577"/>
      <c r="Y3" s="1408"/>
      <c r="Z3" s="1408"/>
      <c r="AA3" s="1408"/>
      <c r="AB3" s="1577"/>
      <c r="AC3" s="1408"/>
      <c r="AD3" s="1408"/>
      <c r="AE3" s="1408"/>
      <c r="AF3" s="1577"/>
      <c r="AG3" s="1408"/>
      <c r="AH3" s="1408"/>
      <c r="AI3" s="1408"/>
      <c r="AJ3" s="1577"/>
      <c r="AK3" s="1408"/>
      <c r="AL3" s="1408"/>
    </row>
    <row r="4" spans="1:42" ht="13.5" customHeight="1"/>
    <row r="5" spans="1:42" ht="29.25" customHeight="1">
      <c r="A5" s="1753" t="s">
        <v>162</v>
      </c>
      <c r="B5" s="1753" t="s">
        <v>914</v>
      </c>
      <c r="C5" s="1753" t="s">
        <v>915</v>
      </c>
      <c r="D5" s="1753" t="s">
        <v>1405</v>
      </c>
      <c r="E5" s="1753"/>
      <c r="F5" s="1753"/>
      <c r="G5" s="1753" t="s">
        <v>1410</v>
      </c>
      <c r="H5" s="1753" t="s">
        <v>1116</v>
      </c>
      <c r="I5" s="1753"/>
      <c r="J5" s="1753" t="s">
        <v>723</v>
      </c>
      <c r="K5" s="1753" t="s">
        <v>1411</v>
      </c>
      <c r="L5" s="1753"/>
      <c r="M5" s="1753"/>
      <c r="N5" s="1753"/>
      <c r="O5" s="1753"/>
      <c r="P5" s="1753"/>
      <c r="Q5" s="1753"/>
      <c r="R5" s="1753"/>
      <c r="S5" s="1753"/>
      <c r="T5" s="1753"/>
      <c r="U5" s="1753"/>
      <c r="V5" s="1753"/>
      <c r="W5" s="1753"/>
      <c r="X5" s="1753"/>
      <c r="Y5" s="1753"/>
      <c r="Z5" s="1753"/>
      <c r="AA5" s="1753"/>
      <c r="AB5" s="1753"/>
      <c r="AC5" s="1753"/>
      <c r="AD5" s="1753"/>
      <c r="AE5" s="1753"/>
      <c r="AF5" s="1753"/>
      <c r="AG5" s="1753"/>
      <c r="AH5" s="1753"/>
      <c r="AI5" s="1753"/>
      <c r="AJ5" s="1753"/>
      <c r="AK5" s="1753"/>
      <c r="AL5" s="1753"/>
    </row>
    <row r="6" spans="1:42" ht="30.75" hidden="1" customHeight="1">
      <c r="A6" s="1753"/>
      <c r="B6" s="1753"/>
      <c r="C6" s="1753"/>
      <c r="D6" s="1385"/>
      <c r="E6" s="1385"/>
      <c r="F6" s="1385"/>
      <c r="G6" s="1753"/>
      <c r="H6" s="1385"/>
      <c r="I6" s="1385"/>
      <c r="J6" s="1753"/>
      <c r="K6" s="1753" t="s">
        <v>994</v>
      </c>
      <c r="L6" s="1753"/>
      <c r="M6" s="1753"/>
      <c r="N6" s="1753"/>
      <c r="O6" s="1753"/>
      <c r="P6" s="1753"/>
      <c r="Q6" s="1753"/>
      <c r="R6" s="1753"/>
      <c r="S6" s="1753"/>
      <c r="T6" s="1753"/>
      <c r="U6" s="1753"/>
      <c r="V6" s="1753"/>
      <c r="W6" s="1753"/>
      <c r="X6" s="1753"/>
      <c r="Y6" s="1753"/>
      <c r="Z6" s="1753"/>
      <c r="AA6" s="1753"/>
      <c r="AB6" s="1753"/>
      <c r="AC6" s="1753"/>
      <c r="AD6" s="1753"/>
      <c r="AE6" s="1753"/>
      <c r="AF6" s="1753"/>
      <c r="AG6" s="1753"/>
      <c r="AH6" s="1753"/>
      <c r="AI6" s="1753"/>
      <c r="AJ6" s="1753"/>
      <c r="AK6" s="1753"/>
      <c r="AL6" s="1753"/>
    </row>
    <row r="7" spans="1:42" ht="30.75" customHeight="1">
      <c r="A7" s="1753"/>
      <c r="B7" s="1753"/>
      <c r="C7" s="1753"/>
      <c r="D7" s="1753" t="s">
        <v>1007</v>
      </c>
      <c r="E7" s="1753" t="s">
        <v>1400</v>
      </c>
      <c r="F7" s="1753" t="s">
        <v>1260</v>
      </c>
      <c r="G7" s="1753"/>
      <c r="H7" s="1717" t="s">
        <v>1403</v>
      </c>
      <c r="I7" s="1717" t="s">
        <v>1404</v>
      </c>
      <c r="J7" s="1753"/>
      <c r="K7" s="1753" t="s">
        <v>1263</v>
      </c>
      <c r="L7" s="1753"/>
      <c r="M7" s="1753"/>
      <c r="N7" s="1753"/>
      <c r="O7" s="1753" t="s">
        <v>1264</v>
      </c>
      <c r="P7" s="1753"/>
      <c r="Q7" s="1753"/>
      <c r="R7" s="1753"/>
      <c r="S7" s="1753" t="s">
        <v>1265</v>
      </c>
      <c r="T7" s="1753"/>
      <c r="U7" s="1753"/>
      <c r="V7" s="1753"/>
      <c r="W7" s="1753" t="s">
        <v>1266</v>
      </c>
      <c r="X7" s="1753"/>
      <c r="Y7" s="1753"/>
      <c r="Z7" s="1753"/>
      <c r="AA7" s="1753" t="s">
        <v>1267</v>
      </c>
      <c r="AB7" s="1753"/>
      <c r="AC7" s="1753"/>
      <c r="AD7" s="1753"/>
      <c r="AE7" s="1753" t="s">
        <v>363</v>
      </c>
      <c r="AF7" s="1753"/>
      <c r="AG7" s="1753"/>
      <c r="AH7" s="1753"/>
      <c r="AI7" s="1753" t="s">
        <v>1268</v>
      </c>
      <c r="AJ7" s="1753"/>
      <c r="AK7" s="1753"/>
      <c r="AL7" s="1753"/>
      <c r="AP7" s="1071"/>
    </row>
    <row r="8" spans="1:42" ht="121.5" customHeight="1">
      <c r="A8" s="1753"/>
      <c r="B8" s="1753"/>
      <c r="C8" s="1753"/>
      <c r="D8" s="1753"/>
      <c r="E8" s="1753"/>
      <c r="F8" s="1753"/>
      <c r="G8" s="1753"/>
      <c r="H8" s="1717"/>
      <c r="I8" s="1717"/>
      <c r="J8" s="1753"/>
      <c r="K8" s="1385" t="s">
        <v>1412</v>
      </c>
      <c r="L8" s="1385" t="s">
        <v>1400</v>
      </c>
      <c r="M8" s="1385" t="s">
        <v>1260</v>
      </c>
      <c r="N8" s="1385" t="s">
        <v>1413</v>
      </c>
      <c r="O8" s="1385" t="s">
        <v>1372</v>
      </c>
      <c r="P8" s="1385" t="s">
        <v>1400</v>
      </c>
      <c r="Q8" s="1385" t="s">
        <v>1260</v>
      </c>
      <c r="R8" s="1385" t="s">
        <v>1354</v>
      </c>
      <c r="S8" s="1385" t="s">
        <v>1372</v>
      </c>
      <c r="T8" s="1385" t="s">
        <v>1400</v>
      </c>
      <c r="U8" s="1385" t="s">
        <v>1260</v>
      </c>
      <c r="V8" s="1385" t="s">
        <v>1354</v>
      </c>
      <c r="W8" s="1385" t="s">
        <v>1372</v>
      </c>
      <c r="X8" s="1385" t="s">
        <v>1400</v>
      </c>
      <c r="Y8" s="1385" t="s">
        <v>1260</v>
      </c>
      <c r="Z8" s="1385" t="s">
        <v>1354</v>
      </c>
      <c r="AA8" s="1385" t="s">
        <v>1372</v>
      </c>
      <c r="AB8" s="1385" t="s">
        <v>1400</v>
      </c>
      <c r="AC8" s="1385" t="s">
        <v>1260</v>
      </c>
      <c r="AD8" s="1385" t="s">
        <v>1354</v>
      </c>
      <c r="AE8" s="1385" t="s">
        <v>1372</v>
      </c>
      <c r="AF8" s="1385" t="s">
        <v>1400</v>
      </c>
      <c r="AG8" s="1385" t="s">
        <v>1260</v>
      </c>
      <c r="AH8" s="1385" t="s">
        <v>1354</v>
      </c>
      <c r="AI8" s="1385" t="s">
        <v>1372</v>
      </c>
      <c r="AJ8" s="1385" t="s">
        <v>1400</v>
      </c>
      <c r="AK8" s="1385" t="s">
        <v>1260</v>
      </c>
      <c r="AL8" s="1385" t="s">
        <v>1354</v>
      </c>
    </row>
    <row r="9" spans="1:42" s="1511" customFormat="1" ht="21.75" customHeight="1">
      <c r="A9" s="1570">
        <v>1</v>
      </c>
      <c r="B9" s="1570">
        <v>2</v>
      </c>
      <c r="C9" s="1570">
        <v>3</v>
      </c>
      <c r="D9" s="1570">
        <v>4</v>
      </c>
      <c r="E9" s="1570">
        <v>5</v>
      </c>
      <c r="F9" s="1570">
        <v>6</v>
      </c>
      <c r="G9" s="1570">
        <v>7</v>
      </c>
      <c r="H9" s="1570">
        <v>8</v>
      </c>
      <c r="I9" s="1570">
        <v>9</v>
      </c>
      <c r="J9" s="1570">
        <v>10</v>
      </c>
      <c r="K9" s="1570"/>
      <c r="L9" s="1570"/>
      <c r="M9" s="1570"/>
      <c r="N9" s="1570"/>
      <c r="O9" s="1570"/>
      <c r="P9" s="1570"/>
      <c r="Q9" s="1570"/>
      <c r="R9" s="1570"/>
      <c r="S9" s="1570"/>
      <c r="T9" s="1570"/>
      <c r="U9" s="1570"/>
      <c r="V9" s="1570"/>
      <c r="W9" s="1570"/>
      <c r="X9" s="1570"/>
      <c r="Y9" s="1570"/>
      <c r="Z9" s="1570"/>
      <c r="AA9" s="1570"/>
      <c r="AB9" s="1570"/>
      <c r="AC9" s="1570"/>
      <c r="AD9" s="1570"/>
      <c r="AE9" s="1570"/>
      <c r="AF9" s="1570"/>
      <c r="AG9" s="1570"/>
      <c r="AH9" s="1570"/>
      <c r="AI9" s="1570"/>
      <c r="AJ9" s="1570"/>
      <c r="AK9" s="1570"/>
      <c r="AL9" s="1570"/>
    </row>
    <row r="10" spans="1:42" ht="62.25" customHeight="1">
      <c r="A10" s="1590" t="s">
        <v>170</v>
      </c>
      <c r="B10" s="1590" t="s">
        <v>1373</v>
      </c>
      <c r="C10" s="1571"/>
      <c r="D10" s="1571"/>
      <c r="E10" s="1571"/>
      <c r="F10" s="1571"/>
      <c r="G10" s="1571"/>
      <c r="H10" s="1571"/>
      <c r="I10" s="1571"/>
      <c r="J10" s="1571"/>
      <c r="K10" s="1387"/>
      <c r="L10" s="1387"/>
      <c r="M10" s="1387"/>
      <c r="N10" s="1387"/>
      <c r="O10" s="1387"/>
      <c r="P10" s="1387"/>
      <c r="Q10" s="1387"/>
      <c r="R10" s="1387"/>
      <c r="S10" s="1586"/>
      <c r="T10" s="1586"/>
      <c r="U10" s="1586"/>
      <c r="V10" s="1586"/>
      <c r="W10" s="1586"/>
      <c r="X10" s="1586"/>
      <c r="Y10" s="1587"/>
      <c r="Z10" s="1588"/>
      <c r="AA10" s="1589"/>
      <c r="AB10" s="1589"/>
      <c r="AC10" s="814"/>
      <c r="AD10" s="1387"/>
      <c r="AE10" s="1387"/>
      <c r="AF10" s="1387"/>
      <c r="AG10" s="1387"/>
      <c r="AH10" s="1387"/>
      <c r="AI10" s="1387"/>
      <c r="AJ10" s="1387"/>
      <c r="AK10" s="1387"/>
      <c r="AL10" s="1387"/>
    </row>
    <row r="11" spans="1:42" ht="31.5" customHeight="1">
      <c r="A11" s="1590">
        <v>1</v>
      </c>
      <c r="B11" s="1591" t="s">
        <v>1360</v>
      </c>
      <c r="C11" s="1571"/>
      <c r="D11" s="1571"/>
      <c r="E11" s="1571"/>
      <c r="F11" s="1571"/>
      <c r="G11" s="1571"/>
      <c r="H11" s="1571"/>
      <c r="I11" s="1571"/>
      <c r="J11" s="1571"/>
      <c r="K11" s="1387"/>
      <c r="L11" s="1387"/>
      <c r="M11" s="1387"/>
      <c r="N11" s="1387"/>
      <c r="O11" s="1387"/>
      <c r="P11" s="1387"/>
      <c r="Q11" s="1387"/>
      <c r="R11" s="1387"/>
      <c r="S11" s="1586"/>
      <c r="T11" s="1586"/>
      <c r="U11" s="1586"/>
      <c r="V11" s="1586"/>
      <c r="W11" s="1586"/>
      <c r="X11" s="1586"/>
      <c r="Y11" s="1587"/>
      <c r="Z11" s="1588"/>
      <c r="AA11" s="1589"/>
      <c r="AB11" s="1589"/>
      <c r="AC11" s="814"/>
      <c r="AD11" s="1387"/>
      <c r="AE11" s="1387"/>
      <c r="AF11" s="1387"/>
      <c r="AG11" s="1387"/>
      <c r="AH11" s="1387"/>
      <c r="AI11" s="1387"/>
      <c r="AJ11" s="1387"/>
      <c r="AK11" s="1387"/>
      <c r="AL11" s="1387"/>
    </row>
    <row r="12" spans="1:42" ht="46.5" customHeight="1">
      <c r="A12" s="1592"/>
      <c r="B12" s="1585" t="s">
        <v>1361</v>
      </c>
      <c r="C12" s="1571" t="s">
        <v>314</v>
      </c>
      <c r="D12" s="1387">
        <v>10</v>
      </c>
      <c r="E12" s="1571">
        <f>+L12+P12+T12+X12+AB12+AF12+AJ12</f>
        <v>0</v>
      </c>
      <c r="F12" s="1571">
        <f>+M12+Q12+U12+Y12+AC12+AG12+AK12</f>
        <v>0</v>
      </c>
      <c r="G12" s="1571">
        <f>+N12+R12+V12+Z12+AD12+AH12+AL12</f>
        <v>0</v>
      </c>
      <c r="H12" s="1571"/>
      <c r="I12" s="1571"/>
      <c r="J12" s="1571"/>
      <c r="K12" s="1387"/>
      <c r="L12" s="1387"/>
      <c r="M12" s="1387"/>
      <c r="N12" s="1387"/>
      <c r="O12" s="1387"/>
      <c r="P12" s="1387"/>
      <c r="Q12" s="1387"/>
      <c r="R12" s="1387"/>
      <c r="S12" s="1586"/>
      <c r="T12" s="1586"/>
      <c r="U12" s="1586"/>
      <c r="V12" s="1586"/>
      <c r="W12" s="1586"/>
      <c r="X12" s="1586"/>
      <c r="Y12" s="1587"/>
      <c r="Z12" s="1588"/>
      <c r="AA12" s="1589"/>
      <c r="AB12" s="1589"/>
      <c r="AC12" s="814"/>
      <c r="AD12" s="1387"/>
      <c r="AE12" s="1387"/>
      <c r="AF12" s="1387"/>
      <c r="AG12" s="1387"/>
      <c r="AH12" s="1387"/>
      <c r="AI12" s="1387">
        <v>10</v>
      </c>
      <c r="AJ12" s="1387"/>
      <c r="AK12" s="1387"/>
      <c r="AL12" s="1593"/>
    </row>
    <row r="13" spans="1:42" ht="31.5" customHeight="1">
      <c r="A13" s="1590">
        <v>2</v>
      </c>
      <c r="B13" s="1591" t="s">
        <v>1362</v>
      </c>
      <c r="C13" s="1572" t="s">
        <v>1371</v>
      </c>
      <c r="D13" s="1406">
        <v>2800</v>
      </c>
      <c r="E13" s="1571">
        <f t="shared" ref="E13:E19" si="0">+L13+P13+T13+X13+AB13+AF13+AJ13</f>
        <v>0</v>
      </c>
      <c r="F13" s="1571">
        <f t="shared" ref="F13:F19" si="1">+M13+Q13+U13+Y13+AC13+AG13+AK13</f>
        <v>0</v>
      </c>
      <c r="G13" s="1571">
        <f t="shared" ref="G13:G19" si="2">+N13+R13+V13+Z13+AD13+AH13+AL13</f>
        <v>0</v>
      </c>
      <c r="H13" s="1572"/>
      <c r="I13" s="1572"/>
      <c r="J13" s="1572"/>
      <c r="K13" s="1387"/>
      <c r="L13" s="1387"/>
      <c r="M13" s="1387"/>
      <c r="N13" s="1387"/>
      <c r="O13" s="1387"/>
      <c r="P13" s="1387"/>
      <c r="Q13" s="1387"/>
      <c r="R13" s="1387"/>
      <c r="S13" s="1586"/>
      <c r="T13" s="1586"/>
      <c r="U13" s="1586"/>
      <c r="V13" s="1586"/>
      <c r="W13" s="1586"/>
      <c r="X13" s="1586"/>
      <c r="Y13" s="1587"/>
      <c r="Z13" s="1588"/>
      <c r="AA13" s="1589"/>
      <c r="AB13" s="1589"/>
      <c r="AC13" s="814"/>
      <c r="AD13" s="1387"/>
      <c r="AE13" s="1387">
        <v>1552</v>
      </c>
      <c r="AF13" s="1387"/>
      <c r="AG13" s="1387"/>
      <c r="AH13" s="1593"/>
      <c r="AI13" s="1387">
        <v>1248</v>
      </c>
      <c r="AJ13" s="1387"/>
      <c r="AK13" s="1387"/>
      <c r="AL13" s="1594"/>
    </row>
    <row r="14" spans="1:42" ht="45" customHeight="1">
      <c r="A14" s="1590">
        <v>3</v>
      </c>
      <c r="B14" s="1591" t="s">
        <v>1363</v>
      </c>
      <c r="C14" s="1571"/>
      <c r="D14" s="1386"/>
      <c r="E14" s="1571">
        <f t="shared" si="0"/>
        <v>0</v>
      </c>
      <c r="F14" s="1571">
        <f t="shared" si="1"/>
        <v>0</v>
      </c>
      <c r="G14" s="1571">
        <f t="shared" si="2"/>
        <v>0</v>
      </c>
      <c r="H14" s="1571"/>
      <c r="I14" s="1571"/>
      <c r="J14" s="1571"/>
      <c r="K14" s="1387"/>
      <c r="L14" s="1387"/>
      <c r="M14" s="1387"/>
      <c r="N14" s="1387"/>
      <c r="O14" s="1387"/>
      <c r="P14" s="1387"/>
      <c r="Q14" s="1387"/>
      <c r="R14" s="1387"/>
      <c r="S14" s="1586"/>
      <c r="T14" s="1586"/>
      <c r="U14" s="1586"/>
      <c r="V14" s="1586"/>
      <c r="W14" s="1586"/>
      <c r="X14" s="1586"/>
      <c r="Y14" s="1587"/>
      <c r="Z14" s="1588"/>
      <c r="AA14" s="1589"/>
      <c r="AB14" s="1589"/>
      <c r="AC14" s="814"/>
      <c r="AD14" s="1387"/>
      <c r="AE14" s="1387"/>
      <c r="AF14" s="1387"/>
      <c r="AG14" s="1387"/>
      <c r="AH14" s="1593"/>
      <c r="AI14" s="1387"/>
      <c r="AJ14" s="1387"/>
      <c r="AK14" s="1387"/>
      <c r="AL14" s="1593"/>
    </row>
    <row r="15" spans="1:42" ht="36.75" customHeight="1">
      <c r="A15" s="1592"/>
      <c r="B15" s="1585" t="s">
        <v>1364</v>
      </c>
      <c r="C15" s="1571" t="s">
        <v>179</v>
      </c>
      <c r="D15" s="1387">
        <v>360</v>
      </c>
      <c r="E15" s="1571">
        <f t="shared" si="0"/>
        <v>0</v>
      </c>
      <c r="F15" s="1571">
        <f t="shared" si="1"/>
        <v>0</v>
      </c>
      <c r="G15" s="1571">
        <f t="shared" si="2"/>
        <v>0</v>
      </c>
      <c r="H15" s="1571"/>
      <c r="I15" s="1571"/>
      <c r="J15" s="1571"/>
      <c r="K15" s="1387"/>
      <c r="L15" s="1387"/>
      <c r="M15" s="1387"/>
      <c r="N15" s="1387"/>
      <c r="O15" s="1387"/>
      <c r="P15" s="1387"/>
      <c r="Q15" s="1387"/>
      <c r="R15" s="1387"/>
      <c r="S15" s="1586"/>
      <c r="T15" s="1586"/>
      <c r="U15" s="1586"/>
      <c r="V15" s="1586"/>
      <c r="W15" s="1586"/>
      <c r="X15" s="1586"/>
      <c r="Y15" s="1587"/>
      <c r="Z15" s="1588"/>
      <c r="AA15" s="1589"/>
      <c r="AB15" s="1589"/>
      <c r="AC15" s="814"/>
      <c r="AD15" s="1387"/>
      <c r="AE15" s="1387">
        <v>175</v>
      </c>
      <c r="AF15" s="1387"/>
      <c r="AG15" s="1387"/>
      <c r="AH15" s="1593"/>
      <c r="AI15" s="1387">
        <v>185</v>
      </c>
      <c r="AJ15" s="1387"/>
      <c r="AK15" s="1387"/>
      <c r="AL15" s="1593"/>
    </row>
    <row r="16" spans="1:42" ht="36.75" customHeight="1">
      <c r="A16" s="1590">
        <v>4</v>
      </c>
      <c r="B16" s="1591" t="s">
        <v>1365</v>
      </c>
      <c r="C16" s="1572" t="s">
        <v>314</v>
      </c>
      <c r="D16" s="1406">
        <v>3.5</v>
      </c>
      <c r="E16" s="1571">
        <f t="shared" si="0"/>
        <v>0</v>
      </c>
      <c r="F16" s="1571">
        <f t="shared" si="1"/>
        <v>0</v>
      </c>
      <c r="G16" s="1571">
        <f t="shared" si="2"/>
        <v>0</v>
      </c>
      <c r="H16" s="1572"/>
      <c r="I16" s="1572"/>
      <c r="J16" s="1572"/>
      <c r="K16" s="1387"/>
      <c r="L16" s="1387"/>
      <c r="M16" s="1387"/>
      <c r="N16" s="1387"/>
      <c r="O16" s="1387"/>
      <c r="P16" s="1387"/>
      <c r="Q16" s="1387"/>
      <c r="R16" s="1387"/>
      <c r="S16" s="1586"/>
      <c r="T16" s="1586"/>
      <c r="U16" s="1586"/>
      <c r="V16" s="1586"/>
      <c r="W16" s="1586"/>
      <c r="X16" s="1586"/>
      <c r="Y16" s="1587"/>
      <c r="Z16" s="1588"/>
      <c r="AA16" s="1589"/>
      <c r="AB16" s="1589"/>
      <c r="AC16" s="814"/>
      <c r="AD16" s="1387"/>
      <c r="AE16" s="1387">
        <v>1</v>
      </c>
      <c r="AF16" s="1387"/>
      <c r="AG16" s="1387"/>
      <c r="AH16" s="1593"/>
      <c r="AI16" s="1387">
        <v>2.5</v>
      </c>
      <c r="AJ16" s="1387"/>
      <c r="AK16" s="1387"/>
      <c r="AL16" s="1593"/>
    </row>
    <row r="17" spans="1:38" ht="36.75" customHeight="1">
      <c r="A17" s="1590">
        <v>5</v>
      </c>
      <c r="B17" s="1591" t="s">
        <v>1366</v>
      </c>
      <c r="C17" s="1572" t="s">
        <v>1367</v>
      </c>
      <c r="D17" s="1406">
        <v>200</v>
      </c>
      <c r="E17" s="1571">
        <f t="shared" si="0"/>
        <v>0</v>
      </c>
      <c r="F17" s="1571">
        <f t="shared" si="1"/>
        <v>0</v>
      </c>
      <c r="G17" s="1571">
        <f t="shared" si="2"/>
        <v>0</v>
      </c>
      <c r="H17" s="1572"/>
      <c r="I17" s="1572"/>
      <c r="J17" s="1572"/>
      <c r="K17" s="1387"/>
      <c r="L17" s="1387"/>
      <c r="M17" s="1387"/>
      <c r="N17" s="1387"/>
      <c r="O17" s="1387"/>
      <c r="P17" s="1387"/>
      <c r="Q17" s="1387"/>
      <c r="R17" s="1387"/>
      <c r="S17" s="1586"/>
      <c r="T17" s="1586"/>
      <c r="U17" s="1586"/>
      <c r="V17" s="1586"/>
      <c r="W17" s="1586"/>
      <c r="X17" s="1586"/>
      <c r="Y17" s="1587"/>
      <c r="Z17" s="1588"/>
      <c r="AA17" s="1589"/>
      <c r="AB17" s="1589"/>
      <c r="AC17" s="814"/>
      <c r="AD17" s="1387"/>
      <c r="AE17" s="1387">
        <v>30</v>
      </c>
      <c r="AF17" s="1387"/>
      <c r="AG17" s="1387"/>
      <c r="AH17" s="1593"/>
      <c r="AI17" s="1387"/>
      <c r="AJ17" s="1387"/>
      <c r="AK17" s="1387"/>
      <c r="AL17" s="1387"/>
    </row>
    <row r="18" spans="1:38" ht="36.75" customHeight="1">
      <c r="A18" s="1590">
        <v>6</v>
      </c>
      <c r="B18" s="1591" t="s">
        <v>1368</v>
      </c>
      <c r="C18" s="1572"/>
      <c r="D18" s="1386"/>
      <c r="E18" s="1571">
        <f t="shared" si="0"/>
        <v>0</v>
      </c>
      <c r="F18" s="1571">
        <f t="shared" si="1"/>
        <v>0</v>
      </c>
      <c r="G18" s="1571">
        <f t="shared" si="2"/>
        <v>0</v>
      </c>
      <c r="H18" s="1572"/>
      <c r="I18" s="1572"/>
      <c r="J18" s="1572"/>
      <c r="K18" s="1387"/>
      <c r="L18" s="1387"/>
      <c r="M18" s="1387"/>
      <c r="N18" s="1387"/>
      <c r="O18" s="1387"/>
      <c r="P18" s="1387"/>
      <c r="Q18" s="1387"/>
      <c r="R18" s="1387"/>
      <c r="S18" s="1586"/>
      <c r="T18" s="1586"/>
      <c r="U18" s="1586"/>
      <c r="V18" s="1586"/>
      <c r="W18" s="1586"/>
      <c r="X18" s="1586"/>
      <c r="Y18" s="1587"/>
      <c r="Z18" s="1588"/>
      <c r="AA18" s="1589"/>
      <c r="AB18" s="1589"/>
      <c r="AC18" s="814"/>
      <c r="AD18" s="1387"/>
      <c r="AE18" s="1387"/>
      <c r="AF18" s="1387"/>
      <c r="AG18" s="1387"/>
      <c r="AH18" s="1387"/>
      <c r="AI18" s="1387"/>
      <c r="AJ18" s="1387"/>
      <c r="AK18" s="1387"/>
      <c r="AL18" s="1387"/>
    </row>
    <row r="19" spans="1:38" ht="35.25" customHeight="1">
      <c r="A19" s="1592"/>
      <c r="B19" s="1585" t="s">
        <v>1369</v>
      </c>
      <c r="C19" s="1571" t="s">
        <v>1370</v>
      </c>
      <c r="D19" s="1387">
        <v>8</v>
      </c>
      <c r="E19" s="1571">
        <f t="shared" si="0"/>
        <v>0</v>
      </c>
      <c r="F19" s="1571">
        <f t="shared" si="1"/>
        <v>0</v>
      </c>
      <c r="G19" s="1571">
        <f t="shared" si="2"/>
        <v>0</v>
      </c>
      <c r="H19" s="1571"/>
      <c r="I19" s="1571"/>
      <c r="J19" s="1571"/>
      <c r="K19" s="1387">
        <v>1</v>
      </c>
      <c r="L19" s="1387"/>
      <c r="M19" s="1387"/>
      <c r="N19" s="1387"/>
      <c r="O19" s="1387">
        <v>5</v>
      </c>
      <c r="P19" s="1387"/>
      <c r="Q19" s="1387"/>
      <c r="R19" s="1387"/>
      <c r="S19" s="1586"/>
      <c r="T19" s="1586"/>
      <c r="U19" s="1586"/>
      <c r="V19" s="1586"/>
      <c r="W19" s="1586">
        <v>2</v>
      </c>
      <c r="X19" s="1586"/>
      <c r="Y19" s="1587"/>
      <c r="Z19" s="1588"/>
      <c r="AA19" s="1589">
        <v>6</v>
      </c>
      <c r="AB19" s="1589"/>
      <c r="AC19" s="814"/>
      <c r="AD19" s="1387"/>
      <c r="AE19" s="1387"/>
      <c r="AF19" s="1387"/>
      <c r="AG19" s="1387"/>
      <c r="AH19" s="1387"/>
      <c r="AI19" s="1387">
        <v>1</v>
      </c>
      <c r="AJ19" s="1387"/>
      <c r="AK19" s="1387"/>
      <c r="AL19" s="1387"/>
    </row>
    <row r="20" spans="1:38" hidden="1">
      <c r="A20" s="1378"/>
      <c r="B20" s="1582"/>
      <c r="C20" s="1583"/>
      <c r="D20" s="1583"/>
      <c r="E20" s="1583"/>
      <c r="F20" s="1583"/>
      <c r="G20" s="1583"/>
      <c r="H20" s="1583"/>
      <c r="I20" s="1583"/>
      <c r="J20" s="1583"/>
      <c r="K20" s="1584"/>
      <c r="L20" s="1584"/>
      <c r="M20" s="1584"/>
      <c r="N20" s="1584"/>
      <c r="O20" s="1584"/>
      <c r="P20" s="1584"/>
      <c r="Q20" s="1584"/>
      <c r="R20" s="1584"/>
      <c r="S20" s="1584"/>
      <c r="T20" s="1584"/>
      <c r="U20" s="1584"/>
      <c r="V20" s="1584"/>
      <c r="W20" s="1584"/>
      <c r="X20" s="1584"/>
      <c r="Y20" s="1584"/>
      <c r="Z20" s="1584"/>
      <c r="AA20" s="1584"/>
      <c r="AB20" s="1584"/>
      <c r="AC20" s="1584"/>
      <c r="AD20" s="1584"/>
      <c r="AE20" s="1584"/>
      <c r="AF20" s="1584"/>
      <c r="AG20" s="1584"/>
      <c r="AH20" s="1584"/>
      <c r="AI20" s="1584"/>
      <c r="AJ20" s="1584"/>
      <c r="AK20" s="1584"/>
      <c r="AL20" s="1584"/>
    </row>
  </sheetData>
  <mergeCells count="24">
    <mergeCell ref="K5:AL5"/>
    <mergeCell ref="A3:J3"/>
    <mergeCell ref="A1:B1"/>
    <mergeCell ref="A2:AL2"/>
    <mergeCell ref="C5:C8"/>
    <mergeCell ref="B5:B8"/>
    <mergeCell ref="A5:A8"/>
    <mergeCell ref="AE7:AH7"/>
    <mergeCell ref="K6:AL6"/>
    <mergeCell ref="K7:N7"/>
    <mergeCell ref="O7:R7"/>
    <mergeCell ref="S7:V7"/>
    <mergeCell ref="W7:Z7"/>
    <mergeCell ref="AA7:AD7"/>
    <mergeCell ref="AI7:AL7"/>
    <mergeCell ref="J5:J8"/>
    <mergeCell ref="H7:H8"/>
    <mergeCell ref="I7:I8"/>
    <mergeCell ref="H5:I5"/>
    <mergeCell ref="D7:D8"/>
    <mergeCell ref="E7:E8"/>
    <mergeCell ref="F7:F8"/>
    <mergeCell ref="D5:F5"/>
    <mergeCell ref="G5:G8"/>
  </mergeCells>
  <printOptions horizontalCentered="1"/>
  <pageMargins left="0.43307086614173201" right="0.35433070866141703" top="0.39370078740157499" bottom="0.47244094488188998" header="0.39370078740157499" footer="0.47244094488188998"/>
  <pageSetup paperSize="9" scale="22" orientation="portrait" verticalDpi="30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N45"/>
  <sheetViews>
    <sheetView zoomScale="85" zoomScaleNormal="85" workbookViewId="0">
      <selection activeCell="A3" sqref="A3:AQ3"/>
    </sheetView>
  </sheetViews>
  <sheetFormatPr defaultColWidth="9" defaultRowHeight="15.75"/>
  <cols>
    <col min="1" max="1" width="4.5" style="1326" customWidth="1"/>
    <col min="2" max="2" width="41.625" style="1018" customWidth="1"/>
    <col min="3" max="3" width="9.375" style="1018" bestFit="1" customWidth="1"/>
    <col min="4" max="4" width="11.375" style="1327" customWidth="1"/>
    <col min="5" max="7" width="9.5" style="1325" hidden="1" customWidth="1"/>
    <col min="8" max="8" width="9.5" style="1325" customWidth="1"/>
    <col min="9" max="11" width="9.5" style="1384" customWidth="1"/>
    <col min="12" max="12" width="11.375" style="1384" customWidth="1"/>
    <col min="13" max="14" width="9.5" style="1384" customWidth="1"/>
    <col min="15" max="15" width="10.625" style="1326" customWidth="1"/>
    <col min="16" max="17" width="9.625" style="1326" customWidth="1"/>
    <col min="18" max="18" width="9.625" style="1580" customWidth="1"/>
    <col min="19" max="21" width="9.625" style="1326" customWidth="1"/>
    <col min="22" max="22" width="9.625" style="1580" customWidth="1"/>
    <col min="23" max="23" width="9.625" style="1326" customWidth="1"/>
    <col min="24" max="25" width="8.5" style="1326" customWidth="1"/>
    <col min="26" max="26" width="8.5" style="1580" customWidth="1"/>
    <col min="27" max="27" width="9.625" style="1326" customWidth="1"/>
    <col min="28" max="28" width="8.625" style="1326" customWidth="1"/>
    <col min="29" max="29" width="8.125" style="1326" customWidth="1"/>
    <col min="30" max="30" width="8.125" style="1580" customWidth="1"/>
    <col min="31" max="31" width="8.125" style="1326" customWidth="1"/>
    <col min="32" max="33" width="8.375" style="1326" customWidth="1"/>
    <col min="34" max="34" width="8.375" style="1580" customWidth="1"/>
    <col min="35" max="35" width="9.5" style="1326" customWidth="1"/>
    <col min="36" max="37" width="10.375" style="1326" customWidth="1"/>
    <col min="38" max="38" width="10.375" style="1580" customWidth="1"/>
    <col min="39" max="39" width="10.375" style="1326" customWidth="1"/>
    <col min="40" max="40" width="9.375" style="1326" customWidth="1"/>
    <col min="41" max="41" width="8.125" style="1326" customWidth="1"/>
    <col min="42" max="42" width="8.125" style="1580" customWidth="1"/>
    <col min="43" max="43" width="9.5" style="1326" customWidth="1"/>
    <col min="44" max="65" width="9" style="1326" customWidth="1"/>
    <col min="66" max="16384" width="9" style="1326"/>
  </cols>
  <sheetData>
    <row r="1" spans="1:66">
      <c r="A1" s="1778" t="s">
        <v>547</v>
      </c>
      <c r="B1" s="1778"/>
    </row>
    <row r="2" spans="1:66" ht="24.75" customHeight="1">
      <c r="A2" s="1784" t="s">
        <v>1415</v>
      </c>
      <c r="B2" s="1784"/>
      <c r="C2" s="1784"/>
      <c r="D2" s="1784"/>
      <c r="E2" s="1784"/>
      <c r="F2" s="1784"/>
      <c r="G2" s="1784"/>
      <c r="H2" s="1784"/>
      <c r="I2" s="1784"/>
      <c r="J2" s="1784"/>
      <c r="K2" s="1784"/>
      <c r="L2" s="1784"/>
      <c r="M2" s="1784"/>
      <c r="N2" s="1784"/>
      <c r="O2" s="1784"/>
      <c r="P2" s="1784"/>
      <c r="Q2" s="1784"/>
      <c r="R2" s="1784"/>
      <c r="S2" s="1784"/>
      <c r="T2" s="1784"/>
      <c r="U2" s="1784"/>
      <c r="V2" s="1784"/>
      <c r="W2" s="1784"/>
      <c r="X2" s="1784"/>
      <c r="Y2" s="1784"/>
      <c r="Z2" s="1784"/>
      <c r="AA2" s="1784"/>
      <c r="AB2" s="1784"/>
      <c r="AC2" s="1784"/>
      <c r="AD2" s="1784"/>
      <c r="AE2" s="1784"/>
      <c r="AF2" s="1784"/>
      <c r="AG2" s="1784"/>
      <c r="AH2" s="1784"/>
      <c r="AI2" s="1784"/>
      <c r="AJ2" s="1784"/>
      <c r="AK2" s="1784"/>
      <c r="AL2" s="1784"/>
      <c r="AM2" s="1784"/>
      <c r="AN2" s="1784"/>
      <c r="AO2" s="1784"/>
      <c r="AP2" s="1784"/>
      <c r="AQ2" s="1784"/>
    </row>
    <row r="3" spans="1:66" ht="24.75" customHeight="1">
      <c r="A3" s="1785" t="str">
        <f>'1 CTCY 2021'!A3:U3</f>
        <v>(Kèm theo báo cáo số:                 /BC-UBND ngày         tháng         năm       của UBND thành phố Lai Châu)</v>
      </c>
      <c r="B3" s="1785"/>
      <c r="C3" s="1785"/>
      <c r="D3" s="1785"/>
      <c r="E3" s="1785"/>
      <c r="F3" s="1785"/>
      <c r="G3" s="1785"/>
      <c r="H3" s="1785"/>
      <c r="I3" s="1785"/>
      <c r="J3" s="1785"/>
      <c r="K3" s="1785"/>
      <c r="L3" s="1785"/>
      <c r="M3" s="1785"/>
      <c r="N3" s="1785"/>
      <c r="O3" s="1785"/>
      <c r="P3" s="1785"/>
      <c r="Q3" s="1785"/>
      <c r="R3" s="1785"/>
      <c r="S3" s="1785"/>
      <c r="T3" s="1785"/>
      <c r="U3" s="1785"/>
      <c r="V3" s="1785"/>
      <c r="W3" s="1785"/>
      <c r="X3" s="1785"/>
      <c r="Y3" s="1785"/>
      <c r="Z3" s="1785"/>
      <c r="AA3" s="1785"/>
      <c r="AB3" s="1785"/>
      <c r="AC3" s="1785"/>
      <c r="AD3" s="1785"/>
      <c r="AE3" s="1785"/>
      <c r="AF3" s="1785"/>
      <c r="AG3" s="1785"/>
      <c r="AH3" s="1785"/>
      <c r="AI3" s="1785"/>
      <c r="AJ3" s="1785"/>
      <c r="AK3" s="1785"/>
      <c r="AL3" s="1785"/>
      <c r="AM3" s="1785"/>
      <c r="AN3" s="1785"/>
      <c r="AO3" s="1785"/>
      <c r="AP3" s="1785"/>
      <c r="AQ3" s="1785"/>
    </row>
    <row r="4" spans="1:66" ht="27.75" customHeight="1">
      <c r="A4" s="1325"/>
      <c r="B4" s="1325"/>
      <c r="C4" s="1325"/>
    </row>
    <row r="5" spans="1:66" s="999" customFormat="1" ht="36" customHeight="1">
      <c r="A5" s="1770" t="s">
        <v>169</v>
      </c>
      <c r="B5" s="1770" t="s">
        <v>196</v>
      </c>
      <c r="C5" s="1694" t="s">
        <v>289</v>
      </c>
      <c r="D5" s="1772" t="s">
        <v>1258</v>
      </c>
      <c r="E5" s="1779" t="s">
        <v>1251</v>
      </c>
      <c r="F5" s="1780"/>
      <c r="G5" s="1781"/>
      <c r="H5" s="1756" t="s">
        <v>1405</v>
      </c>
      <c r="I5" s="1757"/>
      <c r="J5" s="1758"/>
      <c r="K5" s="1759" t="s">
        <v>1401</v>
      </c>
      <c r="L5" s="1756" t="s">
        <v>1116</v>
      </c>
      <c r="M5" s="1757"/>
      <c r="N5" s="1758"/>
      <c r="O5" s="1694" t="s">
        <v>723</v>
      </c>
      <c r="P5" s="1770" t="s">
        <v>153</v>
      </c>
      <c r="Q5" s="1771"/>
      <c r="R5" s="1770"/>
      <c r="S5" s="1771"/>
      <c r="T5" s="1770"/>
      <c r="U5" s="1771"/>
      <c r="V5" s="1770"/>
      <c r="W5" s="1771"/>
      <c r="X5" s="1770"/>
      <c r="Y5" s="1771"/>
      <c r="Z5" s="1770"/>
      <c r="AA5" s="1771"/>
      <c r="AB5" s="1770"/>
      <c r="AC5" s="1771"/>
      <c r="AD5" s="1770"/>
      <c r="AE5" s="1771"/>
      <c r="AF5" s="1770"/>
      <c r="AG5" s="1771"/>
      <c r="AH5" s="1770"/>
      <c r="AI5" s="1771"/>
      <c r="AJ5" s="1770"/>
      <c r="AK5" s="1771"/>
      <c r="AL5" s="1770"/>
      <c r="AM5" s="1771"/>
      <c r="AN5" s="1771"/>
      <c r="AO5" s="1771"/>
      <c r="AP5" s="1770"/>
      <c r="AQ5" s="1770"/>
    </row>
    <row r="6" spans="1:66" s="999" customFormat="1" ht="15.75" hidden="1" customHeight="1">
      <c r="A6" s="1770"/>
      <c r="B6" s="1770"/>
      <c r="C6" s="1694"/>
      <c r="D6" s="1772"/>
      <c r="E6" s="998"/>
      <c r="F6" s="1321"/>
      <c r="G6" s="1321"/>
      <c r="H6" s="1389"/>
      <c r="I6" s="1380"/>
      <c r="J6" s="1380"/>
      <c r="K6" s="1760"/>
      <c r="L6" s="1380"/>
      <c r="M6" s="1380"/>
      <c r="N6" s="1380"/>
      <c r="O6" s="1694"/>
      <c r="P6" s="1770"/>
      <c r="Q6" s="1771"/>
      <c r="R6" s="1770"/>
      <c r="S6" s="1771"/>
      <c r="T6" s="1770"/>
      <c r="U6" s="1771"/>
      <c r="V6" s="1770"/>
      <c r="W6" s="1771"/>
      <c r="X6" s="1770"/>
      <c r="Y6" s="1771"/>
      <c r="Z6" s="1770"/>
      <c r="AA6" s="1771"/>
      <c r="AB6" s="1770"/>
      <c r="AC6" s="1771"/>
      <c r="AD6" s="1770"/>
      <c r="AE6" s="1771"/>
      <c r="AF6" s="1770"/>
      <c r="AG6" s="1771"/>
      <c r="AH6" s="1770"/>
      <c r="AI6" s="1771"/>
      <c r="AJ6" s="1770"/>
      <c r="AK6" s="1771"/>
      <c r="AL6" s="1770"/>
      <c r="AM6" s="1771"/>
      <c r="AN6" s="1771"/>
      <c r="AO6" s="1771"/>
      <c r="AP6" s="1770"/>
      <c r="AQ6" s="1770"/>
    </row>
    <row r="7" spans="1:66" s="999" customFormat="1" ht="24.75" customHeight="1">
      <c r="A7" s="1770"/>
      <c r="B7" s="1770"/>
      <c r="C7" s="1694"/>
      <c r="D7" s="1772"/>
      <c r="E7" s="1759" t="s">
        <v>1007</v>
      </c>
      <c r="F7" s="1782" t="s">
        <v>1260</v>
      </c>
      <c r="G7" s="1782" t="s">
        <v>1256</v>
      </c>
      <c r="H7" s="1766" t="s">
        <v>1007</v>
      </c>
      <c r="I7" s="1721" t="s">
        <v>1259</v>
      </c>
      <c r="J7" s="1721" t="s">
        <v>1260</v>
      </c>
      <c r="K7" s="1760"/>
      <c r="L7" s="1678" t="s">
        <v>1402</v>
      </c>
      <c r="M7" s="1678" t="s">
        <v>1403</v>
      </c>
      <c r="N7" s="1678" t="s">
        <v>1404</v>
      </c>
      <c r="O7" s="1694"/>
      <c r="P7" s="1764" t="s">
        <v>1286</v>
      </c>
      <c r="Q7" s="1764"/>
      <c r="R7" s="1757"/>
      <c r="S7" s="1765"/>
      <c r="T7" s="1764" t="s">
        <v>1287</v>
      </c>
      <c r="U7" s="1764"/>
      <c r="V7" s="1757"/>
      <c r="W7" s="1765"/>
      <c r="X7" s="1764" t="s">
        <v>1288</v>
      </c>
      <c r="Y7" s="1764"/>
      <c r="Z7" s="1757"/>
      <c r="AA7" s="1765"/>
      <c r="AB7" s="1764" t="s">
        <v>1289</v>
      </c>
      <c r="AC7" s="1764"/>
      <c r="AD7" s="1757"/>
      <c r="AE7" s="1765"/>
      <c r="AF7" s="1764" t="s">
        <v>1290</v>
      </c>
      <c r="AG7" s="1764"/>
      <c r="AH7" s="1757"/>
      <c r="AI7" s="1765"/>
      <c r="AJ7" s="1773" t="s">
        <v>1291</v>
      </c>
      <c r="AK7" s="1764"/>
      <c r="AL7" s="1757"/>
      <c r="AM7" s="1765"/>
      <c r="AN7" s="1771" t="s">
        <v>1292</v>
      </c>
      <c r="AO7" s="1771"/>
      <c r="AP7" s="1770"/>
      <c r="AQ7" s="1770"/>
    </row>
    <row r="8" spans="1:66" s="1596" customFormat="1" ht="22.5" customHeight="1">
      <c r="A8" s="1771"/>
      <c r="B8" s="1771"/>
      <c r="C8" s="1772"/>
      <c r="D8" s="1772"/>
      <c r="E8" s="1760"/>
      <c r="F8" s="1783"/>
      <c r="G8" s="1783"/>
      <c r="H8" s="1760"/>
      <c r="I8" s="1763"/>
      <c r="J8" s="1763"/>
      <c r="K8" s="1760"/>
      <c r="L8" s="1678"/>
      <c r="M8" s="1678"/>
      <c r="N8" s="1678"/>
      <c r="O8" s="1772"/>
      <c r="P8" s="1774" t="s">
        <v>1405</v>
      </c>
      <c r="Q8" s="1774"/>
      <c r="R8" s="1774"/>
      <c r="S8" s="1759" t="s">
        <v>1410</v>
      </c>
      <c r="T8" s="1767" t="str">
        <f>P8</f>
        <v>Năm 2022</v>
      </c>
      <c r="U8" s="1768"/>
      <c r="V8" s="1769"/>
      <c r="W8" s="1759" t="str">
        <f>+S8</f>
        <v>Định hướng năm 2023</v>
      </c>
      <c r="X8" s="1767" t="str">
        <f>T8</f>
        <v>Năm 2022</v>
      </c>
      <c r="Y8" s="1768"/>
      <c r="Z8" s="1769"/>
      <c r="AA8" s="1759" t="str">
        <f>+W8</f>
        <v>Định hướng năm 2023</v>
      </c>
      <c r="AB8" s="1767" t="str">
        <f>X8</f>
        <v>Năm 2022</v>
      </c>
      <c r="AC8" s="1768"/>
      <c r="AD8" s="1769"/>
      <c r="AE8" s="1759" t="str">
        <f>+AA8</f>
        <v>Định hướng năm 2023</v>
      </c>
      <c r="AF8" s="1767" t="str">
        <f>AB8</f>
        <v>Năm 2022</v>
      </c>
      <c r="AG8" s="1768"/>
      <c r="AH8" s="1769"/>
      <c r="AI8" s="1759" t="str">
        <f>+AE8</f>
        <v>Định hướng năm 2023</v>
      </c>
      <c r="AJ8" s="1767" t="str">
        <f>AF8</f>
        <v>Năm 2022</v>
      </c>
      <c r="AK8" s="1768"/>
      <c r="AL8" s="1769"/>
      <c r="AM8" s="1759" t="str">
        <f>AI8</f>
        <v>Định hướng năm 2023</v>
      </c>
      <c r="AN8" s="1775" t="str">
        <f>AJ8</f>
        <v>Năm 2022</v>
      </c>
      <c r="AO8" s="1776"/>
      <c r="AP8" s="1777"/>
      <c r="AQ8" s="1772" t="str">
        <f>AM8</f>
        <v>Định hướng năm 2023</v>
      </c>
    </row>
    <row r="9" spans="1:66" s="999" customFormat="1" ht="133.5" customHeight="1">
      <c r="A9" s="1770"/>
      <c r="B9" s="1770"/>
      <c r="C9" s="1694"/>
      <c r="D9" s="1772"/>
      <c r="E9" s="1761"/>
      <c r="F9" s="1783"/>
      <c r="G9" s="1783"/>
      <c r="H9" s="1761"/>
      <c r="I9" s="1722"/>
      <c r="J9" s="1722"/>
      <c r="K9" s="1761"/>
      <c r="L9" s="1712"/>
      <c r="M9" s="1712"/>
      <c r="N9" s="1712"/>
      <c r="O9" s="1694"/>
      <c r="P9" s="1574" t="s">
        <v>1007</v>
      </c>
      <c r="Q9" s="1574" t="s">
        <v>1259</v>
      </c>
      <c r="R9" s="1574" t="s">
        <v>1260</v>
      </c>
      <c r="S9" s="1761"/>
      <c r="T9" s="1574" t="s">
        <v>1007</v>
      </c>
      <c r="U9" s="1574" t="s">
        <v>1259</v>
      </c>
      <c r="V9" s="1574" t="s">
        <v>1260</v>
      </c>
      <c r="W9" s="1761"/>
      <c r="X9" s="1574" t="s">
        <v>1007</v>
      </c>
      <c r="Y9" s="1574" t="s">
        <v>1259</v>
      </c>
      <c r="Z9" s="1574" t="s">
        <v>1260</v>
      </c>
      <c r="AA9" s="1761"/>
      <c r="AB9" s="1574" t="s">
        <v>1007</v>
      </c>
      <c r="AC9" s="1574" t="s">
        <v>1259</v>
      </c>
      <c r="AD9" s="1574" t="s">
        <v>1260</v>
      </c>
      <c r="AE9" s="1761"/>
      <c r="AF9" s="1574" t="s">
        <v>1007</v>
      </c>
      <c r="AG9" s="1574" t="s">
        <v>1259</v>
      </c>
      <c r="AH9" s="1574" t="s">
        <v>1260</v>
      </c>
      <c r="AI9" s="1761"/>
      <c r="AJ9" s="1574" t="s">
        <v>1007</v>
      </c>
      <c r="AK9" s="1574" t="s">
        <v>1259</v>
      </c>
      <c r="AL9" s="1574" t="s">
        <v>1260</v>
      </c>
      <c r="AM9" s="1761"/>
      <c r="AN9" s="1574" t="s">
        <v>1007</v>
      </c>
      <c r="AO9" s="1574" t="s">
        <v>1259</v>
      </c>
      <c r="AP9" s="1574" t="s">
        <v>1260</v>
      </c>
      <c r="AQ9" s="1772"/>
    </row>
    <row r="10" spans="1:66" s="1098" customFormat="1" ht="24" customHeight="1">
      <c r="A10" s="737" t="s">
        <v>163</v>
      </c>
      <c r="B10" s="737" t="s">
        <v>164</v>
      </c>
      <c r="C10" s="737" t="s">
        <v>165</v>
      </c>
      <c r="D10" s="737">
        <v>1</v>
      </c>
      <c r="E10" s="737">
        <v>1</v>
      </c>
      <c r="F10" s="738">
        <v>2</v>
      </c>
      <c r="G10" s="738"/>
      <c r="H10" s="738">
        <v>3</v>
      </c>
      <c r="I10" s="737">
        <v>4</v>
      </c>
      <c r="J10" s="738">
        <v>5</v>
      </c>
      <c r="K10" s="737">
        <v>6</v>
      </c>
      <c r="L10" s="738">
        <v>7</v>
      </c>
      <c r="M10" s="737">
        <v>8</v>
      </c>
      <c r="N10" s="738">
        <v>9</v>
      </c>
      <c r="O10" s="737">
        <v>10</v>
      </c>
      <c r="P10" s="1068"/>
      <c r="Q10" s="1096"/>
      <c r="R10" s="1068"/>
      <c r="S10" s="1096"/>
      <c r="T10" s="737"/>
      <c r="U10" s="738"/>
      <c r="V10" s="737"/>
      <c r="W10" s="738"/>
      <c r="X10" s="737"/>
      <c r="Y10" s="738"/>
      <c r="Z10" s="737"/>
      <c r="AA10" s="738"/>
      <c r="AB10" s="737"/>
      <c r="AC10" s="738"/>
      <c r="AD10" s="737"/>
      <c r="AE10" s="738"/>
      <c r="AF10" s="737"/>
      <c r="AG10" s="738"/>
      <c r="AH10" s="737"/>
      <c r="AI10" s="738"/>
      <c r="AJ10" s="737"/>
      <c r="AK10" s="738"/>
      <c r="AL10" s="737"/>
      <c r="AM10" s="738"/>
      <c r="AN10" s="737"/>
      <c r="AO10" s="738"/>
      <c r="AP10" s="737"/>
      <c r="AQ10" s="1097"/>
    </row>
    <row r="11" spans="1:66" s="999" customFormat="1" ht="39.75" customHeight="1">
      <c r="A11" s="1338" t="s">
        <v>170</v>
      </c>
      <c r="B11" s="812" t="s">
        <v>1357</v>
      </c>
      <c r="C11" s="1338" t="s">
        <v>154</v>
      </c>
      <c r="D11" s="1332">
        <v>550</v>
      </c>
      <c r="E11" s="1004" t="e">
        <f>E12</f>
        <v>#REF!</v>
      </c>
      <c r="F11" s="1004">
        <f>F12</f>
        <v>170</v>
      </c>
      <c r="G11" s="1004">
        <f t="shared" ref="G11:K11" si="0">G12</f>
        <v>359.88864999999998</v>
      </c>
      <c r="H11" s="1004">
        <f t="shared" si="0"/>
        <v>546.89065000000005</v>
      </c>
      <c r="I11" s="1004">
        <f t="shared" si="0"/>
        <v>0</v>
      </c>
      <c r="J11" s="1004">
        <f t="shared" si="0"/>
        <v>0</v>
      </c>
      <c r="K11" s="1004">
        <f t="shared" si="0"/>
        <v>0</v>
      </c>
      <c r="L11" s="1004"/>
      <c r="M11" s="1004"/>
      <c r="N11" s="1004"/>
      <c r="O11" s="1533"/>
      <c r="P11" s="1045"/>
      <c r="Q11" s="1057"/>
      <c r="R11" s="1045"/>
      <c r="S11" s="1057"/>
      <c r="T11" s="1045"/>
      <c r="U11" s="1057"/>
      <c r="V11" s="1045"/>
      <c r="W11" s="1057"/>
      <c r="X11" s="1045"/>
      <c r="Y11" s="1057"/>
      <c r="Z11" s="1045"/>
      <c r="AA11" s="1057"/>
      <c r="AB11" s="1045"/>
      <c r="AC11" s="1057"/>
      <c r="AD11" s="1045"/>
      <c r="AE11" s="1057"/>
      <c r="AF11" s="1045"/>
      <c r="AG11" s="1057"/>
      <c r="AH11" s="1045"/>
      <c r="AI11" s="1057"/>
      <c r="AJ11" s="1045"/>
      <c r="AK11" s="1057"/>
      <c r="AL11" s="1045"/>
      <c r="AM11" s="1057"/>
      <c r="AN11" s="1045"/>
      <c r="AO11" s="1057"/>
      <c r="AP11" s="1045"/>
      <c r="AQ11" s="1057"/>
      <c r="AR11" s="1154"/>
      <c r="AS11" s="1154"/>
      <c r="AT11" s="1154"/>
      <c r="AU11" s="1154"/>
      <c r="AV11" s="1154"/>
      <c r="AW11" s="1154"/>
      <c r="AX11" s="1154"/>
      <c r="AY11" s="1154"/>
      <c r="AZ11" s="1154"/>
      <c r="BA11" s="1154"/>
      <c r="BB11" s="1154"/>
      <c r="BC11" s="1154"/>
      <c r="BD11" s="1154"/>
      <c r="BE11" s="1154"/>
      <c r="BF11" s="1154"/>
      <c r="BG11" s="1154"/>
      <c r="BH11" s="1154"/>
      <c r="BI11" s="1154"/>
      <c r="BJ11" s="1154"/>
      <c r="BK11" s="1154"/>
      <c r="BL11" s="1154"/>
      <c r="BM11" s="1154"/>
      <c r="BN11" s="1154"/>
    </row>
    <row r="12" spans="1:66" s="999" customFormat="1" ht="39.75" customHeight="1">
      <c r="A12" s="1348">
        <v>1</v>
      </c>
      <c r="B12" s="1003" t="s">
        <v>658</v>
      </c>
      <c r="C12" s="1322" t="s">
        <v>154</v>
      </c>
      <c r="D12" s="1333">
        <v>550</v>
      </c>
      <c r="E12" s="1333" t="e">
        <f>E14+E15</f>
        <v>#REF!</v>
      </c>
      <c r="F12" s="1333">
        <f>F14+F15</f>
        <v>170</v>
      </c>
      <c r="G12" s="1333">
        <f t="shared" ref="G12:K12" si="1">G14+G15</f>
        <v>359.88864999999998</v>
      </c>
      <c r="H12" s="1333">
        <f t="shared" si="1"/>
        <v>546.89065000000005</v>
      </c>
      <c r="I12" s="1333">
        <f t="shared" si="1"/>
        <v>0</v>
      </c>
      <c r="J12" s="1333">
        <f t="shared" si="1"/>
        <v>0</v>
      </c>
      <c r="K12" s="1333">
        <f t="shared" si="1"/>
        <v>0</v>
      </c>
      <c r="L12" s="1333"/>
      <c r="M12" s="1333"/>
      <c r="N12" s="1333"/>
      <c r="O12" s="1045"/>
      <c r="P12" s="1045"/>
      <c r="Q12" s="1057"/>
      <c r="R12" s="1045"/>
      <c r="S12" s="1057"/>
      <c r="T12" s="1045"/>
      <c r="U12" s="1057"/>
      <c r="V12" s="1045"/>
      <c r="W12" s="1057"/>
      <c r="X12" s="1045"/>
      <c r="Y12" s="1057"/>
      <c r="Z12" s="1045"/>
      <c r="AA12" s="1057"/>
      <c r="AB12" s="1045"/>
      <c r="AC12" s="1057"/>
      <c r="AD12" s="1045"/>
      <c r="AE12" s="1057"/>
      <c r="AF12" s="1045"/>
      <c r="AG12" s="1057"/>
      <c r="AH12" s="1045"/>
      <c r="AI12" s="1057"/>
      <c r="AJ12" s="1045"/>
      <c r="AK12" s="1057"/>
      <c r="AL12" s="1045"/>
      <c r="AM12" s="1057"/>
      <c r="AN12" s="1045"/>
      <c r="AO12" s="1057"/>
      <c r="AP12" s="1045"/>
      <c r="AQ12" s="1057"/>
      <c r="AR12" s="1154"/>
      <c r="AS12" s="1154"/>
      <c r="AT12" s="1154"/>
      <c r="AU12" s="1154"/>
      <c r="AV12" s="1154"/>
      <c r="AW12" s="1154"/>
      <c r="AX12" s="1154"/>
      <c r="AY12" s="1154"/>
      <c r="AZ12" s="1154"/>
      <c r="BA12" s="1154"/>
      <c r="BB12" s="1154"/>
      <c r="BC12" s="1154"/>
      <c r="BD12" s="1154"/>
      <c r="BE12" s="1154"/>
      <c r="BF12" s="1154"/>
      <c r="BG12" s="1154"/>
      <c r="BH12" s="1154"/>
      <c r="BI12" s="1154"/>
      <c r="BJ12" s="1154"/>
      <c r="BK12" s="1154"/>
      <c r="BL12" s="1154"/>
      <c r="BM12" s="1154"/>
      <c r="BN12" s="1154"/>
    </row>
    <row r="13" spans="1:66" ht="33" customHeight="1">
      <c r="A13" s="1000" t="s">
        <v>180</v>
      </c>
      <c r="B13" s="701" t="s">
        <v>156</v>
      </c>
      <c r="C13" s="1320"/>
      <c r="D13" s="693"/>
      <c r="E13" s="1320"/>
      <c r="F13" s="1320"/>
      <c r="G13" s="1320"/>
      <c r="H13" s="1320"/>
      <c r="I13" s="1004"/>
      <c r="J13" s="1004"/>
      <c r="K13" s="1004"/>
      <c r="L13" s="1381"/>
      <c r="M13" s="1381"/>
      <c r="N13" s="1381"/>
      <c r="O13" s="1001"/>
      <c r="P13" s="1001"/>
      <c r="Q13" s="1002"/>
      <c r="R13" s="1001"/>
      <c r="S13" s="1002"/>
      <c r="T13" s="1001"/>
      <c r="U13" s="1002"/>
      <c r="V13" s="1001"/>
      <c r="W13" s="1002"/>
      <c r="X13" s="1001"/>
      <c r="Y13" s="1002"/>
      <c r="Z13" s="1001"/>
      <c r="AA13" s="1002"/>
      <c r="AB13" s="1001"/>
      <c r="AC13" s="1002"/>
      <c r="AD13" s="1001"/>
      <c r="AE13" s="1002"/>
      <c r="AF13" s="1001"/>
      <c r="AG13" s="1002"/>
      <c r="AH13" s="1001"/>
      <c r="AI13" s="1002"/>
      <c r="AJ13" s="1001"/>
      <c r="AK13" s="1002"/>
      <c r="AL13" s="1001"/>
      <c r="AM13" s="1002"/>
      <c r="AN13" s="1001"/>
      <c r="AO13" s="1002"/>
      <c r="AP13" s="1001"/>
      <c r="AQ13" s="1002"/>
    </row>
    <row r="14" spans="1:66" ht="33" customHeight="1">
      <c r="A14" s="1000"/>
      <c r="B14" s="701" t="s">
        <v>157</v>
      </c>
      <c r="C14" s="1320" t="s">
        <v>154</v>
      </c>
      <c r="D14" s="974">
        <v>71</v>
      </c>
      <c r="E14" s="979" t="e">
        <f>E21*0.4+E34*54000*0.4/1000000</f>
        <v>#REF!</v>
      </c>
      <c r="F14" s="978">
        <f>F21*0.4+F34*52000*0.4/1000000</f>
        <v>0</v>
      </c>
      <c r="G14" s="978">
        <f>G21*0.4+G34*52000*0.4/1000000</f>
        <v>69.893600000000006</v>
      </c>
      <c r="H14" s="978">
        <f>H21*0.4+H34*52000*0.4/1000000</f>
        <v>69.893600000000006</v>
      </c>
      <c r="I14" s="1004">
        <f t="shared" ref="I12:I39" si="2">Q14+U14+Y14++AC14+AG14+AK14+AO14</f>
        <v>0</v>
      </c>
      <c r="J14" s="1004">
        <f t="shared" ref="J12:J39" si="3">R14+V14+Z14++AD14+AH14+AL14+AP14</f>
        <v>0</v>
      </c>
      <c r="K14" s="1004">
        <f t="shared" ref="K12:K39" si="4">S14+W14+AA14++AE14+AI14+AM14+AQ14</f>
        <v>0</v>
      </c>
      <c r="L14" s="978"/>
      <c r="M14" s="978"/>
      <c r="N14" s="978"/>
      <c r="O14" s="1001"/>
      <c r="P14" s="1001"/>
      <c r="Q14" s="1002"/>
      <c r="R14" s="1001"/>
      <c r="S14" s="1002"/>
      <c r="T14" s="1001"/>
      <c r="U14" s="1002"/>
      <c r="V14" s="1001"/>
      <c r="W14" s="1002"/>
      <c r="X14" s="1001"/>
      <c r="Y14" s="1002"/>
      <c r="Z14" s="1001"/>
      <c r="AA14" s="1002"/>
      <c r="AB14" s="1001"/>
      <c r="AC14" s="1002"/>
      <c r="AD14" s="1001"/>
      <c r="AE14" s="1002"/>
      <c r="AF14" s="1001"/>
      <c r="AG14" s="1002"/>
      <c r="AH14" s="1001"/>
      <c r="AI14" s="1002"/>
      <c r="AJ14" s="1001"/>
      <c r="AK14" s="1002"/>
      <c r="AL14" s="1001"/>
      <c r="AM14" s="1002"/>
      <c r="AN14" s="1001"/>
      <c r="AO14" s="1002"/>
      <c r="AP14" s="1001"/>
      <c r="AQ14" s="1002"/>
    </row>
    <row r="15" spans="1:66" ht="33" customHeight="1">
      <c r="A15" s="1000"/>
      <c r="B15" s="701" t="s">
        <v>158</v>
      </c>
      <c r="C15" s="1320" t="s">
        <v>154</v>
      </c>
      <c r="D15" s="1007">
        <v>478</v>
      </c>
      <c r="E15" s="979" t="e">
        <f>E17-E14</f>
        <v>#REF!</v>
      </c>
      <c r="F15" s="979">
        <f>F17-F14</f>
        <v>170</v>
      </c>
      <c r="G15" s="979">
        <f t="shared" ref="G15" si="5">G17-G14</f>
        <v>289.99504999999999</v>
      </c>
      <c r="H15" s="979">
        <f>H17-H14</f>
        <v>476.99705000000006</v>
      </c>
      <c r="I15" s="979">
        <f>I17-I14</f>
        <v>0</v>
      </c>
      <c r="J15" s="979">
        <f t="shared" ref="I15:K15" si="6">J17-J14</f>
        <v>0</v>
      </c>
      <c r="K15" s="979">
        <f t="shared" si="6"/>
        <v>0</v>
      </c>
      <c r="L15" s="979"/>
      <c r="M15" s="979"/>
      <c r="N15" s="979"/>
      <c r="O15" s="1001"/>
      <c r="P15" s="1001"/>
      <c r="Q15" s="1002"/>
      <c r="R15" s="1001"/>
      <c r="S15" s="1002"/>
      <c r="T15" s="1001"/>
      <c r="U15" s="1002"/>
      <c r="V15" s="1001"/>
      <c r="W15" s="1002"/>
      <c r="X15" s="1001"/>
      <c r="Y15" s="1002"/>
      <c r="Z15" s="1001"/>
      <c r="AA15" s="1002"/>
      <c r="AB15" s="1001"/>
      <c r="AC15" s="1002"/>
      <c r="AD15" s="1001"/>
      <c r="AE15" s="1002"/>
      <c r="AF15" s="1001"/>
      <c r="AG15" s="1002"/>
      <c r="AH15" s="1001"/>
      <c r="AI15" s="1002"/>
      <c r="AJ15" s="1001"/>
      <c r="AK15" s="1002"/>
      <c r="AL15" s="1001"/>
      <c r="AM15" s="1002"/>
      <c r="AN15" s="1001"/>
      <c r="AO15" s="1002"/>
      <c r="AP15" s="1001"/>
      <c r="AQ15" s="1002"/>
    </row>
    <row r="16" spans="1:66" ht="33" customHeight="1">
      <c r="A16" s="1000"/>
      <c r="B16" s="735" t="s">
        <v>159</v>
      </c>
      <c r="C16" s="1320"/>
      <c r="D16" s="1007"/>
      <c r="E16" s="1008"/>
      <c r="F16" s="1008"/>
      <c r="G16" s="1008"/>
      <c r="H16" s="1008"/>
      <c r="I16" s="1004"/>
      <c r="J16" s="1004"/>
      <c r="K16" s="1004"/>
      <c r="L16" s="1008"/>
      <c r="M16" s="1008"/>
      <c r="N16" s="1008"/>
      <c r="O16" s="1001"/>
      <c r="P16" s="1001"/>
      <c r="Q16" s="1002"/>
      <c r="R16" s="1001"/>
      <c r="S16" s="1002"/>
      <c r="T16" s="1001"/>
      <c r="U16" s="1002"/>
      <c r="V16" s="1001"/>
      <c r="W16" s="1002"/>
      <c r="X16" s="1001"/>
      <c r="Y16" s="1002"/>
      <c r="Z16" s="1001"/>
      <c r="AA16" s="1002"/>
      <c r="AB16" s="1001"/>
      <c r="AC16" s="1002"/>
      <c r="AD16" s="1001"/>
      <c r="AE16" s="1002"/>
      <c r="AF16" s="1001"/>
      <c r="AG16" s="1002"/>
      <c r="AH16" s="1001"/>
      <c r="AI16" s="1002"/>
      <c r="AJ16" s="1001"/>
      <c r="AK16" s="1002"/>
      <c r="AL16" s="1001"/>
      <c r="AM16" s="1002"/>
      <c r="AN16" s="1001"/>
      <c r="AO16" s="1002"/>
      <c r="AP16" s="1001"/>
      <c r="AQ16" s="1002"/>
    </row>
    <row r="17" spans="1:43" s="999" customFormat="1" ht="39.75" customHeight="1">
      <c r="A17" s="1322">
        <v>2</v>
      </c>
      <c r="B17" s="1003" t="s">
        <v>102</v>
      </c>
      <c r="C17" s="1322" t="s">
        <v>154</v>
      </c>
      <c r="D17" s="1009">
        <v>550</v>
      </c>
      <c r="E17" s="1010" t="e">
        <f>+E18+E19+E21+E22</f>
        <v>#REF!</v>
      </c>
      <c r="F17" s="1010">
        <f>+F18+F19+F21+F22</f>
        <v>170</v>
      </c>
      <c r="G17" s="1010">
        <f t="shared" ref="G17:H17" si="7">+G18+G19+G21+G22</f>
        <v>359.88864999999998</v>
      </c>
      <c r="H17" s="1010">
        <f>+H18+H19+H21+H22</f>
        <v>546.89065000000005</v>
      </c>
      <c r="I17" s="1010">
        <f t="shared" ref="I17:K17" si="8">+I18+I19+I21+I22</f>
        <v>0</v>
      </c>
      <c r="J17" s="1010">
        <f t="shared" si="8"/>
        <v>0</v>
      </c>
      <c r="K17" s="1010">
        <f t="shared" si="8"/>
        <v>0</v>
      </c>
      <c r="L17" s="1010"/>
      <c r="M17" s="1010"/>
      <c r="N17" s="1010"/>
      <c r="O17" s="1005"/>
      <c r="P17" s="1005"/>
      <c r="Q17" s="1006"/>
      <c r="R17" s="1005"/>
      <c r="S17" s="1006"/>
      <c r="T17" s="1005"/>
      <c r="U17" s="1006"/>
      <c r="V17" s="1005"/>
      <c r="W17" s="1006"/>
      <c r="X17" s="1005"/>
      <c r="Y17" s="1006"/>
      <c r="Z17" s="1005"/>
      <c r="AA17" s="1006"/>
      <c r="AB17" s="1005"/>
      <c r="AC17" s="1006"/>
      <c r="AD17" s="1005"/>
      <c r="AE17" s="1006"/>
      <c r="AF17" s="1005"/>
      <c r="AG17" s="1006"/>
      <c r="AH17" s="1005"/>
      <c r="AI17" s="1006"/>
      <c r="AJ17" s="1005"/>
      <c r="AK17" s="1006"/>
      <c r="AL17" s="1005"/>
      <c r="AM17" s="1006"/>
      <c r="AN17" s="1005"/>
      <c r="AO17" s="1006"/>
      <c r="AP17" s="1005"/>
      <c r="AQ17" s="1006"/>
    </row>
    <row r="18" spans="1:43" ht="30" customHeight="1">
      <c r="A18" s="1000"/>
      <c r="B18" s="701" t="s">
        <v>375</v>
      </c>
      <c r="C18" s="1320" t="s">
        <v>154</v>
      </c>
      <c r="D18" s="974">
        <v>4</v>
      </c>
      <c r="E18" s="979" t="e">
        <f>E25*180000*1000/1000000000</f>
        <v>#REF!</v>
      </c>
      <c r="F18" s="994">
        <f>F25*190000*1000/1000000000</f>
        <v>0</v>
      </c>
      <c r="G18" s="994">
        <f t="shared" ref="G18" si="9">G25*190000*1000/1000000000</f>
        <v>9.4619999999999997</v>
      </c>
      <c r="H18" s="978">
        <f>H25*180000*1000/1000000000</f>
        <v>8.9640000000000004</v>
      </c>
      <c r="I18" s="978">
        <f t="shared" ref="I18:K18" si="10">I25*180000*1000/1000000000</f>
        <v>0</v>
      </c>
      <c r="J18" s="978">
        <f t="shared" si="10"/>
        <v>0</v>
      </c>
      <c r="K18" s="978">
        <f t="shared" si="10"/>
        <v>0</v>
      </c>
      <c r="L18" s="978"/>
      <c r="M18" s="978"/>
      <c r="N18" s="978"/>
      <c r="O18" s="1001"/>
      <c r="P18" s="1001"/>
      <c r="Q18" s="1002"/>
      <c r="R18" s="1001"/>
      <c r="S18" s="1002"/>
      <c r="T18" s="1001"/>
      <c r="U18" s="1002"/>
      <c r="V18" s="1001"/>
      <c r="W18" s="1002"/>
      <c r="X18" s="1001"/>
      <c r="Y18" s="1002"/>
      <c r="Z18" s="1001"/>
      <c r="AA18" s="1002"/>
      <c r="AB18" s="1001"/>
      <c r="AC18" s="1002"/>
      <c r="AD18" s="1001"/>
      <c r="AE18" s="1002"/>
      <c r="AF18" s="1001"/>
      <c r="AG18" s="1002"/>
      <c r="AH18" s="1001"/>
      <c r="AI18" s="1002"/>
      <c r="AJ18" s="1001"/>
      <c r="AK18" s="1002"/>
      <c r="AL18" s="1001"/>
      <c r="AM18" s="1002"/>
      <c r="AN18" s="1001"/>
      <c r="AO18" s="1002"/>
      <c r="AP18" s="1001"/>
      <c r="AQ18" s="1002"/>
    </row>
    <row r="19" spans="1:43" ht="30" customHeight="1">
      <c r="A19" s="1000"/>
      <c r="B19" s="701" t="s">
        <v>376</v>
      </c>
      <c r="C19" s="1320" t="s">
        <v>154</v>
      </c>
      <c r="D19" s="991">
        <v>336</v>
      </c>
      <c r="E19" s="991" t="e">
        <f>(E24*1800*1000+E26*7800000+E27*1000*250000+E28*860000+E29*560000+E30*750000+E31*110000+E32*6800000+E33*1200000+E34*54000*1000+E35*1370*1000+E36*10000*1000+E37*25000*1000+E39*180000)/1000000000</f>
        <v>#REF!</v>
      </c>
      <c r="F19" s="991">
        <f>(F24*1800*1000+F26*7800000+F27*1000*250000+F28*860000+F29*560000+F30*750000+F31*110000+F32*6800000+F33*100000+F34*54000*1000+F35*1370*1000+F36*10000*1000+F37*25000*1000+F39*180000)/1000000000</f>
        <v>0</v>
      </c>
      <c r="G19" s="991">
        <f t="shared" ref="G19" si="11">(G24*1800*1000+G26*7800000+G27*1000*250000+G28*860000+G29*560000+G30*750000+G31*110000+G32*6800000+G33*100000+G34*54000*1000+G35*1370*1000+G36*10000*1000+G37*25000*1000+G39*180000)/1000000000</f>
        <v>331.48464999999999</v>
      </c>
      <c r="H19" s="991">
        <f>(H24*1800*1000+H26*7800000+H27*1000*250000+H28*860000+H29*560000+H30*750000+H31*110000+H32*6800000+H33*1200000+H34*54000*1000+H35*1370*1000+H36*10000*1000+H37*25000*1000+H39*180000)/1000000000</f>
        <v>336.98464999999999</v>
      </c>
      <c r="I19" s="991">
        <f t="shared" ref="I19:K19" si="12">(I24*1800*1000+I26*7800000+I27*1000*250000+I28*860000+I29*560000+I30*750000+I31*110000+I32*6800000+I33*1200000+I34*54000*1000+I35*1370*1000+I36*10000*1000+I37*25000*1000+I39*180000)/1000000000</f>
        <v>0</v>
      </c>
      <c r="J19" s="991">
        <f t="shared" si="12"/>
        <v>0</v>
      </c>
      <c r="K19" s="991">
        <f t="shared" si="12"/>
        <v>0</v>
      </c>
      <c r="L19" s="991"/>
      <c r="M19" s="991"/>
      <c r="N19" s="991"/>
      <c r="O19" s="1001"/>
      <c r="P19" s="1001"/>
      <c r="Q19" s="1002"/>
      <c r="R19" s="1001"/>
      <c r="S19" s="1002"/>
      <c r="T19" s="1001"/>
      <c r="U19" s="1002"/>
      <c r="V19" s="1001"/>
      <c r="W19" s="1002"/>
      <c r="X19" s="1001"/>
      <c r="Y19" s="1002"/>
      <c r="Z19" s="1001"/>
      <c r="AA19" s="1002"/>
      <c r="AB19" s="1001"/>
      <c r="AC19" s="1002"/>
      <c r="AD19" s="1001"/>
      <c r="AE19" s="1002"/>
      <c r="AF19" s="1001"/>
      <c r="AG19" s="1002"/>
      <c r="AH19" s="1001"/>
      <c r="AI19" s="1002"/>
      <c r="AJ19" s="1001"/>
      <c r="AK19" s="1002"/>
      <c r="AL19" s="1001"/>
      <c r="AM19" s="1002"/>
      <c r="AN19" s="1001"/>
      <c r="AO19" s="1002"/>
      <c r="AP19" s="1001"/>
      <c r="AQ19" s="1002"/>
    </row>
    <row r="20" spans="1:43" ht="39.75" customHeight="1">
      <c r="A20" s="1000"/>
      <c r="B20" s="735" t="s">
        <v>655</v>
      </c>
      <c r="C20" s="1320" t="s">
        <v>154</v>
      </c>
      <c r="D20" s="974"/>
      <c r="E20" s="1320"/>
      <c r="F20" s="1320"/>
      <c r="G20" s="1320"/>
      <c r="H20" s="1320"/>
      <c r="I20" s="1004"/>
      <c r="J20" s="1004"/>
      <c r="K20" s="1004"/>
      <c r="L20" s="1381"/>
      <c r="M20" s="1381"/>
      <c r="N20" s="1381"/>
      <c r="O20" s="1001"/>
      <c r="P20" s="1001"/>
      <c r="Q20" s="1002"/>
      <c r="R20" s="1001"/>
      <c r="S20" s="1002"/>
      <c r="T20" s="1001"/>
      <c r="U20" s="1002"/>
      <c r="V20" s="1001"/>
      <c r="W20" s="1002"/>
      <c r="X20" s="1001"/>
      <c r="Y20" s="1002"/>
      <c r="Z20" s="1001"/>
      <c r="AA20" s="1002"/>
      <c r="AB20" s="1001"/>
      <c r="AC20" s="1002"/>
      <c r="AD20" s="1001"/>
      <c r="AE20" s="1002"/>
      <c r="AF20" s="1001"/>
      <c r="AG20" s="1002"/>
      <c r="AH20" s="1001"/>
      <c r="AI20" s="1002"/>
      <c r="AJ20" s="1001"/>
      <c r="AK20" s="1002"/>
      <c r="AL20" s="1001"/>
      <c r="AM20" s="1002"/>
      <c r="AN20" s="1001"/>
      <c r="AO20" s="1002"/>
      <c r="AP20" s="1001"/>
      <c r="AQ20" s="1002"/>
    </row>
    <row r="21" spans="1:43" ht="35.25" customHeight="1">
      <c r="A21" s="1000"/>
      <c r="B21" s="735" t="s">
        <v>687</v>
      </c>
      <c r="C21" s="1320" t="s">
        <v>154</v>
      </c>
      <c r="D21" s="974">
        <v>29</v>
      </c>
      <c r="E21" s="979" t="e">
        <f>E38*6600/1000000</f>
        <v>#REF!</v>
      </c>
      <c r="F21" s="994">
        <f t="shared" ref="F21:G21" si="13">F38*6600/1000000</f>
        <v>0</v>
      </c>
      <c r="G21" s="979">
        <f t="shared" si="13"/>
        <v>18.942</v>
      </c>
      <c r="H21" s="978">
        <f>H38*6600/1000000</f>
        <v>18.942</v>
      </c>
      <c r="I21" s="978">
        <f>I38*6600/1000000</f>
        <v>0</v>
      </c>
      <c r="J21" s="978">
        <f t="shared" ref="I21:K21" si="14">J38*6600/1000000</f>
        <v>0</v>
      </c>
      <c r="K21" s="978">
        <f t="shared" si="14"/>
        <v>0</v>
      </c>
      <c r="L21" s="978"/>
      <c r="M21" s="978"/>
      <c r="N21" s="978"/>
      <c r="O21" s="1001"/>
      <c r="P21" s="1001"/>
      <c r="Q21" s="1002"/>
      <c r="R21" s="1001"/>
      <c r="S21" s="1002"/>
      <c r="T21" s="1001"/>
      <c r="U21" s="1002"/>
      <c r="V21" s="1001"/>
      <c r="W21" s="1002"/>
      <c r="X21" s="1001"/>
      <c r="Y21" s="1002"/>
      <c r="Z21" s="1001"/>
      <c r="AA21" s="1002"/>
      <c r="AB21" s="1001"/>
      <c r="AC21" s="1002"/>
      <c r="AD21" s="1001"/>
      <c r="AE21" s="1002"/>
      <c r="AF21" s="1001"/>
      <c r="AG21" s="1002"/>
      <c r="AH21" s="1001"/>
      <c r="AI21" s="1002"/>
      <c r="AJ21" s="1001"/>
      <c r="AK21" s="1002"/>
      <c r="AL21" s="1001"/>
      <c r="AM21" s="1002"/>
      <c r="AN21" s="1001"/>
      <c r="AO21" s="1002"/>
      <c r="AP21" s="1001"/>
      <c r="AQ21" s="1002"/>
    </row>
    <row r="22" spans="1:43" ht="30.75" customHeight="1">
      <c r="A22" s="1000"/>
      <c r="B22" s="701" t="s">
        <v>377</v>
      </c>
      <c r="C22" s="1320" t="s">
        <v>154</v>
      </c>
      <c r="D22" s="693">
        <v>180</v>
      </c>
      <c r="E22" s="693">
        <v>190</v>
      </c>
      <c r="F22" s="981">
        <v>170</v>
      </c>
      <c r="G22" s="981"/>
      <c r="H22" s="981">
        <v>182</v>
      </c>
      <c r="I22" s="1004">
        <f t="shared" si="2"/>
        <v>0</v>
      </c>
      <c r="J22" s="1004">
        <f t="shared" si="3"/>
        <v>0</v>
      </c>
      <c r="K22" s="1004">
        <f t="shared" si="4"/>
        <v>0</v>
      </c>
      <c r="L22" s="693"/>
      <c r="M22" s="693"/>
      <c r="N22" s="693"/>
      <c r="O22" s="1001"/>
      <c r="P22" s="1001"/>
      <c r="Q22" s="1002"/>
      <c r="R22" s="1001"/>
      <c r="S22" s="1002"/>
      <c r="T22" s="1001"/>
      <c r="U22" s="1002"/>
      <c r="V22" s="1001"/>
      <c r="W22" s="1002"/>
      <c r="X22" s="1001"/>
      <c r="Y22" s="1002"/>
      <c r="Z22" s="1001"/>
      <c r="AA22" s="1002"/>
      <c r="AB22" s="1001"/>
      <c r="AC22" s="1002"/>
      <c r="AD22" s="1001"/>
      <c r="AE22" s="1002"/>
      <c r="AF22" s="1001"/>
      <c r="AG22" s="1002"/>
      <c r="AH22" s="1001"/>
      <c r="AI22" s="1002"/>
      <c r="AJ22" s="1001"/>
      <c r="AK22" s="1002"/>
      <c r="AL22" s="1001"/>
      <c r="AM22" s="1002"/>
      <c r="AN22" s="1001"/>
      <c r="AO22" s="1002"/>
      <c r="AP22" s="1001"/>
      <c r="AQ22" s="1002"/>
    </row>
    <row r="23" spans="1:43" s="999" customFormat="1" ht="32.25" customHeight="1">
      <c r="A23" s="1322" t="s">
        <v>171</v>
      </c>
      <c r="B23" s="812" t="s">
        <v>1023</v>
      </c>
      <c r="C23" s="1322"/>
      <c r="D23" s="700"/>
      <c r="E23" s="1322"/>
      <c r="F23" s="1323"/>
      <c r="G23" s="1323"/>
      <c r="H23" s="1323"/>
      <c r="I23" s="1004"/>
      <c r="J23" s="1004"/>
      <c r="K23" s="1004"/>
      <c r="L23" s="1383"/>
      <c r="M23" s="1383"/>
      <c r="N23" s="1383"/>
      <c r="O23" s="1005"/>
      <c r="P23" s="1005"/>
      <c r="Q23" s="1006"/>
      <c r="R23" s="1005"/>
      <c r="S23" s="1006"/>
      <c r="T23" s="1005"/>
      <c r="U23" s="1006"/>
      <c r="V23" s="1005"/>
      <c r="W23" s="1006"/>
      <c r="X23" s="1005"/>
      <c r="Y23" s="1006"/>
      <c r="Z23" s="1005"/>
      <c r="AA23" s="1006"/>
      <c r="AB23" s="1005"/>
      <c r="AC23" s="1006"/>
      <c r="AD23" s="1005"/>
      <c r="AE23" s="1006"/>
      <c r="AF23" s="1005"/>
      <c r="AG23" s="1006"/>
      <c r="AH23" s="1005"/>
      <c r="AI23" s="1006"/>
      <c r="AJ23" s="1005"/>
      <c r="AK23" s="1006"/>
      <c r="AL23" s="1005"/>
      <c r="AM23" s="1006"/>
      <c r="AN23" s="1005"/>
      <c r="AO23" s="1006"/>
      <c r="AP23" s="1005"/>
      <c r="AQ23" s="1006"/>
    </row>
    <row r="24" spans="1:43" ht="33" customHeight="1">
      <c r="A24" s="1381" t="s">
        <v>0</v>
      </c>
      <c r="B24" s="701" t="s">
        <v>337</v>
      </c>
      <c r="C24" s="1320" t="s">
        <v>338</v>
      </c>
      <c r="D24" s="692">
        <v>9260</v>
      </c>
      <c r="E24" s="694" t="e">
        <f>P24+#REF!+#REF!+#REF!+#REF!+#REF!+#REF!</f>
        <v>#REF!</v>
      </c>
      <c r="F24" s="694">
        <f>Q24+U24+Y24+AC24+AG24+AK24+AO24</f>
        <v>0</v>
      </c>
      <c r="G24" s="694">
        <f>S24+T24+X24+AB24+AF24+AJ24+AN24</f>
        <v>7545</v>
      </c>
      <c r="H24" s="694">
        <f>+S24+T24+X24+AB24+AF24+AJ24+AN24</f>
        <v>7545</v>
      </c>
      <c r="I24" s="1004">
        <f t="shared" si="2"/>
        <v>0</v>
      </c>
      <c r="J24" s="1004">
        <f t="shared" si="3"/>
        <v>0</v>
      </c>
      <c r="K24" s="1004">
        <f t="shared" si="4"/>
        <v>0</v>
      </c>
      <c r="L24" s="694"/>
      <c r="M24" s="694"/>
      <c r="N24" s="694"/>
      <c r="O24" s="1379"/>
      <c r="P24" s="1011"/>
      <c r="Q24" s="1011"/>
      <c r="R24" s="1011"/>
      <c r="S24" s="1011"/>
      <c r="T24" s="692">
        <v>3000</v>
      </c>
      <c r="U24" s="692"/>
      <c r="V24" s="692"/>
      <c r="W24" s="1001"/>
      <c r="X24" s="692">
        <v>250</v>
      </c>
      <c r="Y24" s="692"/>
      <c r="Z24" s="692"/>
      <c r="AA24" s="1001"/>
      <c r="AB24" s="692">
        <v>2000</v>
      </c>
      <c r="AC24" s="692"/>
      <c r="AD24" s="692"/>
      <c r="AE24" s="1001"/>
      <c r="AF24" s="692">
        <v>650</v>
      </c>
      <c r="AG24" s="692"/>
      <c r="AH24" s="692"/>
      <c r="AI24" s="1001"/>
      <c r="AJ24" s="692">
        <v>1600</v>
      </c>
      <c r="AK24" s="692"/>
      <c r="AL24" s="692"/>
      <c r="AM24" s="1001"/>
      <c r="AN24" s="1046">
        <v>45</v>
      </c>
      <c r="AO24" s="692"/>
      <c r="AP24" s="692"/>
      <c r="AQ24" s="1001"/>
    </row>
    <row r="25" spans="1:43" ht="33" customHeight="1">
      <c r="A25" s="1381" t="s">
        <v>0</v>
      </c>
      <c r="B25" s="701" t="s">
        <v>419</v>
      </c>
      <c r="C25" s="1320" t="s">
        <v>339</v>
      </c>
      <c r="D25" s="694">
        <v>24</v>
      </c>
      <c r="E25" s="694" t="e">
        <f>#REF!</f>
        <v>#REF!</v>
      </c>
      <c r="F25" s="694">
        <f t="shared" ref="F25:F39" si="15">Q25+U25+Y25+AC25+AG25+AK25+AO25</f>
        <v>0</v>
      </c>
      <c r="G25" s="694">
        <f>S25+W25+X25+AB25+AF25+AJ25+AN25</f>
        <v>49.8</v>
      </c>
      <c r="H25" s="695">
        <f>+S25+W25+X25+AB25+AF25+AJ25+AN25</f>
        <v>49.8</v>
      </c>
      <c r="I25" s="1004">
        <f t="shared" si="2"/>
        <v>0</v>
      </c>
      <c r="J25" s="1004">
        <f t="shared" si="3"/>
        <v>0</v>
      </c>
      <c r="K25" s="1004">
        <f t="shared" si="4"/>
        <v>0</v>
      </c>
      <c r="L25" s="694"/>
      <c r="M25" s="694"/>
      <c r="N25" s="694"/>
      <c r="O25" s="1256"/>
      <c r="P25" s="1001"/>
      <c r="Q25" s="1001"/>
      <c r="R25" s="1001"/>
      <c r="S25" s="1001"/>
      <c r="T25" s="1001"/>
      <c r="U25" s="1001"/>
      <c r="V25" s="1001"/>
      <c r="W25" s="1001"/>
      <c r="X25" s="1001"/>
      <c r="Y25" s="1001"/>
      <c r="Z25" s="1001"/>
      <c r="AA25" s="1001"/>
      <c r="AB25" s="1001"/>
      <c r="AC25" s="1001"/>
      <c r="AD25" s="1001"/>
      <c r="AE25" s="1001"/>
      <c r="AF25" s="693"/>
      <c r="AG25" s="693"/>
      <c r="AH25" s="693"/>
      <c r="AI25" s="1001"/>
      <c r="AJ25" s="1001"/>
      <c r="AK25" s="1001"/>
      <c r="AL25" s="1001"/>
      <c r="AM25" s="1001"/>
      <c r="AN25" s="1046">
        <v>49.8</v>
      </c>
      <c r="AO25" s="1046"/>
      <c r="AP25" s="1046"/>
      <c r="AQ25" s="1001"/>
    </row>
    <row r="26" spans="1:43" ht="31.5" customHeight="1">
      <c r="A26" s="1381" t="s">
        <v>0</v>
      </c>
      <c r="B26" s="701" t="s">
        <v>372</v>
      </c>
      <c r="C26" s="1320" t="s">
        <v>179</v>
      </c>
      <c r="D26" s="692">
        <v>961</v>
      </c>
      <c r="E26" s="694" t="e">
        <f>#REF!+#REF!+#REF!+#REF!+#REF!+#REF!+#REF!</f>
        <v>#REF!</v>
      </c>
      <c r="F26" s="694">
        <f t="shared" si="15"/>
        <v>0</v>
      </c>
      <c r="G26" s="694">
        <f t="shared" ref="G26:G39" si="16">P26+T26+X26+AB26+AF26+AJ26+AN26</f>
        <v>1016</v>
      </c>
      <c r="H26" s="694">
        <f>+P26+T26+X26+AB26+AF26+AJ26+AN26</f>
        <v>1016</v>
      </c>
      <c r="I26" s="1004">
        <f t="shared" si="2"/>
        <v>0</v>
      </c>
      <c r="J26" s="1004">
        <f t="shared" si="3"/>
        <v>0</v>
      </c>
      <c r="K26" s="1004">
        <f t="shared" si="4"/>
        <v>0</v>
      </c>
      <c r="L26" s="694"/>
      <c r="M26" s="694"/>
      <c r="N26" s="694"/>
      <c r="O26" s="1112"/>
      <c r="P26" s="1046">
        <v>230</v>
      </c>
      <c r="Q26" s="1046"/>
      <c r="R26" s="1046"/>
      <c r="S26" s="1001"/>
      <c r="T26" s="1046">
        <v>225</v>
      </c>
      <c r="U26" s="1046"/>
      <c r="V26" s="1046"/>
      <c r="W26" s="1001"/>
      <c r="X26" s="1046">
        <v>105</v>
      </c>
      <c r="Y26" s="1046"/>
      <c r="Z26" s="1046"/>
      <c r="AA26" s="1001"/>
      <c r="AB26" s="1046">
        <v>96</v>
      </c>
      <c r="AC26" s="1046"/>
      <c r="AD26" s="1046"/>
      <c r="AE26" s="1001"/>
      <c r="AF26" s="693">
        <v>170</v>
      </c>
      <c r="AG26" s="693"/>
      <c r="AH26" s="693"/>
      <c r="AI26" s="1001"/>
      <c r="AJ26" s="1046">
        <v>125</v>
      </c>
      <c r="AK26" s="1046"/>
      <c r="AL26" s="1046"/>
      <c r="AM26" s="1001"/>
      <c r="AN26" s="1046">
        <v>65</v>
      </c>
      <c r="AO26" s="1046"/>
      <c r="AP26" s="1046"/>
      <c r="AQ26" s="1001"/>
    </row>
    <row r="27" spans="1:43" ht="31.5" customHeight="1">
      <c r="A27" s="1381" t="s">
        <v>0</v>
      </c>
      <c r="B27" s="701" t="s">
        <v>284</v>
      </c>
      <c r="C27" s="1320" t="s">
        <v>373</v>
      </c>
      <c r="D27" s="692">
        <v>28</v>
      </c>
      <c r="E27" s="694" t="e">
        <f>#REF!+#REF!+#REF!+#REF!+#REF!+#REF!+#REF!</f>
        <v>#REF!</v>
      </c>
      <c r="F27" s="694">
        <f t="shared" si="15"/>
        <v>0</v>
      </c>
      <c r="G27" s="694">
        <f t="shared" si="16"/>
        <v>30.400000000000002</v>
      </c>
      <c r="H27" s="694">
        <f>+P27+T27+X27+AB27+AF27+AJ27+AN27</f>
        <v>30.400000000000002</v>
      </c>
      <c r="I27" s="1004">
        <f t="shared" si="2"/>
        <v>0</v>
      </c>
      <c r="J27" s="1004">
        <f t="shared" si="3"/>
        <v>0</v>
      </c>
      <c r="K27" s="1004">
        <f t="shared" si="4"/>
        <v>0</v>
      </c>
      <c r="L27" s="694"/>
      <c r="M27" s="694"/>
      <c r="N27" s="694"/>
      <c r="O27" s="1112"/>
      <c r="P27" s="1046">
        <v>9</v>
      </c>
      <c r="Q27" s="1046"/>
      <c r="R27" s="1046"/>
      <c r="S27" s="1001"/>
      <c r="T27" s="1046">
        <v>8.5</v>
      </c>
      <c r="U27" s="1595"/>
      <c r="V27" s="1595"/>
      <c r="W27" s="1001"/>
      <c r="X27" s="1046">
        <v>2</v>
      </c>
      <c r="Y27" s="1046"/>
      <c r="Z27" s="1046"/>
      <c r="AA27" s="1001"/>
      <c r="AB27" s="1046">
        <v>4</v>
      </c>
      <c r="AC27" s="1046"/>
      <c r="AD27" s="1046"/>
      <c r="AE27" s="1001"/>
      <c r="AF27" s="693">
        <v>2.8</v>
      </c>
      <c r="AG27" s="693"/>
      <c r="AH27" s="693"/>
      <c r="AI27" s="1001"/>
      <c r="AJ27" s="1046">
        <v>2.6</v>
      </c>
      <c r="AK27" s="1046"/>
      <c r="AL27" s="1046"/>
      <c r="AM27" s="1001"/>
      <c r="AN27" s="1046">
        <v>1.5</v>
      </c>
      <c r="AO27" s="1046"/>
      <c r="AP27" s="1046"/>
      <c r="AQ27" s="1001"/>
    </row>
    <row r="28" spans="1:43" ht="31.5" customHeight="1">
      <c r="A28" s="1381" t="s">
        <v>0</v>
      </c>
      <c r="B28" s="701" t="s">
        <v>286</v>
      </c>
      <c r="C28" s="1320" t="s">
        <v>287</v>
      </c>
      <c r="D28" s="692">
        <v>748</v>
      </c>
      <c r="E28" s="694" t="e">
        <f>#REF!+#REF!+#REF!+#REF!+#REF!+#REF!+#REF!</f>
        <v>#REF!</v>
      </c>
      <c r="F28" s="694">
        <f t="shared" si="15"/>
        <v>0</v>
      </c>
      <c r="G28" s="694">
        <f t="shared" si="16"/>
        <v>0</v>
      </c>
      <c r="H28" s="694"/>
      <c r="I28" s="1004"/>
      <c r="J28" s="1004"/>
      <c r="K28" s="1004"/>
      <c r="L28" s="694"/>
      <c r="M28" s="694"/>
      <c r="N28" s="694"/>
      <c r="O28" s="1112"/>
      <c r="P28" s="1046"/>
      <c r="Q28" s="1046"/>
      <c r="R28" s="1046"/>
      <c r="S28" s="1001"/>
      <c r="T28" s="1046"/>
      <c r="U28" s="1046"/>
      <c r="V28" s="1046"/>
      <c r="W28" s="1001"/>
      <c r="X28" s="1046"/>
      <c r="Y28" s="1046"/>
      <c r="Z28" s="1046"/>
      <c r="AA28" s="1001"/>
      <c r="AB28" s="1046"/>
      <c r="AC28" s="1046"/>
      <c r="AD28" s="1046"/>
      <c r="AE28" s="1001"/>
      <c r="AF28" s="693"/>
      <c r="AG28" s="693"/>
      <c r="AH28" s="693"/>
      <c r="AI28" s="1001"/>
      <c r="AJ28" s="1046"/>
      <c r="AK28" s="1046"/>
      <c r="AL28" s="1046"/>
      <c r="AM28" s="1001"/>
      <c r="AN28" s="1046"/>
      <c r="AO28" s="1046"/>
      <c r="AP28" s="1046"/>
      <c r="AQ28" s="1001"/>
    </row>
    <row r="29" spans="1:43" ht="31.5" customHeight="1">
      <c r="A29" s="1381" t="s">
        <v>0</v>
      </c>
      <c r="B29" s="701" t="s">
        <v>288</v>
      </c>
      <c r="C29" s="1320" t="s">
        <v>285</v>
      </c>
      <c r="D29" s="692">
        <v>12820</v>
      </c>
      <c r="E29" s="694" t="e">
        <f>#REF!+#REF!+#REF!+#REF!+#REF!+#REF!+#REF!</f>
        <v>#REF!</v>
      </c>
      <c r="F29" s="694">
        <f t="shared" si="15"/>
        <v>0</v>
      </c>
      <c r="G29" s="694">
        <f t="shared" si="16"/>
        <v>13360</v>
      </c>
      <c r="H29" s="694">
        <f t="shared" ref="H29:H39" si="17">+P29+T29+X29+AB29+AF29+AJ29+AN29</f>
        <v>13360</v>
      </c>
      <c r="I29" s="1004">
        <f t="shared" si="2"/>
        <v>0</v>
      </c>
      <c r="J29" s="1004">
        <f t="shared" si="3"/>
        <v>0</v>
      </c>
      <c r="K29" s="1004">
        <f t="shared" si="4"/>
        <v>0</v>
      </c>
      <c r="L29" s="694"/>
      <c r="M29" s="694"/>
      <c r="N29" s="694"/>
      <c r="O29" s="1112"/>
      <c r="P29" s="955">
        <v>3600</v>
      </c>
      <c r="Q29" s="955"/>
      <c r="R29" s="955"/>
      <c r="S29" s="1001"/>
      <c r="T29" s="955">
        <v>3200</v>
      </c>
      <c r="U29" s="955"/>
      <c r="V29" s="955"/>
      <c r="W29" s="1001"/>
      <c r="X29" s="955">
        <v>2900</v>
      </c>
      <c r="Y29" s="955"/>
      <c r="Z29" s="955"/>
      <c r="AA29" s="1001"/>
      <c r="AB29" s="955">
        <v>960</v>
      </c>
      <c r="AC29" s="955"/>
      <c r="AD29" s="955"/>
      <c r="AE29" s="1001"/>
      <c r="AF29" s="692">
        <v>1800</v>
      </c>
      <c r="AG29" s="692"/>
      <c r="AH29" s="692"/>
      <c r="AI29" s="1001"/>
      <c r="AJ29" s="1046">
        <v>900</v>
      </c>
      <c r="AK29" s="1046"/>
      <c r="AL29" s="1046"/>
      <c r="AM29" s="1001"/>
      <c r="AN29" s="1046"/>
      <c r="AO29" s="1046"/>
      <c r="AP29" s="1046"/>
      <c r="AQ29" s="1001"/>
    </row>
    <row r="30" spans="1:43" ht="31.5" customHeight="1">
      <c r="A30" s="1381" t="s">
        <v>0</v>
      </c>
      <c r="B30" s="701" t="s">
        <v>340</v>
      </c>
      <c r="C30" s="1320" t="s">
        <v>285</v>
      </c>
      <c r="D30" s="692">
        <v>13064</v>
      </c>
      <c r="E30" s="694" t="e">
        <f>#REF!+#REF!+#REF!+#REF!+#REF!+#REF!+#REF!</f>
        <v>#REF!</v>
      </c>
      <c r="F30" s="694">
        <f t="shared" si="15"/>
        <v>0</v>
      </c>
      <c r="G30" s="694">
        <f t="shared" si="16"/>
        <v>12935</v>
      </c>
      <c r="H30" s="694">
        <f t="shared" si="17"/>
        <v>12935</v>
      </c>
      <c r="I30" s="1004">
        <f t="shared" si="2"/>
        <v>0</v>
      </c>
      <c r="J30" s="1004">
        <f t="shared" si="3"/>
        <v>0</v>
      </c>
      <c r="K30" s="1004">
        <f t="shared" si="4"/>
        <v>0</v>
      </c>
      <c r="L30" s="694"/>
      <c r="M30" s="694"/>
      <c r="N30" s="694"/>
      <c r="O30" s="1112"/>
      <c r="P30" s="955">
        <v>3700</v>
      </c>
      <c r="Q30" s="955"/>
      <c r="R30" s="955"/>
      <c r="S30" s="1001"/>
      <c r="T30" s="955">
        <v>3000</v>
      </c>
      <c r="U30" s="955"/>
      <c r="V30" s="955"/>
      <c r="W30" s="1001"/>
      <c r="X30" s="955">
        <v>2500</v>
      </c>
      <c r="Y30" s="955"/>
      <c r="Z30" s="955"/>
      <c r="AA30" s="1001"/>
      <c r="AB30" s="955">
        <v>985</v>
      </c>
      <c r="AC30" s="955"/>
      <c r="AD30" s="955"/>
      <c r="AE30" s="1001"/>
      <c r="AF30" s="692">
        <v>1900</v>
      </c>
      <c r="AG30" s="692"/>
      <c r="AH30" s="692"/>
      <c r="AI30" s="1001"/>
      <c r="AJ30" s="955">
        <v>850</v>
      </c>
      <c r="AK30" s="955"/>
      <c r="AL30" s="955"/>
      <c r="AM30" s="1001"/>
      <c r="AN30" s="1046"/>
      <c r="AO30" s="1046"/>
      <c r="AP30" s="1046"/>
      <c r="AQ30" s="1001"/>
    </row>
    <row r="31" spans="1:43" ht="31.5" customHeight="1">
      <c r="A31" s="1381" t="s">
        <v>0</v>
      </c>
      <c r="B31" s="701" t="s">
        <v>341</v>
      </c>
      <c r="C31" s="1320" t="s">
        <v>285</v>
      </c>
      <c r="D31" s="692">
        <v>16870</v>
      </c>
      <c r="E31" s="694" t="e">
        <f>#REF!+#REF!+#REF!+#REF!+#REF!+#REF!+#REF!</f>
        <v>#REF!</v>
      </c>
      <c r="F31" s="694">
        <f t="shared" si="15"/>
        <v>0</v>
      </c>
      <c r="G31" s="694">
        <f t="shared" si="16"/>
        <v>13200</v>
      </c>
      <c r="H31" s="694">
        <f t="shared" si="17"/>
        <v>13200</v>
      </c>
      <c r="I31" s="1004">
        <f t="shared" si="2"/>
        <v>0</v>
      </c>
      <c r="J31" s="1004">
        <f t="shared" si="3"/>
        <v>0</v>
      </c>
      <c r="K31" s="1004">
        <f t="shared" si="4"/>
        <v>0</v>
      </c>
      <c r="L31" s="694"/>
      <c r="M31" s="694"/>
      <c r="N31" s="694"/>
      <c r="O31" s="1112"/>
      <c r="P31" s="1046"/>
      <c r="Q31" s="1046"/>
      <c r="R31" s="1046"/>
      <c r="S31" s="1001"/>
      <c r="T31" s="1046"/>
      <c r="U31" s="1046"/>
      <c r="V31" s="1046"/>
      <c r="W31" s="1001"/>
      <c r="X31" s="1046"/>
      <c r="Y31" s="1046"/>
      <c r="Z31" s="1046"/>
      <c r="AA31" s="1001"/>
      <c r="AB31" s="1046"/>
      <c r="AC31" s="1046"/>
      <c r="AD31" s="1046"/>
      <c r="AE31" s="1001"/>
      <c r="AF31" s="692">
        <v>6000</v>
      </c>
      <c r="AG31" s="692"/>
      <c r="AH31" s="692"/>
      <c r="AI31" s="1001"/>
      <c r="AJ31" s="1046"/>
      <c r="AK31" s="1046"/>
      <c r="AL31" s="1046"/>
      <c r="AM31" s="1001"/>
      <c r="AN31" s="955">
        <v>7200</v>
      </c>
      <c r="AO31" s="955"/>
      <c r="AP31" s="955"/>
      <c r="AQ31" s="1001"/>
    </row>
    <row r="32" spans="1:43" ht="31.5" customHeight="1">
      <c r="A32" s="1381" t="s">
        <v>0</v>
      </c>
      <c r="B32" s="701" t="s">
        <v>342</v>
      </c>
      <c r="C32" s="1320" t="s">
        <v>309</v>
      </c>
      <c r="D32" s="692">
        <v>13520</v>
      </c>
      <c r="E32" s="694" t="e">
        <f>#REF!+#REF!+#REF!+#REF!+#REF!+#REF!+#REF!</f>
        <v>#REF!</v>
      </c>
      <c r="F32" s="694">
        <f t="shared" si="15"/>
        <v>0</v>
      </c>
      <c r="G32" s="694">
        <f t="shared" si="16"/>
        <v>13000</v>
      </c>
      <c r="H32" s="694">
        <f t="shared" si="17"/>
        <v>13000</v>
      </c>
      <c r="I32" s="1004">
        <f t="shared" si="2"/>
        <v>0</v>
      </c>
      <c r="J32" s="1004">
        <f t="shared" si="3"/>
        <v>0</v>
      </c>
      <c r="K32" s="1004">
        <f t="shared" si="4"/>
        <v>0</v>
      </c>
      <c r="L32" s="694"/>
      <c r="M32" s="694"/>
      <c r="N32" s="694"/>
      <c r="O32" s="1112"/>
      <c r="P32" s="1046"/>
      <c r="Q32" s="1046"/>
      <c r="R32" s="1046"/>
      <c r="S32" s="1001"/>
      <c r="T32" s="1046"/>
      <c r="U32" s="1046"/>
      <c r="V32" s="1046"/>
      <c r="W32" s="1001"/>
      <c r="X32" s="1046"/>
      <c r="Y32" s="1046"/>
      <c r="Z32" s="1046"/>
      <c r="AA32" s="1001"/>
      <c r="AB32" s="1046"/>
      <c r="AC32" s="1046"/>
      <c r="AD32" s="1046"/>
      <c r="AE32" s="1001"/>
      <c r="AF32" s="1046"/>
      <c r="AG32" s="1046"/>
      <c r="AH32" s="1046"/>
      <c r="AI32" s="1001"/>
      <c r="AJ32" s="1046"/>
      <c r="AK32" s="1046"/>
      <c r="AL32" s="1046"/>
      <c r="AM32" s="1001"/>
      <c r="AN32" s="955">
        <v>13000</v>
      </c>
      <c r="AO32" s="955"/>
      <c r="AP32" s="955"/>
      <c r="AQ32" s="1001"/>
    </row>
    <row r="33" spans="1:46" ht="31.5" customHeight="1">
      <c r="A33" s="1381" t="s">
        <v>0</v>
      </c>
      <c r="B33" s="701" t="s">
        <v>343</v>
      </c>
      <c r="C33" s="1320" t="s">
        <v>344</v>
      </c>
      <c r="D33" s="692">
        <v>1020</v>
      </c>
      <c r="E33" s="694" t="e">
        <f>#REF!+#REF!+#REF!+#REF!+#REF!+#REF!+#REF!</f>
        <v>#REF!</v>
      </c>
      <c r="F33" s="694">
        <f t="shared" si="15"/>
        <v>0</v>
      </c>
      <c r="G33" s="694">
        <f t="shared" si="16"/>
        <v>5000</v>
      </c>
      <c r="H33" s="694">
        <f t="shared" si="17"/>
        <v>5000</v>
      </c>
      <c r="I33" s="1004">
        <f t="shared" si="2"/>
        <v>0</v>
      </c>
      <c r="J33" s="1004">
        <f t="shared" si="3"/>
        <v>0</v>
      </c>
      <c r="K33" s="1004">
        <f t="shared" si="4"/>
        <v>0</v>
      </c>
      <c r="L33" s="694"/>
      <c r="M33" s="694"/>
      <c r="N33" s="694"/>
      <c r="O33" s="1112"/>
      <c r="P33" s="1046"/>
      <c r="Q33" s="1046"/>
      <c r="R33" s="1046"/>
      <c r="S33" s="1001"/>
      <c r="T33" s="1046"/>
      <c r="U33" s="1046"/>
      <c r="V33" s="1046"/>
      <c r="W33" s="1001"/>
      <c r="X33" s="1046"/>
      <c r="Y33" s="1046"/>
      <c r="Z33" s="1046"/>
      <c r="AA33" s="1001"/>
      <c r="AB33" s="1046"/>
      <c r="AC33" s="1046"/>
      <c r="AD33" s="1046"/>
      <c r="AE33" s="1001"/>
      <c r="AF33" s="1046"/>
      <c r="AG33" s="1046"/>
      <c r="AH33" s="1046"/>
      <c r="AI33" s="1001"/>
      <c r="AJ33" s="1046"/>
      <c r="AK33" s="1046"/>
      <c r="AL33" s="1046"/>
      <c r="AM33" s="1001"/>
      <c r="AN33" s="955">
        <v>5000</v>
      </c>
      <c r="AO33" s="955"/>
      <c r="AP33" s="955"/>
      <c r="AQ33" s="1001"/>
    </row>
    <row r="34" spans="1:46" s="1018" customFormat="1" ht="30.75" customHeight="1">
      <c r="A34" s="1381" t="s">
        <v>0</v>
      </c>
      <c r="B34" s="701" t="s">
        <v>345</v>
      </c>
      <c r="C34" s="1366" t="s">
        <v>56</v>
      </c>
      <c r="D34" s="692">
        <v>2769</v>
      </c>
      <c r="E34" s="694" t="e">
        <f>#REF!+#REF!+#REF!+#REF!+#REF!+#REF!+#REF!</f>
        <v>#REF!</v>
      </c>
      <c r="F34" s="694">
        <f t="shared" si="15"/>
        <v>0</v>
      </c>
      <c r="G34" s="694">
        <f t="shared" si="16"/>
        <v>2996</v>
      </c>
      <c r="H34" s="694">
        <f t="shared" si="17"/>
        <v>2996</v>
      </c>
      <c r="I34" s="1004">
        <f t="shared" si="2"/>
        <v>0</v>
      </c>
      <c r="J34" s="1004">
        <f t="shared" si="3"/>
        <v>0</v>
      </c>
      <c r="K34" s="1004">
        <f t="shared" si="4"/>
        <v>0</v>
      </c>
      <c r="L34" s="694"/>
      <c r="M34" s="694"/>
      <c r="N34" s="694"/>
      <c r="O34" s="1407"/>
      <c r="P34" s="1046">
        <v>7</v>
      </c>
      <c r="Q34" s="1046"/>
      <c r="R34" s="1046"/>
      <c r="S34" s="1046"/>
      <c r="T34" s="955">
        <v>2314</v>
      </c>
      <c r="U34" s="955"/>
      <c r="V34" s="955"/>
      <c r="W34" s="1046"/>
      <c r="X34" s="1046">
        <v>0</v>
      </c>
      <c r="Y34" s="1046"/>
      <c r="Z34" s="1046"/>
      <c r="AA34" s="1046"/>
      <c r="AB34" s="1046">
        <v>50</v>
      </c>
      <c r="AC34" s="1046"/>
      <c r="AD34" s="1046"/>
      <c r="AE34" s="1046"/>
      <c r="AF34" s="693">
        <v>65</v>
      </c>
      <c r="AG34" s="693"/>
      <c r="AH34" s="693"/>
      <c r="AI34" s="1046"/>
      <c r="AJ34" s="1046"/>
      <c r="AK34" s="1046"/>
      <c r="AL34" s="1046"/>
      <c r="AM34" s="1046"/>
      <c r="AN34" s="1046">
        <v>560</v>
      </c>
      <c r="AO34" s="955"/>
      <c r="AP34" s="955"/>
      <c r="AQ34" s="1046"/>
    </row>
    <row r="35" spans="1:46" ht="31.5" customHeight="1">
      <c r="A35" s="1381" t="s">
        <v>0</v>
      </c>
      <c r="B35" s="701" t="s">
        <v>346</v>
      </c>
      <c r="C35" s="1320" t="s">
        <v>56</v>
      </c>
      <c r="D35" s="692">
        <v>13000</v>
      </c>
      <c r="E35" s="694" t="e">
        <f>#REF!+#REF!+#REF!+#REF!+#REF!+#REF!+#REF!</f>
        <v>#REF!</v>
      </c>
      <c r="F35" s="694">
        <f t="shared" si="15"/>
        <v>0</v>
      </c>
      <c r="G35" s="694">
        <f t="shared" si="16"/>
        <v>5000</v>
      </c>
      <c r="H35" s="694">
        <f t="shared" si="17"/>
        <v>5000</v>
      </c>
      <c r="I35" s="1004">
        <f t="shared" si="2"/>
        <v>0</v>
      </c>
      <c r="J35" s="1004">
        <f t="shared" si="3"/>
        <v>0</v>
      </c>
      <c r="K35" s="1004">
        <f t="shared" si="4"/>
        <v>0</v>
      </c>
      <c r="L35" s="694"/>
      <c r="M35" s="694"/>
      <c r="N35" s="694"/>
      <c r="O35" s="1112"/>
      <c r="P35" s="1046"/>
      <c r="Q35" s="1046"/>
      <c r="R35" s="1046"/>
      <c r="S35" s="1001"/>
      <c r="T35" s="1046"/>
      <c r="U35" s="1046"/>
      <c r="V35" s="1046"/>
      <c r="W35" s="1001"/>
      <c r="X35" s="1046"/>
      <c r="Y35" s="1046"/>
      <c r="Z35" s="1046"/>
      <c r="AA35" s="1001"/>
      <c r="AB35" s="1046"/>
      <c r="AC35" s="1046"/>
      <c r="AD35" s="1046"/>
      <c r="AE35" s="1001"/>
      <c r="AF35" s="693"/>
      <c r="AG35" s="693"/>
      <c r="AH35" s="693"/>
      <c r="AI35" s="1001"/>
      <c r="AJ35" s="955">
        <v>5000</v>
      </c>
      <c r="AK35" s="955"/>
      <c r="AL35" s="955"/>
      <c r="AM35" s="1001"/>
      <c r="AN35" s="1046"/>
      <c r="AO35" s="955"/>
      <c r="AP35" s="955"/>
      <c r="AQ35" s="1001"/>
    </row>
    <row r="36" spans="1:46" ht="31.5" customHeight="1">
      <c r="A36" s="1000" t="s">
        <v>0</v>
      </c>
      <c r="B36" s="701" t="s">
        <v>374</v>
      </c>
      <c r="C36" s="1320" t="s">
        <v>56</v>
      </c>
      <c r="D36" s="692">
        <v>614</v>
      </c>
      <c r="E36" s="694" t="e">
        <f>#REF!+#REF!+#REF!+#REF!+#REF!+#REF!+#REF!</f>
        <v>#REF!</v>
      </c>
      <c r="F36" s="694">
        <f t="shared" si="15"/>
        <v>0</v>
      </c>
      <c r="G36" s="694">
        <f t="shared" si="16"/>
        <v>656</v>
      </c>
      <c r="H36" s="694">
        <f t="shared" si="17"/>
        <v>656</v>
      </c>
      <c r="I36" s="1004">
        <f t="shared" si="2"/>
        <v>0</v>
      </c>
      <c r="J36" s="1004">
        <f t="shared" si="3"/>
        <v>0</v>
      </c>
      <c r="K36" s="1004">
        <f t="shared" si="4"/>
        <v>0</v>
      </c>
      <c r="L36" s="694"/>
      <c r="M36" s="694"/>
      <c r="N36" s="694"/>
      <c r="O36" s="1112"/>
      <c r="P36" s="1046">
        <v>237</v>
      </c>
      <c r="Q36" s="1046"/>
      <c r="R36" s="1046"/>
      <c r="S36" s="1001"/>
      <c r="T36" s="1046"/>
      <c r="U36" s="1046"/>
      <c r="V36" s="1046"/>
      <c r="W36" s="1001"/>
      <c r="X36" s="1046"/>
      <c r="Y36" s="1046"/>
      <c r="Z36" s="1046"/>
      <c r="AA36" s="1001"/>
      <c r="AB36" s="1046">
        <v>35</v>
      </c>
      <c r="AC36" s="1046"/>
      <c r="AD36" s="1046"/>
      <c r="AE36" s="1001"/>
      <c r="AF36" s="693">
        <v>172</v>
      </c>
      <c r="AG36" s="693"/>
      <c r="AH36" s="693"/>
      <c r="AI36" s="1001"/>
      <c r="AJ36" s="1046">
        <v>212</v>
      </c>
      <c r="AK36" s="1046"/>
      <c r="AL36" s="1046"/>
      <c r="AM36" s="1001"/>
      <c r="AN36" s="1046"/>
      <c r="AO36" s="955"/>
      <c r="AP36" s="955"/>
      <c r="AQ36" s="1001"/>
    </row>
    <row r="37" spans="1:46" ht="31.5" customHeight="1">
      <c r="A37" s="1000" t="s">
        <v>0</v>
      </c>
      <c r="B37" s="701" t="s">
        <v>347</v>
      </c>
      <c r="C37" s="1320" t="s">
        <v>348</v>
      </c>
      <c r="D37" s="692">
        <v>334</v>
      </c>
      <c r="E37" s="694" t="e">
        <f>#REF!+#REF!+#REF!+#REF!+#REF!+#REF!+#REF!</f>
        <v>#REF!</v>
      </c>
      <c r="F37" s="694">
        <f t="shared" si="15"/>
        <v>0</v>
      </c>
      <c r="G37" s="694">
        <f t="shared" si="16"/>
        <v>354</v>
      </c>
      <c r="H37" s="694">
        <f t="shared" si="17"/>
        <v>354</v>
      </c>
      <c r="I37" s="1004">
        <f t="shared" si="2"/>
        <v>0</v>
      </c>
      <c r="J37" s="1004">
        <f t="shared" si="3"/>
        <v>0</v>
      </c>
      <c r="K37" s="1004">
        <f t="shared" si="4"/>
        <v>0</v>
      </c>
      <c r="L37" s="694"/>
      <c r="M37" s="694"/>
      <c r="N37" s="694"/>
      <c r="O37" s="1112"/>
      <c r="P37" s="1046">
        <v>52</v>
      </c>
      <c r="Q37" s="1046"/>
      <c r="R37" s="1046"/>
      <c r="S37" s="1001"/>
      <c r="T37" s="1046">
        <v>47</v>
      </c>
      <c r="U37" s="1046"/>
      <c r="V37" s="1046"/>
      <c r="W37" s="1001"/>
      <c r="X37" s="1046">
        <v>60</v>
      </c>
      <c r="Y37" s="1046"/>
      <c r="Z37" s="1046"/>
      <c r="AA37" s="1001"/>
      <c r="AB37" s="1046">
        <v>27</v>
      </c>
      <c r="AC37" s="1046"/>
      <c r="AD37" s="1046"/>
      <c r="AE37" s="1001"/>
      <c r="AF37" s="1046">
        <v>28</v>
      </c>
      <c r="AG37" s="1046"/>
      <c r="AH37" s="1046"/>
      <c r="AI37" s="1001"/>
      <c r="AJ37" s="1046">
        <v>42</v>
      </c>
      <c r="AK37" s="1046"/>
      <c r="AL37" s="1046"/>
      <c r="AM37" s="1001"/>
      <c r="AN37" s="1046">
        <v>98</v>
      </c>
      <c r="AO37" s="955"/>
      <c r="AP37" s="955"/>
      <c r="AQ37" s="1001"/>
    </row>
    <row r="38" spans="1:46" ht="31.5" customHeight="1">
      <c r="A38" s="1000" t="s">
        <v>0</v>
      </c>
      <c r="B38" s="701" t="s">
        <v>349</v>
      </c>
      <c r="C38" s="1320" t="s">
        <v>339</v>
      </c>
      <c r="D38" s="692">
        <v>4420</v>
      </c>
      <c r="E38" s="694" t="e">
        <f>#REF!+#REF!+#REF!+#REF!+#REF!+#REF!+#REF!</f>
        <v>#REF!</v>
      </c>
      <c r="F38" s="694">
        <f t="shared" si="15"/>
        <v>0</v>
      </c>
      <c r="G38" s="694">
        <f t="shared" si="16"/>
        <v>2870</v>
      </c>
      <c r="H38" s="694">
        <f>+P38+T38+X38+AB38+AF38+AJ38+AN38</f>
        <v>2870</v>
      </c>
      <c r="I38" s="1004">
        <f t="shared" si="2"/>
        <v>0</v>
      </c>
      <c r="J38" s="1004">
        <f t="shared" si="3"/>
        <v>0</v>
      </c>
      <c r="K38" s="1004">
        <f t="shared" si="4"/>
        <v>0</v>
      </c>
      <c r="L38" s="694"/>
      <c r="M38" s="694"/>
      <c r="N38" s="694"/>
      <c r="O38" s="1112"/>
      <c r="P38" s="1046"/>
      <c r="Q38" s="1046"/>
      <c r="R38" s="1046"/>
      <c r="S38" s="1001"/>
      <c r="T38" s="1046"/>
      <c r="U38" s="1046"/>
      <c r="V38" s="1046"/>
      <c r="W38" s="1001"/>
      <c r="X38" s="1046"/>
      <c r="Y38" s="1046"/>
      <c r="Z38" s="1046"/>
      <c r="AA38" s="1001"/>
      <c r="AB38" s="693">
        <v>70</v>
      </c>
      <c r="AC38" s="693"/>
      <c r="AD38" s="693"/>
      <c r="AE38" s="1001"/>
      <c r="AF38" s="692">
        <v>300</v>
      </c>
      <c r="AG38" s="692"/>
      <c r="AH38" s="692"/>
      <c r="AI38" s="1001"/>
      <c r="AJ38" s="692">
        <v>2500</v>
      </c>
      <c r="AK38" s="692"/>
      <c r="AL38" s="692"/>
      <c r="AM38" s="1001"/>
      <c r="AN38" s="1046"/>
      <c r="AO38" s="955"/>
      <c r="AP38" s="955"/>
      <c r="AQ38" s="1001"/>
    </row>
    <row r="39" spans="1:46" ht="31.5" customHeight="1">
      <c r="A39" s="1000" t="s">
        <v>0</v>
      </c>
      <c r="B39" s="701" t="s">
        <v>715</v>
      </c>
      <c r="C39" s="1320" t="s">
        <v>285</v>
      </c>
      <c r="D39" s="692">
        <v>60000</v>
      </c>
      <c r="E39" s="694" t="e">
        <f>#REF!+#REF!+#REF!+#REF!+#REF!+#REF!+#REF!</f>
        <v>#REF!</v>
      </c>
      <c r="F39" s="694">
        <f t="shared" si="15"/>
        <v>0</v>
      </c>
      <c r="G39" s="694">
        <f t="shared" si="16"/>
        <v>60000</v>
      </c>
      <c r="H39" s="694">
        <f t="shared" si="17"/>
        <v>60000</v>
      </c>
      <c r="I39" s="1004">
        <f t="shared" si="2"/>
        <v>0</v>
      </c>
      <c r="J39" s="1004">
        <f t="shared" si="3"/>
        <v>0</v>
      </c>
      <c r="K39" s="1004">
        <f t="shared" si="4"/>
        <v>0</v>
      </c>
      <c r="L39" s="694"/>
      <c r="M39" s="694"/>
      <c r="N39" s="694"/>
      <c r="O39" s="1112"/>
      <c r="P39" s="955">
        <v>10000</v>
      </c>
      <c r="Q39" s="955"/>
      <c r="R39" s="955"/>
      <c r="S39" s="1001"/>
      <c r="T39" s="955">
        <v>50000</v>
      </c>
      <c r="U39" s="955"/>
      <c r="V39" s="955"/>
      <c r="W39" s="1001"/>
      <c r="X39" s="1046"/>
      <c r="Y39" s="1046"/>
      <c r="Z39" s="1046"/>
      <c r="AA39" s="1001"/>
      <c r="AB39" s="1046"/>
      <c r="AC39" s="1046"/>
      <c r="AD39" s="1046"/>
      <c r="AE39" s="1001"/>
      <c r="AF39" s="1046"/>
      <c r="AG39" s="1046"/>
      <c r="AH39" s="1046"/>
      <c r="AI39" s="1001"/>
      <c r="AJ39" s="1046"/>
      <c r="AK39" s="1046"/>
      <c r="AL39" s="1046"/>
      <c r="AM39" s="1001"/>
      <c r="AN39" s="1046"/>
      <c r="AO39" s="955"/>
      <c r="AP39" s="955"/>
      <c r="AQ39" s="1001"/>
    </row>
    <row r="40" spans="1:46" hidden="1">
      <c r="A40" s="1320"/>
      <c r="B40" s="701"/>
      <c r="C40" s="1320"/>
      <c r="D40" s="693"/>
      <c r="E40" s="1320"/>
      <c r="F40" s="976"/>
      <c r="G40" s="976"/>
      <c r="H40" s="976"/>
      <c r="I40" s="1381"/>
      <c r="J40" s="1381"/>
      <c r="K40" s="1381"/>
      <c r="L40" s="1381"/>
      <c r="M40" s="1381"/>
      <c r="N40" s="1381"/>
      <c r="O40" s="1001"/>
      <c r="P40" s="1001"/>
      <c r="Q40" s="1002"/>
      <c r="R40" s="1001"/>
      <c r="S40" s="1002"/>
      <c r="T40" s="1001"/>
      <c r="U40" s="1002"/>
      <c r="V40" s="1001"/>
      <c r="W40" s="1002"/>
      <c r="X40" s="1001"/>
      <c r="Y40" s="1002"/>
      <c r="Z40" s="1001"/>
      <c r="AA40" s="1002"/>
      <c r="AB40" s="1001"/>
      <c r="AC40" s="1002"/>
      <c r="AD40" s="1001"/>
      <c r="AE40" s="1002"/>
      <c r="AF40" s="1001"/>
      <c r="AG40" s="1002"/>
      <c r="AH40" s="1001"/>
      <c r="AI40" s="1002"/>
      <c r="AJ40" s="1001"/>
      <c r="AK40" s="1002"/>
      <c r="AL40" s="1001"/>
      <c r="AM40" s="1002"/>
      <c r="AN40" s="1012"/>
      <c r="AO40" s="958"/>
      <c r="AP40" s="1012"/>
      <c r="AQ40" s="1002"/>
      <c r="AR40" s="1014"/>
      <c r="AS40" s="1014"/>
      <c r="AT40" s="1014"/>
    </row>
    <row r="41" spans="1:46" ht="22.5" hidden="1" customHeight="1">
      <c r="A41" s="1762" t="s">
        <v>707</v>
      </c>
      <c r="B41" s="1762"/>
      <c r="C41" s="1762"/>
      <c r="D41" s="1015"/>
      <c r="E41" s="1016"/>
      <c r="F41" s="1016"/>
      <c r="G41" s="1016"/>
      <c r="H41" s="1016"/>
      <c r="I41" s="1016"/>
      <c r="J41" s="1016"/>
      <c r="K41" s="1016"/>
      <c r="L41" s="1016"/>
      <c r="M41" s="1016"/>
      <c r="N41" s="1016"/>
      <c r="O41" s="1017"/>
      <c r="P41" s="1017"/>
      <c r="Q41" s="1017"/>
      <c r="R41" s="1017"/>
      <c r="S41" s="1017"/>
      <c r="T41" s="1017"/>
      <c r="U41" s="1017"/>
      <c r="V41" s="1017"/>
      <c r="W41" s="1017"/>
      <c r="X41" s="1017"/>
      <c r="Y41" s="1017"/>
      <c r="Z41" s="1017"/>
      <c r="AA41" s="1017"/>
      <c r="AB41" s="1017"/>
      <c r="AC41" s="1017"/>
      <c r="AD41" s="1017"/>
      <c r="AE41" s="1017"/>
      <c r="AF41" s="1017"/>
      <c r="AG41" s="1017"/>
      <c r="AH41" s="1017"/>
      <c r="AI41" s="1017"/>
      <c r="AJ41" s="1017"/>
      <c r="AK41" s="1017"/>
      <c r="AL41" s="1017"/>
      <c r="AM41" s="1017"/>
      <c r="AN41" s="1017"/>
      <c r="AO41" s="1017"/>
      <c r="AP41" s="1017"/>
      <c r="AQ41" s="1017"/>
      <c r="AR41" s="1014"/>
      <c r="AS41" s="1014"/>
    </row>
    <row r="44" spans="1:46">
      <c r="B44" s="1019"/>
    </row>
    <row r="45" spans="1:46">
      <c r="B45" s="1020"/>
    </row>
  </sheetData>
  <mergeCells count="45">
    <mergeCell ref="A1:B1"/>
    <mergeCell ref="A5:A9"/>
    <mergeCell ref="B5:B9"/>
    <mergeCell ref="C5:C9"/>
    <mergeCell ref="E5:G5"/>
    <mergeCell ref="E7:E9"/>
    <mergeCell ref="F7:F9"/>
    <mergeCell ref="G7:G9"/>
    <mergeCell ref="A2:AQ2"/>
    <mergeCell ref="AN7:AQ7"/>
    <mergeCell ref="D5:D9"/>
    <mergeCell ref="AA8:AA9"/>
    <mergeCell ref="AM8:AM9"/>
    <mergeCell ref="A3:AQ3"/>
    <mergeCell ref="O5:O9"/>
    <mergeCell ref="P5:AQ5"/>
    <mergeCell ref="P6:AQ6"/>
    <mergeCell ref="AQ8:AQ9"/>
    <mergeCell ref="AI8:AI9"/>
    <mergeCell ref="AF7:AI7"/>
    <mergeCell ref="AJ7:AM7"/>
    <mergeCell ref="P8:R8"/>
    <mergeCell ref="AJ8:AL8"/>
    <mergeCell ref="P7:S7"/>
    <mergeCell ref="S8:S9"/>
    <mergeCell ref="W8:W9"/>
    <mergeCell ref="T7:W7"/>
    <mergeCell ref="X7:AA7"/>
    <mergeCell ref="AN8:AP8"/>
    <mergeCell ref="AF8:AH8"/>
    <mergeCell ref="A41:C41"/>
    <mergeCell ref="I7:I9"/>
    <mergeCell ref="J7:J9"/>
    <mergeCell ref="L7:L9"/>
    <mergeCell ref="AB7:AE7"/>
    <mergeCell ref="AE8:AE9"/>
    <mergeCell ref="H7:H9"/>
    <mergeCell ref="AB8:AD8"/>
    <mergeCell ref="X8:Z8"/>
    <mergeCell ref="T8:V8"/>
    <mergeCell ref="H5:J5"/>
    <mergeCell ref="K5:K9"/>
    <mergeCell ref="L5:N5"/>
    <mergeCell ref="M7:M9"/>
    <mergeCell ref="N7:N9"/>
  </mergeCells>
  <phoneticPr fontId="0" type="noConversion"/>
  <pageMargins left="0.39370078740157499" right="0.27559055118110198" top="0.35433070866141703" bottom="0.35433070866141703" header="0.27559055118110198" footer="0.196850393700787"/>
  <pageSetup paperSize="9" scale="71" orientation="landscape" r:id="rId1"/>
  <headerFooter alignWithMargins="0">
    <oddFooter>Page &amp;P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D43"/>
  <sheetViews>
    <sheetView zoomScale="110" zoomScaleNormal="110" workbookViewId="0">
      <pane xSplit="6" ySplit="8" topLeftCell="G9" activePane="bottomRight" state="frozen"/>
      <selection pane="topRight" activeCell="G1" sqref="G1"/>
      <selection pane="bottomLeft" activeCell="A9" sqref="A9"/>
      <selection pane="bottomRight" activeCell="L5" sqref="L5:N8"/>
    </sheetView>
  </sheetViews>
  <sheetFormatPr defaultColWidth="9" defaultRowHeight="15.75"/>
  <cols>
    <col min="1" max="1" width="4.375" style="1326" customWidth="1"/>
    <col min="2" max="2" width="43" style="1326" customWidth="1"/>
    <col min="3" max="3" width="9.625" style="1326" customWidth="1"/>
    <col min="4" max="4" width="10.25" style="1326" hidden="1" customWidth="1"/>
    <col min="5" max="5" width="10.5" style="1326" hidden="1" customWidth="1"/>
    <col min="6" max="6" width="10.25" style="1326" hidden="1" customWidth="1"/>
    <col min="7" max="7" width="10.25" style="1609" customWidth="1"/>
    <col min="8" max="8" width="10.25" style="1326" customWidth="1"/>
    <col min="9" max="9" width="10.25" style="1539" customWidth="1"/>
    <col min="10" max="10" width="10.25" style="1513" customWidth="1"/>
    <col min="11" max="11" width="10.25" style="1527" customWidth="1"/>
    <col min="12" max="12" width="12.25" style="1530" customWidth="1"/>
    <col min="13" max="13" width="11.5" style="1530" customWidth="1"/>
    <col min="14" max="14" width="11.5" style="1547" customWidth="1"/>
    <col min="15" max="15" width="15.5" style="1326" customWidth="1"/>
    <col min="16" max="47" width="9" style="1326" customWidth="1"/>
    <col min="48" max="49" width="18.125" style="1326" customWidth="1"/>
    <col min="50" max="62" width="9" style="1326" customWidth="1"/>
    <col min="63" max="16384" width="9" style="1326"/>
  </cols>
  <sheetData>
    <row r="1" spans="1:48">
      <c r="A1" s="1787" t="s">
        <v>548</v>
      </c>
      <c r="B1" s="1787"/>
      <c r="C1" s="1325"/>
      <c r="D1" s="1325"/>
      <c r="E1" s="1325"/>
      <c r="F1" s="1325"/>
      <c r="G1" s="1608"/>
      <c r="H1" s="1325"/>
      <c r="I1" s="1538"/>
      <c r="J1" s="1512"/>
      <c r="K1" s="1526"/>
      <c r="L1" s="1529"/>
      <c r="M1" s="1529"/>
      <c r="N1" s="1546"/>
      <c r="O1" s="1325"/>
    </row>
    <row r="2" spans="1:48" ht="29.25" customHeight="1">
      <c r="A2" s="1784" t="s">
        <v>1414</v>
      </c>
      <c r="B2" s="1784"/>
      <c r="C2" s="1784"/>
      <c r="D2" s="1784"/>
      <c r="E2" s="1784"/>
      <c r="F2" s="1784"/>
      <c r="G2" s="1784"/>
      <c r="H2" s="1784"/>
      <c r="I2" s="1784"/>
      <c r="J2" s="1784"/>
      <c r="K2" s="1784"/>
      <c r="L2" s="1784"/>
      <c r="M2" s="1784"/>
      <c r="N2" s="1784"/>
      <c r="O2" s="1784"/>
    </row>
    <row r="3" spans="1:48">
      <c r="A3" s="1788" t="str">
        <f>'1 CTCY 2021'!A3:U3</f>
        <v>(Kèm theo báo cáo số:                 /BC-UBND ngày         tháng         năm       của UBND thành phố Lai Châu)</v>
      </c>
      <c r="B3" s="1788"/>
      <c r="C3" s="1788"/>
      <c r="D3" s="1788"/>
      <c r="E3" s="1788"/>
      <c r="F3" s="1788"/>
      <c r="G3" s="1788"/>
      <c r="H3" s="1788"/>
      <c r="I3" s="1788"/>
      <c r="J3" s="1788"/>
      <c r="K3" s="1788"/>
      <c r="L3" s="1788"/>
      <c r="M3" s="1788"/>
      <c r="N3" s="1788"/>
      <c r="O3" s="1788"/>
    </row>
    <row r="4" spans="1:48" ht="28.5" customHeight="1">
      <c r="A4" s="1325"/>
      <c r="B4" s="1325"/>
      <c r="C4" s="1325"/>
      <c r="D4" s="1325"/>
      <c r="E4" s="1325"/>
      <c r="F4" s="1325"/>
      <c r="G4" s="1608"/>
      <c r="H4" s="1325"/>
      <c r="I4" s="1538"/>
      <c r="J4" s="1512"/>
      <c r="K4" s="1526"/>
      <c r="L4" s="1529"/>
      <c r="M4" s="1529"/>
      <c r="N4" s="1546"/>
      <c r="O4" s="1325"/>
    </row>
    <row r="5" spans="1:48" s="999" customFormat="1" ht="42" customHeight="1">
      <c r="A5" s="1770" t="s">
        <v>162</v>
      </c>
      <c r="B5" s="1770" t="s">
        <v>196</v>
      </c>
      <c r="C5" s="1694" t="s">
        <v>304</v>
      </c>
      <c r="D5" s="1694" t="s">
        <v>1258</v>
      </c>
      <c r="E5" s="1694" t="s">
        <v>1251</v>
      </c>
      <c r="F5" s="1694"/>
      <c r="G5" s="1766" t="s">
        <v>1399</v>
      </c>
      <c r="H5" s="1779" t="s">
        <v>1405</v>
      </c>
      <c r="I5" s="1780"/>
      <c r="J5" s="1781"/>
      <c r="K5" s="1766" t="s">
        <v>1401</v>
      </c>
      <c r="L5" s="1756" t="s">
        <v>1116</v>
      </c>
      <c r="M5" s="1757"/>
      <c r="N5" s="1758"/>
      <c r="O5" s="1694" t="s">
        <v>723</v>
      </c>
    </row>
    <row r="6" spans="1:48" s="999" customFormat="1" ht="42" customHeight="1">
      <c r="A6" s="1770"/>
      <c r="B6" s="1770"/>
      <c r="C6" s="1694"/>
      <c r="D6" s="1694"/>
      <c r="E6" s="1694" t="s">
        <v>1007</v>
      </c>
      <c r="F6" s="1789" t="s">
        <v>1260</v>
      </c>
      <c r="G6" s="1760"/>
      <c r="H6" s="1766" t="s">
        <v>1007</v>
      </c>
      <c r="I6" s="1694" t="s">
        <v>1259</v>
      </c>
      <c r="J6" s="1766" t="s">
        <v>1260</v>
      </c>
      <c r="K6" s="1760"/>
      <c r="L6" s="1677" t="s">
        <v>1402</v>
      </c>
      <c r="M6" s="1677" t="s">
        <v>1403</v>
      </c>
      <c r="N6" s="1677" t="s">
        <v>1404</v>
      </c>
      <c r="O6" s="1694"/>
    </row>
    <row r="7" spans="1:48" s="999" customFormat="1" ht="15.75" customHeight="1">
      <c r="A7" s="1770"/>
      <c r="B7" s="1770"/>
      <c r="C7" s="1694"/>
      <c r="D7" s="1694"/>
      <c r="E7" s="1694"/>
      <c r="F7" s="1789"/>
      <c r="G7" s="1760"/>
      <c r="H7" s="1760"/>
      <c r="I7" s="1694"/>
      <c r="J7" s="1760"/>
      <c r="K7" s="1760"/>
      <c r="L7" s="1678"/>
      <c r="M7" s="1678"/>
      <c r="N7" s="1678"/>
      <c r="O7" s="1694"/>
    </row>
    <row r="8" spans="1:48" s="999" customFormat="1" ht="82.5" customHeight="1">
      <c r="A8" s="1770"/>
      <c r="B8" s="1770"/>
      <c r="C8" s="1694"/>
      <c r="D8" s="1694"/>
      <c r="E8" s="1694"/>
      <c r="F8" s="1789"/>
      <c r="G8" s="1761"/>
      <c r="H8" s="1761"/>
      <c r="I8" s="1694"/>
      <c r="J8" s="1761"/>
      <c r="K8" s="1761"/>
      <c r="L8" s="1678"/>
      <c r="M8" s="1678"/>
      <c r="N8" s="1678"/>
      <c r="O8" s="1694"/>
    </row>
    <row r="9" spans="1:48" s="1098" customFormat="1" ht="18.75" customHeight="1">
      <c r="A9" s="737" t="s">
        <v>163</v>
      </c>
      <c r="B9" s="737" t="s">
        <v>164</v>
      </c>
      <c r="C9" s="737" t="s">
        <v>165</v>
      </c>
      <c r="D9" s="737">
        <v>1</v>
      </c>
      <c r="E9" s="737">
        <v>1</v>
      </c>
      <c r="F9" s="737">
        <v>2</v>
      </c>
      <c r="G9" s="737">
        <v>1</v>
      </c>
      <c r="H9" s="737">
        <v>2</v>
      </c>
      <c r="I9" s="737">
        <v>3</v>
      </c>
      <c r="J9" s="737">
        <v>4</v>
      </c>
      <c r="K9" s="738">
        <v>5</v>
      </c>
      <c r="L9" s="738">
        <v>6</v>
      </c>
      <c r="M9" s="738">
        <v>7</v>
      </c>
      <c r="N9" s="738">
        <v>8</v>
      </c>
      <c r="O9" s="738">
        <v>9</v>
      </c>
    </row>
    <row r="10" spans="1:48" ht="50.25" customHeight="1">
      <c r="A10" s="1322">
        <v>1</v>
      </c>
      <c r="B10" s="812" t="s">
        <v>1137</v>
      </c>
      <c r="C10" s="1322" t="s">
        <v>154</v>
      </c>
      <c r="D10" s="813">
        <v>3326</v>
      </c>
      <c r="E10" s="813">
        <v>3594.6</v>
      </c>
      <c r="F10" s="813">
        <f>+F11</f>
        <v>3285</v>
      </c>
      <c r="G10" s="813"/>
      <c r="H10" s="813">
        <f>+H11</f>
        <v>3453</v>
      </c>
      <c r="I10" s="944"/>
      <c r="J10" s="813"/>
      <c r="K10" s="1030"/>
      <c r="L10" s="1030"/>
      <c r="M10" s="1030"/>
      <c r="N10" s="1030"/>
      <c r="O10" s="1525">
        <f>J10/H10%</f>
        <v>0</v>
      </c>
    </row>
    <row r="11" spans="1:48" ht="31.5" customHeight="1">
      <c r="A11" s="1320"/>
      <c r="B11" s="701" t="s">
        <v>2</v>
      </c>
      <c r="C11" s="1320" t="s">
        <v>154</v>
      </c>
      <c r="D11" s="692">
        <v>3326</v>
      </c>
      <c r="E11" s="692">
        <v>3594.6</v>
      </c>
      <c r="F11" s="692">
        <f>+F12+F13</f>
        <v>3285</v>
      </c>
      <c r="G11" s="692"/>
      <c r="H11" s="692">
        <f>+H12+H13</f>
        <v>3453</v>
      </c>
      <c r="I11" s="692"/>
      <c r="J11" s="696"/>
      <c r="K11" s="954"/>
      <c r="L11" s="954"/>
      <c r="M11" s="966"/>
      <c r="N11" s="966"/>
      <c r="O11" s="1113"/>
      <c r="AV11" s="959"/>
    </row>
    <row r="12" spans="1:48" s="1324" customFormat="1" ht="31.5" customHeight="1">
      <c r="A12" s="989"/>
      <c r="B12" s="701" t="s">
        <v>3</v>
      </c>
      <c r="C12" s="1381" t="s">
        <v>154</v>
      </c>
      <c r="D12" s="692">
        <v>3176</v>
      </c>
      <c r="E12" s="696">
        <f>E11-E13</f>
        <v>3398.23</v>
      </c>
      <c r="F12" s="692">
        <v>3120</v>
      </c>
      <c r="G12" s="692"/>
      <c r="H12" s="692">
        <v>3280</v>
      </c>
      <c r="I12" s="692"/>
      <c r="J12" s="696"/>
      <c r="K12" s="954"/>
      <c r="L12" s="954"/>
      <c r="M12" s="954"/>
      <c r="N12" s="954"/>
      <c r="O12" s="1113"/>
      <c r="AV12" s="959"/>
    </row>
    <row r="13" spans="1:48" s="1344" customFormat="1" ht="31.5" customHeight="1">
      <c r="A13" s="989"/>
      <c r="B13" s="735" t="s">
        <v>1030</v>
      </c>
      <c r="C13" s="1381" t="s">
        <v>154</v>
      </c>
      <c r="D13" s="977">
        <v>151.27000000000001</v>
      </c>
      <c r="E13" s="696">
        <f>E40</f>
        <v>196.37</v>
      </c>
      <c r="F13" s="692">
        <v>165</v>
      </c>
      <c r="G13" s="692"/>
      <c r="H13" s="692">
        <v>173</v>
      </c>
      <c r="I13" s="692"/>
      <c r="J13" s="692"/>
      <c r="K13" s="954"/>
      <c r="L13" s="954"/>
      <c r="M13" s="966"/>
      <c r="N13" s="966"/>
      <c r="O13" s="1113"/>
    </row>
    <row r="14" spans="1:48" ht="31.5" customHeight="1">
      <c r="A14" s="1320"/>
      <c r="B14" s="701" t="s">
        <v>4</v>
      </c>
      <c r="C14" s="1320"/>
      <c r="D14" s="977"/>
      <c r="E14" s="692"/>
      <c r="F14" s="692"/>
      <c r="G14" s="692"/>
      <c r="H14" s="692"/>
      <c r="I14" s="692"/>
      <c r="J14" s="692"/>
      <c r="K14" s="954"/>
      <c r="L14" s="954"/>
      <c r="M14" s="954"/>
      <c r="N14" s="954"/>
      <c r="O14" s="813"/>
    </row>
    <row r="15" spans="1:48" ht="31.5" customHeight="1">
      <c r="A15" s="1320"/>
      <c r="B15" s="701" t="s">
        <v>5</v>
      </c>
      <c r="C15" s="1320" t="s">
        <v>56</v>
      </c>
      <c r="D15" s="692">
        <v>14383</v>
      </c>
      <c r="E15" s="692">
        <v>15012</v>
      </c>
      <c r="F15" s="692">
        <v>15102</v>
      </c>
      <c r="G15" s="692"/>
      <c r="H15" s="692">
        <v>17298</v>
      </c>
      <c r="I15" s="692"/>
      <c r="J15" s="692"/>
      <c r="K15" s="954"/>
      <c r="L15" s="954"/>
      <c r="M15" s="954"/>
      <c r="N15" s="954"/>
      <c r="O15" s="813"/>
    </row>
    <row r="16" spans="1:48" ht="31.5" customHeight="1">
      <c r="A16" s="1320"/>
      <c r="B16" s="701" t="s">
        <v>145</v>
      </c>
      <c r="C16" s="1320" t="s">
        <v>56</v>
      </c>
      <c r="D16" s="977">
        <v>3.5</v>
      </c>
      <c r="E16" s="977">
        <v>3.72</v>
      </c>
      <c r="F16" s="977">
        <v>3.73</v>
      </c>
      <c r="G16" s="977"/>
      <c r="H16" s="977">
        <v>4.29</v>
      </c>
      <c r="I16" s="977"/>
      <c r="J16" s="977"/>
      <c r="K16" s="962"/>
      <c r="L16" s="962"/>
      <c r="M16" s="962"/>
      <c r="N16" s="962"/>
      <c r="O16" s="813"/>
    </row>
    <row r="17" spans="1:32" ht="31.5" customHeight="1">
      <c r="A17" s="1320"/>
      <c r="B17" s="701" t="s">
        <v>6</v>
      </c>
      <c r="C17" s="1320" t="s">
        <v>56</v>
      </c>
      <c r="D17" s="977">
        <v>9.6</v>
      </c>
      <c r="E17" s="977">
        <v>10.210000000000001</v>
      </c>
      <c r="F17" s="977">
        <v>10.23</v>
      </c>
      <c r="G17" s="977"/>
      <c r="H17" s="977">
        <v>11.76</v>
      </c>
      <c r="I17" s="977"/>
      <c r="J17" s="977"/>
      <c r="K17" s="962"/>
      <c r="L17" s="962"/>
      <c r="M17" s="962"/>
      <c r="N17" s="962"/>
      <c r="O17" s="813"/>
    </row>
    <row r="18" spans="1:32" ht="31.5" customHeight="1">
      <c r="A18" s="1320"/>
      <c r="B18" s="701" t="s">
        <v>7</v>
      </c>
      <c r="C18" s="1320" t="s">
        <v>56</v>
      </c>
      <c r="D18" s="692">
        <v>178</v>
      </c>
      <c r="E18" s="977">
        <v>189.39</v>
      </c>
      <c r="F18" s="692">
        <v>189</v>
      </c>
      <c r="G18" s="692"/>
      <c r="H18" s="977">
        <v>218.24</v>
      </c>
      <c r="I18" s="977"/>
      <c r="J18" s="977"/>
      <c r="K18" s="962"/>
      <c r="L18" s="962"/>
      <c r="M18" s="962"/>
      <c r="N18" s="962"/>
      <c r="O18" s="813"/>
    </row>
    <row r="19" spans="1:32" ht="31.5" customHeight="1">
      <c r="A19" s="1320"/>
      <c r="B19" s="701" t="s">
        <v>8</v>
      </c>
      <c r="C19" s="1320" t="s">
        <v>45</v>
      </c>
      <c r="D19" s="696">
        <v>18.7</v>
      </c>
      <c r="E19" s="977">
        <v>19.89</v>
      </c>
      <c r="F19" s="977">
        <v>19.93</v>
      </c>
      <c r="G19" s="977"/>
      <c r="H19" s="977">
        <v>22.92</v>
      </c>
      <c r="I19" s="977"/>
      <c r="J19" s="977"/>
      <c r="K19" s="962"/>
      <c r="L19" s="962"/>
      <c r="M19" s="962"/>
      <c r="N19" s="962"/>
      <c r="O19" s="813"/>
    </row>
    <row r="20" spans="1:32" ht="31.5" customHeight="1">
      <c r="A20" s="1320"/>
      <c r="B20" s="701" t="s">
        <v>9</v>
      </c>
      <c r="C20" s="1320" t="s">
        <v>56</v>
      </c>
      <c r="D20" s="692">
        <v>126</v>
      </c>
      <c r="E20" s="692">
        <v>131</v>
      </c>
      <c r="F20" s="692">
        <v>131</v>
      </c>
      <c r="G20" s="692"/>
      <c r="H20" s="696">
        <v>150.9</v>
      </c>
      <c r="I20" s="696"/>
      <c r="J20" s="696"/>
      <c r="K20" s="966"/>
      <c r="L20" s="966"/>
      <c r="M20" s="966"/>
      <c r="N20" s="966"/>
      <c r="O20" s="813"/>
    </row>
    <row r="21" spans="1:32" s="999" customFormat="1" ht="37.5" customHeight="1">
      <c r="A21" s="1322">
        <v>2</v>
      </c>
      <c r="B21" s="812" t="s">
        <v>1033</v>
      </c>
      <c r="C21" s="1322"/>
      <c r="D21" s="813"/>
      <c r="E21" s="813"/>
      <c r="F21" s="813"/>
      <c r="G21" s="813"/>
      <c r="H21" s="813"/>
      <c r="I21" s="813"/>
      <c r="J21" s="813"/>
      <c r="K21" s="1029"/>
      <c r="L21" s="1029"/>
      <c r="M21" s="1029"/>
      <c r="N21" s="1029"/>
      <c r="O21" s="813"/>
    </row>
    <row r="22" spans="1:32" s="1098" customFormat="1" ht="37.5" customHeight="1">
      <c r="A22" s="737" t="s">
        <v>182</v>
      </c>
      <c r="B22" s="1003" t="s">
        <v>403</v>
      </c>
      <c r="C22" s="737"/>
      <c r="D22" s="1115"/>
      <c r="E22" s="1115"/>
      <c r="F22" s="1115"/>
      <c r="G22" s="1115"/>
      <c r="H22" s="1115"/>
      <c r="I22" s="1115"/>
      <c r="J22" s="1115"/>
      <c r="K22" s="1531"/>
      <c r="L22" s="1531"/>
      <c r="M22" s="1531"/>
      <c r="N22" s="1531"/>
      <c r="O22" s="1115"/>
    </row>
    <row r="23" spans="1:32" ht="37.5" customHeight="1">
      <c r="A23" s="1320"/>
      <c r="B23" s="701" t="s">
        <v>404</v>
      </c>
      <c r="C23" s="1320" t="s">
        <v>405</v>
      </c>
      <c r="D23" s="692">
        <v>20</v>
      </c>
      <c r="E23" s="692">
        <v>23</v>
      </c>
      <c r="F23" s="692">
        <v>21</v>
      </c>
      <c r="G23" s="692"/>
      <c r="H23" s="692">
        <v>24</v>
      </c>
      <c r="I23" s="692"/>
      <c r="J23" s="692"/>
      <c r="K23" s="954"/>
      <c r="L23" s="954"/>
      <c r="M23" s="954"/>
      <c r="N23" s="954"/>
      <c r="O23" s="813"/>
      <c r="AF23" s="1165"/>
    </row>
    <row r="24" spans="1:32" ht="37.5" customHeight="1">
      <c r="A24" s="1320"/>
      <c r="B24" s="701" t="s">
        <v>406</v>
      </c>
      <c r="C24" s="1320" t="s">
        <v>405</v>
      </c>
      <c r="D24" s="692">
        <v>1</v>
      </c>
      <c r="E24" s="692">
        <v>2</v>
      </c>
      <c r="F24" s="692">
        <v>1</v>
      </c>
      <c r="G24" s="692"/>
      <c r="H24" s="692">
        <v>2</v>
      </c>
      <c r="I24" s="692"/>
      <c r="J24" s="692"/>
      <c r="K24" s="954"/>
      <c r="L24" s="954"/>
      <c r="M24" s="954"/>
      <c r="N24" s="954"/>
      <c r="O24" s="813"/>
    </row>
    <row r="25" spans="1:32" ht="37.5" customHeight="1">
      <c r="A25" s="1320"/>
      <c r="B25" s="701" t="s">
        <v>407</v>
      </c>
      <c r="C25" s="1320" t="s">
        <v>39</v>
      </c>
      <c r="D25" s="692">
        <v>723</v>
      </c>
      <c r="E25" s="692">
        <v>740</v>
      </c>
      <c r="F25" s="692">
        <v>730</v>
      </c>
      <c r="G25" s="692"/>
      <c r="H25" s="692">
        <v>752</v>
      </c>
      <c r="I25" s="692"/>
      <c r="J25" s="692"/>
      <c r="K25" s="954"/>
      <c r="L25" s="954"/>
      <c r="M25" s="954"/>
      <c r="N25" s="954"/>
      <c r="O25" s="813"/>
    </row>
    <row r="26" spans="1:32" ht="37.5" customHeight="1">
      <c r="A26" s="1320"/>
      <c r="B26" s="701" t="s">
        <v>408</v>
      </c>
      <c r="C26" s="1320" t="s">
        <v>167</v>
      </c>
      <c r="D26" s="692">
        <v>53</v>
      </c>
      <c r="E26" s="692">
        <v>67</v>
      </c>
      <c r="F26" s="692">
        <v>50</v>
      </c>
      <c r="G26" s="692"/>
      <c r="H26" s="692">
        <v>55</v>
      </c>
      <c r="I26" s="692"/>
      <c r="J26" s="692"/>
      <c r="K26" s="954"/>
      <c r="L26" s="954"/>
      <c r="M26" s="954"/>
      <c r="N26" s="954"/>
      <c r="O26" s="813"/>
    </row>
    <row r="27" spans="1:32" ht="37.5" customHeight="1">
      <c r="A27" s="1320"/>
      <c r="B27" s="701" t="s">
        <v>409</v>
      </c>
      <c r="C27" s="1320" t="s">
        <v>405</v>
      </c>
      <c r="D27" s="692">
        <v>46</v>
      </c>
      <c r="E27" s="692">
        <v>52</v>
      </c>
      <c r="F27" s="692">
        <v>46</v>
      </c>
      <c r="G27" s="692"/>
      <c r="H27" s="692">
        <v>54</v>
      </c>
      <c r="I27" s="692"/>
      <c r="J27" s="692"/>
      <c r="K27" s="954"/>
      <c r="L27" s="954"/>
      <c r="M27" s="954"/>
      <c r="N27" s="954"/>
      <c r="O27" s="813"/>
    </row>
    <row r="28" spans="1:32" s="1518" customFormat="1" ht="37.5" customHeight="1">
      <c r="A28" s="1515" t="s">
        <v>184</v>
      </c>
      <c r="B28" s="1516" t="s">
        <v>410</v>
      </c>
      <c r="C28" s="1517" t="s">
        <v>411</v>
      </c>
      <c r="D28" s="1514">
        <v>90798</v>
      </c>
      <c r="E28" s="1514">
        <f>E30+E35</f>
        <v>139460</v>
      </c>
      <c r="F28" s="1514">
        <f t="shared" ref="F28" si="0">F30+F35</f>
        <v>70250</v>
      </c>
      <c r="G28" s="1514"/>
      <c r="H28" s="1514">
        <f>H30+H35</f>
        <v>101000</v>
      </c>
      <c r="I28" s="1514"/>
      <c r="J28" s="1514"/>
      <c r="K28" s="1514"/>
      <c r="L28" s="1514"/>
      <c r="M28" s="1514"/>
      <c r="N28" s="1514"/>
      <c r="O28" s="1514"/>
    </row>
    <row r="29" spans="1:32" ht="37.5" customHeight="1">
      <c r="A29" s="1320"/>
      <c r="B29" s="701" t="s">
        <v>247</v>
      </c>
      <c r="C29" s="1320"/>
      <c r="D29" s="692"/>
      <c r="E29" s="692"/>
      <c r="F29" s="692"/>
      <c r="G29" s="692"/>
      <c r="H29" s="692"/>
      <c r="I29" s="692"/>
      <c r="J29" s="692"/>
      <c r="K29" s="954"/>
      <c r="L29" s="954"/>
      <c r="M29" s="954"/>
      <c r="N29" s="954"/>
      <c r="O29" s="813"/>
    </row>
    <row r="30" spans="1:32" s="1388" customFormat="1" ht="37.5" customHeight="1">
      <c r="A30" s="1519"/>
      <c r="B30" s="1520" t="s">
        <v>450</v>
      </c>
      <c r="C30" s="1519" t="s">
        <v>411</v>
      </c>
      <c r="D30" s="1521">
        <v>1414</v>
      </c>
      <c r="E30" s="1521">
        <v>9760</v>
      </c>
      <c r="F30" s="1521">
        <v>250</v>
      </c>
      <c r="G30" s="1521"/>
      <c r="H30" s="1521">
        <v>1000</v>
      </c>
      <c r="I30" s="1521"/>
      <c r="J30" s="1521"/>
      <c r="K30" s="1345"/>
      <c r="L30" s="1345"/>
      <c r="M30" s="1345"/>
      <c r="N30" s="1345"/>
      <c r="O30" s="1522"/>
    </row>
    <row r="31" spans="1:32" ht="37.5" customHeight="1">
      <c r="A31" s="1320"/>
      <c r="B31" s="701" t="s">
        <v>476</v>
      </c>
      <c r="C31" s="1320" t="s">
        <v>411</v>
      </c>
      <c r="D31" s="692">
        <v>1238</v>
      </c>
      <c r="E31" s="692">
        <v>5200</v>
      </c>
      <c r="F31" s="692">
        <v>250</v>
      </c>
      <c r="G31" s="692"/>
      <c r="H31" s="692">
        <v>1000</v>
      </c>
      <c r="I31" s="692"/>
      <c r="J31" s="692"/>
      <c r="K31" s="954"/>
      <c r="L31" s="954"/>
      <c r="M31" s="954"/>
      <c r="N31" s="954"/>
      <c r="O31" s="813"/>
    </row>
    <row r="32" spans="1:32" ht="37.5" customHeight="1">
      <c r="A32" s="1320"/>
      <c r="B32" s="701" t="s">
        <v>449</v>
      </c>
      <c r="C32" s="1320" t="s">
        <v>412</v>
      </c>
      <c r="D32" s="696">
        <v>1.9</v>
      </c>
      <c r="E32" s="696">
        <v>1.9</v>
      </c>
      <c r="F32" s="696">
        <v>1.9</v>
      </c>
      <c r="G32" s="696"/>
      <c r="H32" s="696">
        <v>1.9</v>
      </c>
      <c r="I32" s="696"/>
      <c r="J32" s="696"/>
      <c r="K32" s="696"/>
      <c r="L32" s="696"/>
      <c r="M32" s="696"/>
      <c r="N32" s="696"/>
      <c r="O32" s="813"/>
    </row>
    <row r="33" spans="1:15" ht="37.5" customHeight="1">
      <c r="A33" s="1320"/>
      <c r="B33" s="735" t="s">
        <v>1021</v>
      </c>
      <c r="C33" s="1320" t="s">
        <v>45</v>
      </c>
      <c r="D33" s="696">
        <v>2</v>
      </c>
      <c r="E33" s="692">
        <v>2</v>
      </c>
      <c r="F33" s="692">
        <v>2</v>
      </c>
      <c r="G33" s="692"/>
      <c r="H33" s="692">
        <v>2</v>
      </c>
      <c r="I33" s="692"/>
      <c r="J33" s="692"/>
      <c r="K33" s="692"/>
      <c r="L33" s="692"/>
      <c r="M33" s="692"/>
      <c r="N33" s="692"/>
      <c r="O33" s="813"/>
    </row>
    <row r="34" spans="1:15" ht="37.5" customHeight="1">
      <c r="A34" s="1320"/>
      <c r="B34" s="735" t="s">
        <v>1008</v>
      </c>
      <c r="C34" s="1320" t="s">
        <v>45</v>
      </c>
      <c r="D34" s="692">
        <v>1</v>
      </c>
      <c r="E34" s="692">
        <v>1</v>
      </c>
      <c r="F34" s="692"/>
      <c r="G34" s="692"/>
      <c r="H34" s="692">
        <v>1</v>
      </c>
      <c r="I34" s="692"/>
      <c r="J34" s="692"/>
      <c r="K34" s="692"/>
      <c r="L34" s="692"/>
      <c r="M34" s="692"/>
      <c r="N34" s="692"/>
      <c r="O34" s="813"/>
    </row>
    <row r="35" spans="1:15" s="1388" customFormat="1" ht="37.5" customHeight="1">
      <c r="A35" s="1519"/>
      <c r="B35" s="1520" t="s">
        <v>447</v>
      </c>
      <c r="C35" s="1519" t="s">
        <v>411</v>
      </c>
      <c r="D35" s="1521">
        <v>89384</v>
      </c>
      <c r="E35" s="1521">
        <v>129700</v>
      </c>
      <c r="F35" s="1521">
        <v>70000</v>
      </c>
      <c r="G35" s="1521"/>
      <c r="H35" s="1521">
        <v>100000</v>
      </c>
      <c r="I35" s="1521"/>
      <c r="J35" s="1521"/>
      <c r="K35" s="1345"/>
      <c r="L35" s="1345"/>
      <c r="M35" s="1345"/>
      <c r="N35" s="1345"/>
      <c r="O35" s="1528"/>
    </row>
    <row r="36" spans="1:15" ht="37.5" customHeight="1">
      <c r="A36" s="1320"/>
      <c r="B36" s="701" t="s">
        <v>476</v>
      </c>
      <c r="C36" s="1320" t="s">
        <v>411</v>
      </c>
      <c r="D36" s="692">
        <v>63560</v>
      </c>
      <c r="E36" s="692">
        <v>67000</v>
      </c>
      <c r="F36" s="692">
        <v>33000</v>
      </c>
      <c r="G36" s="692"/>
      <c r="H36" s="692">
        <v>50000</v>
      </c>
      <c r="I36" s="692"/>
      <c r="J36" s="692"/>
      <c r="K36" s="954"/>
      <c r="L36" s="954"/>
      <c r="M36" s="954"/>
      <c r="N36" s="954"/>
      <c r="O36" s="944"/>
    </row>
    <row r="37" spans="1:15" ht="37.5" customHeight="1">
      <c r="A37" s="1320"/>
      <c r="B37" s="701" t="s">
        <v>448</v>
      </c>
      <c r="C37" s="1320" t="s">
        <v>412</v>
      </c>
      <c r="D37" s="696">
        <v>2.1</v>
      </c>
      <c r="E37" s="696">
        <v>2.1</v>
      </c>
      <c r="F37" s="696">
        <v>2.1</v>
      </c>
      <c r="G37" s="696"/>
      <c r="H37" s="696">
        <v>2.1</v>
      </c>
      <c r="I37" s="696"/>
      <c r="J37" s="696"/>
      <c r="K37" s="966"/>
      <c r="L37" s="966"/>
      <c r="M37" s="966"/>
      <c r="N37" s="966"/>
      <c r="O37" s="813"/>
    </row>
    <row r="38" spans="1:15" ht="37.5" customHeight="1">
      <c r="A38" s="1320"/>
      <c r="B38" s="735" t="s">
        <v>1105</v>
      </c>
      <c r="C38" s="1320" t="s">
        <v>45</v>
      </c>
      <c r="D38" s="696">
        <v>1</v>
      </c>
      <c r="E38" s="692">
        <v>1</v>
      </c>
      <c r="F38" s="692">
        <v>1</v>
      </c>
      <c r="G38" s="692"/>
      <c r="H38" s="692">
        <v>1</v>
      </c>
      <c r="I38" s="692"/>
      <c r="J38" s="692"/>
      <c r="K38" s="954"/>
      <c r="L38" s="954"/>
      <c r="M38" s="954"/>
      <c r="N38" s="954"/>
      <c r="O38" s="813"/>
    </row>
    <row r="39" spans="1:15" ht="37.5" customHeight="1">
      <c r="A39" s="1320"/>
      <c r="B39" s="735" t="s">
        <v>1008</v>
      </c>
      <c r="C39" s="1320" t="s">
        <v>45</v>
      </c>
      <c r="D39" s="696">
        <v>0.5</v>
      </c>
      <c r="E39" s="696">
        <v>0.5</v>
      </c>
      <c r="F39" s="696">
        <v>0.5</v>
      </c>
      <c r="G39" s="696"/>
      <c r="H39" s="696">
        <v>0.5</v>
      </c>
      <c r="I39" s="696"/>
      <c r="J39" s="696"/>
      <c r="K39" s="966"/>
      <c r="L39" s="966"/>
      <c r="M39" s="966"/>
      <c r="N39" s="966"/>
      <c r="O39" s="813"/>
    </row>
    <row r="40" spans="1:15" s="1518" customFormat="1" ht="37.5" customHeight="1">
      <c r="A40" s="1515" t="s">
        <v>1242</v>
      </c>
      <c r="B40" s="1516" t="s">
        <v>446</v>
      </c>
      <c r="C40" s="1515" t="s">
        <v>154</v>
      </c>
      <c r="D40" s="1523">
        <v>151.27000000000001</v>
      </c>
      <c r="E40" s="1524">
        <f>E41+E42</f>
        <v>196.37</v>
      </c>
      <c r="F40" s="1523">
        <f t="shared" ref="F40:H40" si="1">F41+F42</f>
        <v>88.75</v>
      </c>
      <c r="G40" s="1523"/>
      <c r="H40" s="1524">
        <f t="shared" si="1"/>
        <v>133.80000000000001</v>
      </c>
      <c r="I40" s="1524"/>
      <c r="J40" s="1524"/>
      <c r="K40" s="1524"/>
      <c r="L40" s="1524"/>
      <c r="M40" s="1524"/>
      <c r="N40" s="1524"/>
      <c r="O40" s="1524"/>
    </row>
    <row r="41" spans="1:15" ht="37.5" customHeight="1">
      <c r="A41" s="1320"/>
      <c r="B41" s="701" t="s">
        <v>413</v>
      </c>
      <c r="C41" s="1320" t="s">
        <v>154</v>
      </c>
      <c r="D41" s="977">
        <v>4.88</v>
      </c>
      <c r="E41" s="977">
        <f>((E31*E32*E33+(E30-E31)*E34)/1000)</f>
        <v>24.32</v>
      </c>
      <c r="F41" s="977">
        <f t="shared" ref="F41:H41" si="2">((F31*F32*F33+(F30-F31)*F34)/1000)</f>
        <v>0.95</v>
      </c>
      <c r="G41" s="977"/>
      <c r="H41" s="696">
        <f t="shared" si="2"/>
        <v>3.8</v>
      </c>
      <c r="I41" s="696"/>
      <c r="J41" s="696"/>
      <c r="K41" s="696"/>
      <c r="L41" s="977"/>
      <c r="M41" s="977"/>
      <c r="N41" s="977"/>
      <c r="O41" s="813"/>
    </row>
    <row r="42" spans="1:15" ht="37.5" customHeight="1">
      <c r="A42" s="1320"/>
      <c r="B42" s="701" t="s">
        <v>96</v>
      </c>
      <c r="C42" s="1320" t="s">
        <v>154</v>
      </c>
      <c r="D42" s="1331">
        <v>146.38800000000001</v>
      </c>
      <c r="E42" s="977">
        <f>(E36*E37*E38+(E35-E36)*E39)/1000</f>
        <v>172.05</v>
      </c>
      <c r="F42" s="977">
        <f t="shared" ref="F42:H42" si="3">(F36*F37*F38+(F35-F36)*F39)/1000</f>
        <v>87.8</v>
      </c>
      <c r="G42" s="977"/>
      <c r="H42" s="692">
        <f t="shared" si="3"/>
        <v>130</v>
      </c>
      <c r="I42" s="692"/>
      <c r="J42" s="696"/>
      <c r="K42" s="696"/>
      <c r="L42" s="696"/>
      <c r="M42" s="696"/>
      <c r="N42" s="696"/>
      <c r="O42" s="813"/>
    </row>
    <row r="43" spans="1:15" ht="42" hidden="1" customHeight="1">
      <c r="A43" s="1786" t="s">
        <v>1293</v>
      </c>
      <c r="B43" s="1786"/>
      <c r="C43" s="1786"/>
      <c r="D43" s="1786"/>
      <c r="E43" s="1786"/>
      <c r="F43" s="1786"/>
      <c r="G43" s="1786"/>
      <c r="H43" s="1786"/>
      <c r="I43" s="1786"/>
      <c r="J43" s="1786"/>
      <c r="K43" s="1786"/>
      <c r="L43" s="1786"/>
      <c r="M43" s="1786"/>
      <c r="N43" s="1786"/>
      <c r="O43" s="1786"/>
    </row>
  </sheetData>
  <mergeCells count="22">
    <mergeCell ref="L5:N5"/>
    <mergeCell ref="L6:L8"/>
    <mergeCell ref="M6:M8"/>
    <mergeCell ref="N6:N8"/>
    <mergeCell ref="A1:B1"/>
    <mergeCell ref="A5:A8"/>
    <mergeCell ref="B5:B8"/>
    <mergeCell ref="A3:O3"/>
    <mergeCell ref="A2:O2"/>
    <mergeCell ref="C5:C8"/>
    <mergeCell ref="O5:O8"/>
    <mergeCell ref="E6:E8"/>
    <mergeCell ref="E5:F5"/>
    <mergeCell ref="F6:F8"/>
    <mergeCell ref="K5:K8"/>
    <mergeCell ref="A43:O43"/>
    <mergeCell ref="D5:D8"/>
    <mergeCell ref="G5:G8"/>
    <mergeCell ref="H6:H8"/>
    <mergeCell ref="H5:J5"/>
    <mergeCell ref="I6:I8"/>
    <mergeCell ref="J6:J8"/>
  </mergeCells>
  <phoneticPr fontId="0" type="noConversion"/>
  <pageMargins left="0.39370078740157499" right="0.23622047244094499" top="0.35433070866141703" bottom="0.31496062992126" header="0.27559055118110198" footer="0.23622047244094499"/>
  <pageSetup paperSize="9" scale="71" orientation="portrait" r:id="rId1"/>
  <headerFooter alignWithMargins="0">
    <oddFooter>Page &amp;P</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B32"/>
  <sheetViews>
    <sheetView zoomScale="110" zoomScaleNormal="110" workbookViewId="0">
      <selection activeCell="L5" sqref="L5:N8"/>
    </sheetView>
  </sheetViews>
  <sheetFormatPr defaultColWidth="9" defaultRowHeight="15.75"/>
  <cols>
    <col min="1" max="1" width="6.375" style="567" customWidth="1"/>
    <col min="2" max="2" width="38.875" style="567" customWidth="1"/>
    <col min="3" max="3" width="10.875" style="567" customWidth="1"/>
    <col min="4" max="4" width="9.375" style="567" hidden="1" customWidth="1"/>
    <col min="5" max="6" width="8.875" style="567" hidden="1" customWidth="1"/>
    <col min="7" max="7" width="8.875" style="1609" customWidth="1"/>
    <col min="8" max="8" width="8.875" style="567" customWidth="1"/>
    <col min="9" max="11" width="8.875" style="1609" customWidth="1"/>
    <col min="12" max="12" width="11" style="567" customWidth="1"/>
    <col min="13" max="13" width="10.5" style="567" customWidth="1"/>
    <col min="14" max="14" width="11" style="567" customWidth="1"/>
    <col min="15" max="15" width="10" style="567" customWidth="1"/>
    <col min="16" max="28" width="9" style="567" hidden="1" customWidth="1"/>
    <col min="29" max="16384" width="9" style="567"/>
  </cols>
  <sheetData>
    <row r="1" spans="1:15">
      <c r="A1" s="1787" t="s">
        <v>498</v>
      </c>
      <c r="B1" s="1787"/>
      <c r="C1" s="1145"/>
    </row>
    <row r="2" spans="1:15" s="999" customFormat="1" ht="26.25" customHeight="1">
      <c r="A2" s="1784" t="s">
        <v>1417</v>
      </c>
      <c r="B2" s="1784"/>
      <c r="C2" s="1784"/>
      <c r="D2" s="1784"/>
      <c r="E2" s="1784"/>
      <c r="F2" s="1784"/>
      <c r="G2" s="1784"/>
      <c r="H2" s="1784"/>
      <c r="I2" s="1784"/>
      <c r="J2" s="1784"/>
      <c r="K2" s="1784"/>
      <c r="L2" s="1784"/>
      <c r="M2" s="1784"/>
      <c r="N2" s="1784"/>
      <c r="O2" s="1784"/>
    </row>
    <row r="3" spans="1:15" s="999" customFormat="1">
      <c r="A3" s="1785" t="str">
        <f>'1 CTCY 2021'!A3:U3</f>
        <v>(Kèm theo báo cáo số:                 /BC-UBND ngày         tháng         năm       của UBND thành phố Lai Châu)</v>
      </c>
      <c r="B3" s="1785"/>
      <c r="C3" s="1785"/>
      <c r="D3" s="1785"/>
      <c r="E3" s="1785"/>
      <c r="F3" s="1785"/>
      <c r="G3" s="1785"/>
      <c r="H3" s="1785"/>
      <c r="I3" s="1785"/>
      <c r="J3" s="1785"/>
      <c r="K3" s="1785"/>
      <c r="L3" s="1785"/>
      <c r="M3" s="1785"/>
      <c r="N3" s="1785"/>
      <c r="O3" s="1785"/>
    </row>
    <row r="4" spans="1:15" s="999" customFormat="1" ht="23.25" customHeight="1">
      <c r="A4" s="970"/>
      <c r="B4" s="970"/>
      <c r="C4" s="970"/>
      <c r="G4" s="1605"/>
      <c r="I4" s="1605"/>
      <c r="J4" s="1605"/>
      <c r="K4" s="1605"/>
    </row>
    <row r="5" spans="1:15" s="999" customFormat="1" ht="33" customHeight="1">
      <c r="A5" s="1790" t="s">
        <v>162</v>
      </c>
      <c r="B5" s="1790" t="s">
        <v>196</v>
      </c>
      <c r="C5" s="1791" t="s">
        <v>578</v>
      </c>
      <c r="D5" s="1759" t="s">
        <v>1258</v>
      </c>
      <c r="E5" s="1772" t="s">
        <v>1251</v>
      </c>
      <c r="F5" s="1772"/>
      <c r="G5" s="1766" t="s">
        <v>1399</v>
      </c>
      <c r="H5" s="1779" t="s">
        <v>1405</v>
      </c>
      <c r="I5" s="1780"/>
      <c r="J5" s="1781"/>
      <c r="K5" s="1766" t="s">
        <v>1416</v>
      </c>
      <c r="L5" s="1756" t="s">
        <v>1116</v>
      </c>
      <c r="M5" s="1757"/>
      <c r="N5" s="1758"/>
      <c r="O5" s="1759" t="s">
        <v>723</v>
      </c>
    </row>
    <row r="6" spans="1:15" s="999" customFormat="1" ht="21.75" customHeight="1">
      <c r="A6" s="1790"/>
      <c r="B6" s="1790"/>
      <c r="C6" s="1790"/>
      <c r="D6" s="1760"/>
      <c r="E6" s="1760" t="s">
        <v>1283</v>
      </c>
      <c r="F6" s="1782" t="s">
        <v>1260</v>
      </c>
      <c r="G6" s="1760"/>
      <c r="H6" s="1766" t="s">
        <v>1007</v>
      </c>
      <c r="I6" s="1694" t="s">
        <v>1400</v>
      </c>
      <c r="J6" s="1694" t="s">
        <v>1260</v>
      </c>
      <c r="K6" s="1760"/>
      <c r="L6" s="1677" t="s">
        <v>1402</v>
      </c>
      <c r="M6" s="1677" t="s">
        <v>1403</v>
      </c>
      <c r="N6" s="1677" t="s">
        <v>1404</v>
      </c>
      <c r="O6" s="1760"/>
    </row>
    <row r="7" spans="1:15" s="999" customFormat="1" ht="21.75" customHeight="1">
      <c r="A7" s="1790"/>
      <c r="B7" s="1790"/>
      <c r="C7" s="1790"/>
      <c r="D7" s="1760"/>
      <c r="E7" s="1760"/>
      <c r="F7" s="1783"/>
      <c r="G7" s="1760"/>
      <c r="H7" s="1760"/>
      <c r="I7" s="1694"/>
      <c r="J7" s="1694"/>
      <c r="K7" s="1760"/>
      <c r="L7" s="1678"/>
      <c r="M7" s="1678"/>
      <c r="N7" s="1678"/>
      <c r="O7" s="1760"/>
    </row>
    <row r="8" spans="1:15" s="999" customFormat="1" ht="99" customHeight="1">
      <c r="A8" s="1790"/>
      <c r="B8" s="1790"/>
      <c r="C8" s="1790"/>
      <c r="D8" s="1761"/>
      <c r="E8" s="1761"/>
      <c r="F8" s="1783"/>
      <c r="G8" s="1761"/>
      <c r="H8" s="1761"/>
      <c r="I8" s="1694"/>
      <c r="J8" s="1694"/>
      <c r="K8" s="1761"/>
      <c r="L8" s="1678"/>
      <c r="M8" s="1678"/>
      <c r="N8" s="1678"/>
      <c r="O8" s="1761"/>
    </row>
    <row r="9" spans="1:15" s="1098" customFormat="1" ht="18.75" customHeight="1">
      <c r="A9" s="1099" t="s">
        <v>163</v>
      </c>
      <c r="B9" s="1099" t="s">
        <v>164</v>
      </c>
      <c r="C9" s="1099" t="s">
        <v>165</v>
      </c>
      <c r="D9" s="738">
        <v>1</v>
      </c>
      <c r="E9" s="738">
        <v>1</v>
      </c>
      <c r="F9" s="738">
        <v>2</v>
      </c>
      <c r="G9" s="737"/>
      <c r="H9" s="738"/>
      <c r="I9" s="737"/>
      <c r="J9" s="737"/>
      <c r="K9" s="737"/>
      <c r="L9" s="738"/>
      <c r="M9" s="738"/>
      <c r="N9" s="738"/>
      <c r="O9" s="738"/>
    </row>
    <row r="10" spans="1:15" s="999" customFormat="1" ht="21.75" customHeight="1">
      <c r="A10" s="1141">
        <v>1</v>
      </c>
      <c r="B10" s="1003" t="s">
        <v>104</v>
      </c>
      <c r="C10" s="1141"/>
      <c r="D10" s="1057"/>
      <c r="E10" s="1045"/>
      <c r="F10" s="1057"/>
      <c r="G10" s="1045"/>
      <c r="H10" s="1057"/>
      <c r="I10" s="1045"/>
      <c r="J10" s="1045"/>
      <c r="K10" s="1045"/>
      <c r="L10" s="1192"/>
      <c r="M10" s="1191"/>
      <c r="N10" s="1191"/>
      <c r="O10" s="1112"/>
    </row>
    <row r="11" spans="1:15" ht="21.75" customHeight="1">
      <c r="A11" s="1138" t="s">
        <v>246</v>
      </c>
      <c r="B11" s="701" t="s">
        <v>108</v>
      </c>
      <c r="C11" s="1138" t="s">
        <v>105</v>
      </c>
      <c r="D11" s="1046">
        <f>D14</f>
        <v>217</v>
      </c>
      <c r="E11" s="1046">
        <f>E14</f>
        <v>229</v>
      </c>
      <c r="F11" s="1103">
        <f>E11*0.65</f>
        <v>148.85</v>
      </c>
      <c r="G11" s="1102"/>
      <c r="H11" s="1103">
        <f>E11*0.75</f>
        <v>171.75</v>
      </c>
      <c r="I11" s="1102"/>
      <c r="J11" s="1102"/>
      <c r="K11" s="1102"/>
      <c r="L11" s="992"/>
      <c r="M11" s="991"/>
      <c r="N11" s="991"/>
      <c r="O11" s="1112"/>
    </row>
    <row r="12" spans="1:15" ht="21.75" customHeight="1">
      <c r="A12" s="1138"/>
      <c r="B12" s="701" t="s">
        <v>153</v>
      </c>
      <c r="C12" s="1138"/>
      <c r="D12" s="1058"/>
      <c r="E12" s="1046"/>
      <c r="F12" s="1103"/>
      <c r="G12" s="1102"/>
      <c r="H12" s="1103"/>
      <c r="I12" s="1102"/>
      <c r="J12" s="1102"/>
      <c r="K12" s="1102"/>
      <c r="L12" s="992"/>
      <c r="M12" s="991"/>
      <c r="N12" s="991"/>
      <c r="O12" s="1112"/>
    </row>
    <row r="13" spans="1:15" ht="21.75" customHeight="1">
      <c r="A13" s="1138"/>
      <c r="B13" s="701" t="s">
        <v>106</v>
      </c>
      <c r="C13" s="1138" t="s">
        <v>105</v>
      </c>
      <c r="D13" s="1058"/>
      <c r="E13" s="1046"/>
      <c r="F13" s="1103"/>
      <c r="G13" s="1102"/>
      <c r="H13" s="1103"/>
      <c r="I13" s="1102"/>
      <c r="J13" s="1102"/>
      <c r="K13" s="1102"/>
      <c r="L13" s="992"/>
      <c r="M13" s="991"/>
      <c r="N13" s="991"/>
      <c r="O13" s="1112"/>
    </row>
    <row r="14" spans="1:15" ht="21.75" customHeight="1">
      <c r="A14" s="1138"/>
      <c r="B14" s="701" t="s">
        <v>107</v>
      </c>
      <c r="C14" s="1138" t="s">
        <v>105</v>
      </c>
      <c r="D14" s="1058">
        <v>217</v>
      </c>
      <c r="E14" s="1046">
        <v>229</v>
      </c>
      <c r="F14" s="1103">
        <f>F11</f>
        <v>148.85</v>
      </c>
      <c r="G14" s="1102"/>
      <c r="H14" s="1103">
        <f>H11</f>
        <v>171.75</v>
      </c>
      <c r="I14" s="1102"/>
      <c r="J14" s="1102"/>
      <c r="K14" s="1102"/>
      <c r="L14" s="992"/>
      <c r="M14" s="991"/>
      <c r="N14" s="991"/>
      <c r="O14" s="1112"/>
    </row>
    <row r="15" spans="1:15" ht="31.5">
      <c r="A15" s="1138" t="s">
        <v>181</v>
      </c>
      <c r="B15" s="701" t="s">
        <v>109</v>
      </c>
      <c r="C15" s="1100" t="s">
        <v>691</v>
      </c>
      <c r="D15" s="955">
        <f t="shared" ref="D15" si="0">D18</f>
        <v>7920.5</v>
      </c>
      <c r="E15" s="955">
        <f>E18</f>
        <v>8358.5</v>
      </c>
      <c r="F15" s="949">
        <f>F11*37</f>
        <v>5507.45</v>
      </c>
      <c r="G15" s="955"/>
      <c r="H15" s="949">
        <f>H11*38</f>
        <v>6526.5</v>
      </c>
      <c r="I15" s="955"/>
      <c r="J15" s="955"/>
      <c r="K15" s="955"/>
      <c r="L15" s="992"/>
      <c r="M15" s="991"/>
      <c r="N15" s="991"/>
      <c r="O15" s="1112"/>
    </row>
    <row r="16" spans="1:15" ht="24" customHeight="1">
      <c r="A16" s="1138"/>
      <c r="B16" s="701" t="s">
        <v>153</v>
      </c>
      <c r="C16" s="1138"/>
      <c r="D16" s="1058"/>
      <c r="E16" s="1046"/>
      <c r="F16" s="1058"/>
      <c r="G16" s="1046"/>
      <c r="H16" s="1058"/>
      <c r="I16" s="1046"/>
      <c r="J16" s="1046"/>
      <c r="K16" s="1046"/>
      <c r="L16" s="992"/>
      <c r="M16" s="991"/>
      <c r="N16" s="991"/>
      <c r="O16" s="1112"/>
    </row>
    <row r="17" spans="1:24" ht="31.5">
      <c r="A17" s="1138"/>
      <c r="B17" s="701" t="s">
        <v>106</v>
      </c>
      <c r="C17" s="1100" t="s">
        <v>692</v>
      </c>
      <c r="D17" s="1058"/>
      <c r="E17" s="1046"/>
      <c r="F17" s="1058"/>
      <c r="G17" s="1046"/>
      <c r="H17" s="1058"/>
      <c r="I17" s="1046"/>
      <c r="J17" s="1046"/>
      <c r="K17" s="1046"/>
      <c r="L17" s="992"/>
      <c r="M17" s="991"/>
      <c r="N17" s="991"/>
      <c r="O17" s="1112"/>
    </row>
    <row r="18" spans="1:24" ht="31.5">
      <c r="A18" s="1138"/>
      <c r="B18" s="701" t="s">
        <v>107</v>
      </c>
      <c r="C18" s="1100" t="s">
        <v>691</v>
      </c>
      <c r="D18" s="955">
        <f>D14*36.5</f>
        <v>7920.5</v>
      </c>
      <c r="E18" s="955">
        <f>E14*36.5</f>
        <v>8358.5</v>
      </c>
      <c r="F18" s="949">
        <f>F15</f>
        <v>5507.45</v>
      </c>
      <c r="G18" s="955"/>
      <c r="H18" s="949">
        <f>H15</f>
        <v>6526.5</v>
      </c>
      <c r="I18" s="955"/>
      <c r="J18" s="955"/>
      <c r="K18" s="955"/>
      <c r="L18" s="992"/>
      <c r="M18" s="991"/>
      <c r="N18" s="991"/>
      <c r="O18" s="1112"/>
    </row>
    <row r="19" spans="1:24" s="999" customFormat="1" ht="28.5" customHeight="1">
      <c r="A19" s="1141" t="s">
        <v>82</v>
      </c>
      <c r="B19" s="1003" t="s">
        <v>103</v>
      </c>
      <c r="C19" s="1141"/>
      <c r="D19" s="1038"/>
      <c r="E19" s="1034"/>
      <c r="F19" s="1038"/>
      <c r="G19" s="1034"/>
      <c r="H19" s="1038"/>
      <c r="I19" s="1034"/>
      <c r="J19" s="1034"/>
      <c r="K19" s="1034"/>
      <c r="L19" s="992"/>
      <c r="M19" s="991"/>
      <c r="N19" s="991"/>
      <c r="O19" s="1112"/>
    </row>
    <row r="20" spans="1:24" ht="29.25" customHeight="1">
      <c r="A20" s="1138" t="s">
        <v>182</v>
      </c>
      <c r="B20" s="701" t="s">
        <v>110</v>
      </c>
      <c r="C20" s="1138" t="s">
        <v>183</v>
      </c>
      <c r="D20" s="955">
        <f t="shared" ref="D20:E20" si="1">D23</f>
        <v>480</v>
      </c>
      <c r="E20" s="955">
        <f t="shared" si="1"/>
        <v>506</v>
      </c>
      <c r="F20" s="949">
        <f>E20*0.55</f>
        <v>278.3</v>
      </c>
      <c r="G20" s="955"/>
      <c r="H20" s="949">
        <f>E20*0.75</f>
        <v>379.5</v>
      </c>
      <c r="I20" s="955"/>
      <c r="J20" s="955"/>
      <c r="K20" s="955"/>
      <c r="L20" s="992"/>
      <c r="M20" s="991"/>
      <c r="N20" s="991"/>
      <c r="O20" s="1112"/>
    </row>
    <row r="21" spans="1:24" ht="22.5" customHeight="1">
      <c r="A21" s="1138"/>
      <c r="B21" s="1101" t="s">
        <v>153</v>
      </c>
      <c r="C21" s="1138"/>
      <c r="D21" s="949"/>
      <c r="E21" s="955"/>
      <c r="F21" s="949"/>
      <c r="G21" s="955"/>
      <c r="H21" s="949"/>
      <c r="I21" s="955"/>
      <c r="J21" s="955"/>
      <c r="K21" s="955"/>
      <c r="L21" s="992"/>
      <c r="M21" s="991"/>
      <c r="N21" s="991"/>
      <c r="O21" s="1112"/>
    </row>
    <row r="22" spans="1:24" ht="22.5" customHeight="1">
      <c r="A22" s="1138"/>
      <c r="B22" s="701" t="s">
        <v>106</v>
      </c>
      <c r="C22" s="1138" t="s">
        <v>183</v>
      </c>
      <c r="D22" s="949"/>
      <c r="E22" s="955"/>
      <c r="F22" s="949"/>
      <c r="G22" s="955"/>
      <c r="H22" s="949"/>
      <c r="I22" s="955"/>
      <c r="J22" s="955"/>
      <c r="K22" s="955"/>
      <c r="L22" s="992"/>
      <c r="M22" s="991"/>
      <c r="N22" s="991"/>
      <c r="O22" s="1112"/>
    </row>
    <row r="23" spans="1:24" ht="22.5" customHeight="1">
      <c r="A23" s="1138"/>
      <c r="B23" s="701" t="s">
        <v>107</v>
      </c>
      <c r="C23" s="1138" t="s">
        <v>183</v>
      </c>
      <c r="D23" s="949">
        <v>480</v>
      </c>
      <c r="E23" s="955">
        <v>506</v>
      </c>
      <c r="F23" s="949">
        <f>F20</f>
        <v>278.3</v>
      </c>
      <c r="G23" s="955"/>
      <c r="H23" s="949">
        <f>H20</f>
        <v>379.5</v>
      </c>
      <c r="I23" s="955"/>
      <c r="J23" s="955"/>
      <c r="K23" s="955"/>
      <c r="L23" s="992"/>
      <c r="M23" s="991"/>
      <c r="N23" s="991"/>
      <c r="O23" s="1112"/>
    </row>
    <row r="24" spans="1:24" ht="31.5">
      <c r="A24" s="1138" t="s">
        <v>184</v>
      </c>
      <c r="B24" s="701" t="s">
        <v>111</v>
      </c>
      <c r="C24" s="1100" t="s">
        <v>694</v>
      </c>
      <c r="D24" s="955">
        <f>D27</f>
        <v>38400</v>
      </c>
      <c r="E24" s="955">
        <f>E27</f>
        <v>40480</v>
      </c>
      <c r="F24" s="949">
        <f>F23*80</f>
        <v>22264</v>
      </c>
      <c r="G24" s="955"/>
      <c r="H24" s="949">
        <f>H23*83</f>
        <v>31498.5</v>
      </c>
      <c r="I24" s="955"/>
      <c r="J24" s="955"/>
      <c r="K24" s="955"/>
      <c r="L24" s="992"/>
      <c r="M24" s="991"/>
      <c r="N24" s="991"/>
      <c r="O24" s="1112"/>
    </row>
    <row r="25" spans="1:24" ht="20.25" customHeight="1">
      <c r="A25" s="1138"/>
      <c r="B25" s="1101" t="s">
        <v>153</v>
      </c>
      <c r="C25" s="1138"/>
      <c r="D25" s="949"/>
      <c r="E25" s="955"/>
      <c r="F25" s="949"/>
      <c r="G25" s="955"/>
      <c r="H25" s="949"/>
      <c r="I25" s="955"/>
      <c r="J25" s="955"/>
      <c r="K25" s="955"/>
      <c r="L25" s="992"/>
      <c r="M25" s="991"/>
      <c r="N25" s="991"/>
      <c r="O25" s="1112"/>
    </row>
    <row r="26" spans="1:24" ht="31.5">
      <c r="A26" s="1138"/>
      <c r="B26" s="701" t="s">
        <v>106</v>
      </c>
      <c r="C26" s="1100" t="s">
        <v>693</v>
      </c>
      <c r="D26" s="949"/>
      <c r="E26" s="955"/>
      <c r="F26" s="949"/>
      <c r="G26" s="955"/>
      <c r="H26" s="949"/>
      <c r="I26" s="955"/>
      <c r="J26" s="955"/>
      <c r="K26" s="955"/>
      <c r="L26" s="992"/>
      <c r="M26" s="991"/>
      <c r="N26" s="991"/>
      <c r="O26" s="1112"/>
    </row>
    <row r="27" spans="1:24" ht="31.5">
      <c r="A27" s="1138"/>
      <c r="B27" s="701" t="s">
        <v>107</v>
      </c>
      <c r="C27" s="1100" t="s">
        <v>694</v>
      </c>
      <c r="D27" s="955">
        <f t="shared" ref="D27:E27" si="2">D23*80</f>
        <v>38400</v>
      </c>
      <c r="E27" s="955">
        <f t="shared" si="2"/>
        <v>40480</v>
      </c>
      <c r="F27" s="949">
        <f>F24</f>
        <v>22264</v>
      </c>
      <c r="G27" s="955"/>
      <c r="H27" s="949">
        <f>H24</f>
        <v>31498.5</v>
      </c>
      <c r="I27" s="955"/>
      <c r="J27" s="955"/>
      <c r="K27" s="955"/>
      <c r="L27" s="992"/>
      <c r="M27" s="991"/>
      <c r="N27" s="991"/>
      <c r="O27" s="1112"/>
    </row>
    <row r="28" spans="1:24" hidden="1">
      <c r="A28" s="1138"/>
      <c r="B28" s="1138"/>
      <c r="C28" s="1138"/>
      <c r="D28" s="1058"/>
      <c r="E28" s="1046"/>
      <c r="F28" s="1058"/>
      <c r="G28" s="1046"/>
      <c r="H28" s="1058"/>
      <c r="I28" s="1046"/>
      <c r="J28" s="1046"/>
      <c r="K28" s="1046"/>
      <c r="L28" s="1103"/>
      <c r="M28" s="1102"/>
      <c r="N28" s="1102"/>
      <c r="O28" s="1046"/>
    </row>
    <row r="29" spans="1:24">
      <c r="A29" s="1792"/>
      <c r="B29" s="1792"/>
      <c r="C29" s="1792"/>
    </row>
    <row r="30" spans="1:24" hidden="1">
      <c r="A30" s="1762" t="s">
        <v>1009</v>
      </c>
      <c r="B30" s="1762"/>
      <c r="C30" s="1762"/>
      <c r="D30" s="1762"/>
      <c r="E30" s="1762"/>
      <c r="F30" s="1762"/>
      <c r="G30" s="1762"/>
      <c r="H30" s="1762"/>
      <c r="I30" s="1762"/>
      <c r="J30" s="1762"/>
      <c r="K30" s="1762"/>
      <c r="L30" s="1762"/>
      <c r="M30" s="1762"/>
      <c r="N30" s="1762"/>
      <c r="O30" s="1762"/>
      <c r="P30" s="1762"/>
      <c r="Q30" s="1762"/>
      <c r="R30" s="1762"/>
      <c r="S30" s="1762"/>
      <c r="T30" s="1762"/>
      <c r="U30" s="1762"/>
      <c r="V30" s="1762"/>
      <c r="W30" s="1762"/>
      <c r="X30" s="1762"/>
    </row>
    <row r="32" spans="1:24" hidden="1">
      <c r="O32" s="1104">
        <f>56550/1550</f>
        <v>36.483870967741936</v>
      </c>
    </row>
  </sheetData>
  <mergeCells count="23">
    <mergeCell ref="A30:X30"/>
    <mergeCell ref="N6:N8"/>
    <mergeCell ref="O5:O8"/>
    <mergeCell ref="M6:M8"/>
    <mergeCell ref="D5:D8"/>
    <mergeCell ref="L5:N5"/>
    <mergeCell ref="E5:F5"/>
    <mergeCell ref="E6:E8"/>
    <mergeCell ref="F6:F8"/>
    <mergeCell ref="G5:G8"/>
    <mergeCell ref="H5:J5"/>
    <mergeCell ref="H6:H8"/>
    <mergeCell ref="I6:I8"/>
    <mergeCell ref="J6:J8"/>
    <mergeCell ref="K5:K8"/>
    <mergeCell ref="A1:B1"/>
    <mergeCell ref="A5:A8"/>
    <mergeCell ref="B5:B8"/>
    <mergeCell ref="C5:C8"/>
    <mergeCell ref="A29:C29"/>
    <mergeCell ref="A2:O2"/>
    <mergeCell ref="L6:L8"/>
    <mergeCell ref="A3:O3"/>
  </mergeCells>
  <phoneticPr fontId="0" type="noConversion"/>
  <pageMargins left="0.35433070866141703" right="0.196850393700787" top="0.23622047244094499" bottom="0.196850393700787" header="0.196850393700787" footer="0.196850393700787"/>
  <pageSetup paperSize="9" scale="78"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C29"/>
  <sheetViews>
    <sheetView zoomScaleNormal="100" workbookViewId="0">
      <selection activeCell="M6" sqref="M6:M8"/>
    </sheetView>
  </sheetViews>
  <sheetFormatPr defaultColWidth="9" defaultRowHeight="15.75"/>
  <cols>
    <col min="1" max="1" width="5.75" style="567" customWidth="1"/>
    <col min="2" max="2" width="37.25" style="567" bestFit="1" customWidth="1"/>
    <col min="3" max="3" width="10" style="567" customWidth="1"/>
    <col min="4" max="4" width="7.75" style="567" hidden="1" customWidth="1"/>
    <col min="5" max="5" width="9.125" style="567" hidden="1" customWidth="1"/>
    <col min="6" max="6" width="9.125" style="1609" customWidth="1"/>
    <col min="7" max="7" width="9.125" style="567" customWidth="1"/>
    <col min="8" max="10" width="9.125" style="1609" customWidth="1"/>
    <col min="11" max="11" width="11.125" style="567" customWidth="1"/>
    <col min="12" max="12" width="10.5" style="567" customWidth="1"/>
    <col min="13" max="13" width="10.5" style="1609" customWidth="1"/>
    <col min="14" max="14" width="10.875" style="567" customWidth="1"/>
    <col min="15" max="32" width="9" style="567" customWidth="1"/>
    <col min="33" max="16384" width="9" style="567"/>
  </cols>
  <sheetData>
    <row r="1" spans="1:14">
      <c r="A1" s="1797" t="s">
        <v>499</v>
      </c>
      <c r="B1" s="1797"/>
      <c r="C1" s="1166"/>
    </row>
    <row r="2" spans="1:14" ht="16.5">
      <c r="A2" s="1798" t="s">
        <v>1384</v>
      </c>
      <c r="B2" s="1798"/>
      <c r="C2" s="1798"/>
      <c r="D2" s="1798"/>
      <c r="E2" s="1798"/>
      <c r="F2" s="1798"/>
      <c r="G2" s="1798"/>
      <c r="H2" s="1798"/>
      <c r="I2" s="1798"/>
      <c r="J2" s="1798"/>
      <c r="K2" s="1798"/>
      <c r="L2" s="1798"/>
      <c r="M2" s="1798"/>
      <c r="N2" s="1798"/>
    </row>
    <row r="3" spans="1:14" s="1225" customFormat="1" ht="42.75" customHeight="1">
      <c r="A3" s="1799" t="str">
        <f>'1 CTCY 2021'!A3:U3</f>
        <v>(Kèm theo báo cáo số:                 /BC-UBND ngày         tháng         năm       của UBND thành phố Lai Châu)</v>
      </c>
      <c r="B3" s="1799"/>
      <c r="C3" s="1799"/>
      <c r="D3" s="1799"/>
      <c r="E3" s="1799"/>
      <c r="F3" s="1799"/>
      <c r="G3" s="1799"/>
      <c r="H3" s="1799"/>
      <c r="I3" s="1799"/>
      <c r="J3" s="1799"/>
      <c r="K3" s="1799"/>
      <c r="L3" s="1799"/>
      <c r="M3" s="1799"/>
      <c r="N3" s="1799"/>
    </row>
    <row r="4" spans="1:14">
      <c r="A4" s="969"/>
      <c r="B4" s="969"/>
      <c r="C4" s="969"/>
      <c r="D4" s="969"/>
      <c r="E4" s="969"/>
      <c r="F4" s="969"/>
      <c r="G4" s="969"/>
      <c r="H4" s="969"/>
      <c r="I4" s="969"/>
      <c r="J4" s="969"/>
      <c r="K4" s="969"/>
      <c r="L4" s="969"/>
      <c r="M4" s="969"/>
      <c r="N4" s="969"/>
    </row>
    <row r="5" spans="1:14" ht="29.25" customHeight="1">
      <c r="A5" s="1790" t="s">
        <v>162</v>
      </c>
      <c r="B5" s="1790" t="s">
        <v>196</v>
      </c>
      <c r="C5" s="1791" t="s">
        <v>578</v>
      </c>
      <c r="D5" s="1794" t="s">
        <v>1251</v>
      </c>
      <c r="E5" s="1795"/>
      <c r="F5" s="1800" t="s">
        <v>1399</v>
      </c>
      <c r="G5" s="1802" t="s">
        <v>1405</v>
      </c>
      <c r="H5" s="1803"/>
      <c r="I5" s="1804"/>
      <c r="J5" s="1800" t="s">
        <v>1416</v>
      </c>
      <c r="K5" s="1756" t="s">
        <v>1116</v>
      </c>
      <c r="L5" s="1757"/>
      <c r="M5" s="1758"/>
      <c r="N5" s="1759" t="s">
        <v>723</v>
      </c>
    </row>
    <row r="6" spans="1:14" ht="21.75" customHeight="1">
      <c r="A6" s="1790"/>
      <c r="B6" s="1790"/>
      <c r="C6" s="1790"/>
      <c r="D6" s="1782" t="s">
        <v>1007</v>
      </c>
      <c r="E6" s="1883" t="s">
        <v>1260</v>
      </c>
      <c r="F6" s="1783"/>
      <c r="G6" s="1800" t="s">
        <v>1007</v>
      </c>
      <c r="H6" s="1800" t="s">
        <v>1400</v>
      </c>
      <c r="I6" s="1800" t="s">
        <v>1260</v>
      </c>
      <c r="J6" s="1783"/>
      <c r="K6" s="1677" t="s">
        <v>1402</v>
      </c>
      <c r="L6" s="1677" t="s">
        <v>1403</v>
      </c>
      <c r="M6" s="1677" t="s">
        <v>1404</v>
      </c>
      <c r="N6" s="1760"/>
    </row>
    <row r="7" spans="1:14" ht="28.5" customHeight="1">
      <c r="A7" s="1790"/>
      <c r="B7" s="1790"/>
      <c r="C7" s="1790"/>
      <c r="D7" s="1783"/>
      <c r="E7" s="1884"/>
      <c r="F7" s="1783"/>
      <c r="G7" s="1783"/>
      <c r="H7" s="1783"/>
      <c r="I7" s="1783"/>
      <c r="J7" s="1783"/>
      <c r="K7" s="1678"/>
      <c r="L7" s="1678"/>
      <c r="M7" s="1678"/>
      <c r="N7" s="1760"/>
    </row>
    <row r="8" spans="1:14" ht="87.75" customHeight="1">
      <c r="A8" s="1790"/>
      <c r="B8" s="1790"/>
      <c r="C8" s="1790"/>
      <c r="D8" s="1783"/>
      <c r="E8" s="1884"/>
      <c r="F8" s="1796"/>
      <c r="G8" s="1796"/>
      <c r="H8" s="1796"/>
      <c r="I8" s="1796"/>
      <c r="J8" s="1796"/>
      <c r="K8" s="1678"/>
      <c r="L8" s="1678"/>
      <c r="M8" s="1678"/>
      <c r="N8" s="1761"/>
    </row>
    <row r="9" spans="1:14" ht="21" customHeight="1">
      <c r="A9" s="1144" t="s">
        <v>163</v>
      </c>
      <c r="B9" s="1144" t="s">
        <v>164</v>
      </c>
      <c r="C9" s="1144" t="s">
        <v>165</v>
      </c>
      <c r="D9" s="1149">
        <v>1</v>
      </c>
      <c r="E9" s="1149">
        <v>2</v>
      </c>
      <c r="F9" s="1607"/>
      <c r="G9" s="1149"/>
      <c r="H9" s="1611"/>
      <c r="I9" s="1611"/>
      <c r="J9" s="1611"/>
      <c r="K9" s="1140"/>
      <c r="L9" s="1207"/>
      <c r="M9" s="1603"/>
      <c r="N9" s="1142"/>
    </row>
    <row r="10" spans="1:14" s="999" customFormat="1" ht="22.5" customHeight="1">
      <c r="A10" s="1504"/>
      <c r="B10" s="1504" t="s">
        <v>468</v>
      </c>
      <c r="C10" s="1504"/>
      <c r="D10" s="1006"/>
      <c r="E10" s="1006"/>
      <c r="F10" s="1005"/>
      <c r="G10" s="1006"/>
      <c r="H10" s="1005"/>
      <c r="I10" s="1005"/>
      <c r="J10" s="1005"/>
      <c r="K10" s="1006"/>
      <c r="L10" s="958"/>
      <c r="M10" s="1012"/>
      <c r="N10" s="1006"/>
    </row>
    <row r="11" spans="1:14" ht="26.25" customHeight="1">
      <c r="A11" s="976" t="s">
        <v>81</v>
      </c>
      <c r="B11" s="1178" t="s">
        <v>112</v>
      </c>
      <c r="C11" s="976" t="s">
        <v>160</v>
      </c>
      <c r="D11" s="1058">
        <v>47</v>
      </c>
      <c r="E11" s="1058">
        <v>51</v>
      </c>
      <c r="F11" s="1046"/>
      <c r="G11" s="1058">
        <v>44</v>
      </c>
      <c r="H11" s="1046"/>
      <c r="I11" s="1046"/>
      <c r="J11" s="1046"/>
      <c r="K11" s="949"/>
      <c r="L11" s="949"/>
      <c r="M11" s="955"/>
      <c r="N11" s="1002"/>
    </row>
    <row r="12" spans="1:14" ht="26.25" customHeight="1">
      <c r="A12" s="976"/>
      <c r="B12" s="1178" t="s">
        <v>113</v>
      </c>
      <c r="C12" s="976" t="s">
        <v>160</v>
      </c>
      <c r="D12" s="1058">
        <v>5</v>
      </c>
      <c r="E12" s="1058">
        <v>1</v>
      </c>
      <c r="F12" s="1046"/>
      <c r="G12" s="1058">
        <v>3</v>
      </c>
      <c r="H12" s="1046"/>
      <c r="I12" s="1046"/>
      <c r="J12" s="1046"/>
      <c r="K12" s="949"/>
      <c r="L12" s="949"/>
      <c r="M12" s="955"/>
      <c r="N12" s="1002"/>
    </row>
    <row r="13" spans="1:14" ht="26.25" customHeight="1">
      <c r="A13" s="976">
        <v>2</v>
      </c>
      <c r="B13" s="1178" t="s">
        <v>482</v>
      </c>
      <c r="C13" s="976" t="s">
        <v>160</v>
      </c>
      <c r="D13" s="1058">
        <v>5</v>
      </c>
      <c r="E13" s="1058"/>
      <c r="F13" s="1046"/>
      <c r="G13" s="1058"/>
      <c r="H13" s="1046"/>
      <c r="I13" s="1046"/>
      <c r="J13" s="1046"/>
      <c r="K13" s="949"/>
      <c r="L13" s="949"/>
      <c r="M13" s="955"/>
      <c r="N13" s="1002"/>
    </row>
    <row r="14" spans="1:14" ht="26.25" customHeight="1">
      <c r="A14" s="976">
        <v>3</v>
      </c>
      <c r="B14" s="1178" t="s">
        <v>114</v>
      </c>
      <c r="C14" s="976" t="s">
        <v>161</v>
      </c>
      <c r="D14" s="1058"/>
      <c r="E14" s="1058"/>
      <c r="F14" s="1046"/>
      <c r="G14" s="1058"/>
      <c r="H14" s="1046"/>
      <c r="I14" s="1046"/>
      <c r="J14" s="1046"/>
      <c r="K14" s="949"/>
      <c r="L14" s="949"/>
      <c r="M14" s="955"/>
      <c r="N14" s="1002"/>
    </row>
    <row r="15" spans="1:14" ht="26.25" customHeight="1">
      <c r="A15" s="976"/>
      <c r="B15" s="1178" t="s">
        <v>113</v>
      </c>
      <c r="C15" s="976" t="s">
        <v>161</v>
      </c>
      <c r="D15" s="1058"/>
      <c r="E15" s="1058"/>
      <c r="F15" s="1046"/>
      <c r="G15" s="1058"/>
      <c r="H15" s="1046"/>
      <c r="I15" s="1046"/>
      <c r="J15" s="1046"/>
      <c r="K15" s="949"/>
      <c r="L15" s="949"/>
      <c r="M15" s="955"/>
      <c r="N15" s="1002"/>
    </row>
    <row r="16" spans="1:14" ht="26.25" customHeight="1">
      <c r="A16" s="976">
        <v>4</v>
      </c>
      <c r="B16" s="1178" t="s">
        <v>115</v>
      </c>
      <c r="C16" s="976" t="s">
        <v>117</v>
      </c>
      <c r="D16" s="1058">
        <v>329</v>
      </c>
      <c r="E16" s="1058">
        <f>51*7</f>
        <v>357</v>
      </c>
      <c r="F16" s="1046"/>
      <c r="G16" s="1058">
        <f>357+35</f>
        <v>392</v>
      </c>
      <c r="H16" s="1046"/>
      <c r="I16" s="1046"/>
      <c r="J16" s="1046"/>
      <c r="K16" s="949"/>
      <c r="L16" s="949"/>
      <c r="M16" s="955"/>
      <c r="N16" s="1002"/>
    </row>
    <row r="17" spans="1:29" ht="26.25" customHeight="1">
      <c r="A17" s="976"/>
      <c r="B17" s="1178" t="s">
        <v>116</v>
      </c>
      <c r="C17" s="976" t="s">
        <v>117</v>
      </c>
      <c r="D17" s="1058">
        <v>35</v>
      </c>
      <c r="E17" s="1058">
        <v>7</v>
      </c>
      <c r="F17" s="1046"/>
      <c r="G17" s="1058">
        <v>35</v>
      </c>
      <c r="H17" s="1046"/>
      <c r="I17" s="1046"/>
      <c r="J17" s="1046"/>
      <c r="K17" s="949"/>
      <c r="L17" s="949"/>
      <c r="M17" s="955"/>
      <c r="N17" s="1002"/>
    </row>
    <row r="18" spans="1:29" ht="35.25" hidden="1" customHeight="1">
      <c r="A18" s="1505">
        <v>5</v>
      </c>
      <c r="B18" s="1506" t="s">
        <v>483</v>
      </c>
      <c r="C18" s="1507" t="s">
        <v>898</v>
      </c>
      <c r="D18" s="1508"/>
      <c r="E18" s="1508"/>
      <c r="F18" s="1508"/>
      <c r="G18" s="1508"/>
      <c r="H18" s="1508"/>
      <c r="I18" s="1508"/>
      <c r="J18" s="1508"/>
      <c r="K18" s="1508"/>
      <c r="L18" s="1508"/>
      <c r="M18" s="1508"/>
      <c r="N18" s="1508"/>
    </row>
    <row r="19" spans="1:29" ht="35.25" hidden="1" customHeight="1">
      <c r="A19" s="1167">
        <v>6</v>
      </c>
      <c r="B19" s="1169" t="s">
        <v>1005</v>
      </c>
      <c r="C19" s="1171" t="s">
        <v>898</v>
      </c>
      <c r="D19" s="1170"/>
      <c r="E19" s="1170"/>
      <c r="F19" s="1170"/>
      <c r="G19" s="1170"/>
      <c r="H19" s="1170"/>
      <c r="I19" s="1170"/>
      <c r="J19" s="1170"/>
      <c r="K19" s="1170"/>
      <c r="L19" s="1170"/>
      <c r="M19" s="1170"/>
      <c r="N19" s="1170"/>
    </row>
    <row r="20" spans="1:29" ht="26.25" hidden="1" customHeight="1">
      <c r="A20" s="1167">
        <v>7</v>
      </c>
      <c r="B20" s="1168" t="s">
        <v>484</v>
      </c>
      <c r="C20" s="1167" t="s">
        <v>188</v>
      </c>
      <c r="D20" s="1170"/>
      <c r="E20" s="1170"/>
      <c r="F20" s="1170"/>
      <c r="G20" s="1170"/>
      <c r="H20" s="1170"/>
      <c r="I20" s="1170"/>
      <c r="J20" s="1170"/>
      <c r="K20" s="1170"/>
      <c r="L20" s="1170"/>
      <c r="M20" s="1170"/>
      <c r="N20" s="1170"/>
    </row>
    <row r="21" spans="1:29" ht="26.25" hidden="1" customHeight="1">
      <c r="A21" s="1167"/>
      <c r="B21" s="1169" t="s">
        <v>868</v>
      </c>
      <c r="C21" s="1167" t="s">
        <v>188</v>
      </c>
      <c r="D21" s="1170"/>
      <c r="E21" s="1170"/>
      <c r="F21" s="1170"/>
      <c r="G21" s="1170"/>
      <c r="H21" s="1170"/>
      <c r="I21" s="1170"/>
      <c r="J21" s="1170"/>
      <c r="K21" s="1170"/>
      <c r="L21" s="1170"/>
      <c r="M21" s="1170"/>
      <c r="N21" s="1170"/>
    </row>
    <row r="22" spans="1:29" ht="26.25" hidden="1" customHeight="1">
      <c r="A22" s="1167"/>
      <c r="B22" s="1169" t="s">
        <v>827</v>
      </c>
      <c r="C22" s="1167" t="s">
        <v>188</v>
      </c>
      <c r="D22" s="1170"/>
      <c r="E22" s="1170"/>
      <c r="F22" s="1170"/>
      <c r="G22" s="1170"/>
      <c r="H22" s="1170"/>
      <c r="I22" s="1170"/>
      <c r="J22" s="1170"/>
      <c r="K22" s="1170"/>
      <c r="L22" s="1170"/>
      <c r="M22" s="1170"/>
      <c r="N22" s="1170"/>
    </row>
    <row r="23" spans="1:29" ht="26.25" hidden="1" customHeight="1">
      <c r="A23" s="1167">
        <v>8</v>
      </c>
      <c r="B23" s="1168" t="s">
        <v>485</v>
      </c>
      <c r="C23" s="1167" t="s">
        <v>188</v>
      </c>
      <c r="D23" s="1170"/>
      <c r="E23" s="1170"/>
      <c r="F23" s="1170"/>
      <c r="G23" s="1170"/>
      <c r="H23" s="1170"/>
      <c r="I23" s="1170"/>
      <c r="J23" s="1170"/>
      <c r="K23" s="1170"/>
      <c r="L23" s="1170"/>
      <c r="M23" s="1170"/>
      <c r="N23" s="1170"/>
    </row>
    <row r="24" spans="1:29" ht="26.25" hidden="1" customHeight="1">
      <c r="A24" s="1167"/>
      <c r="B24" s="1169" t="s">
        <v>896</v>
      </c>
      <c r="C24" s="1167" t="s">
        <v>188</v>
      </c>
      <c r="D24" s="1170"/>
      <c r="E24" s="1170"/>
      <c r="F24" s="1170"/>
      <c r="G24" s="1170"/>
      <c r="H24" s="1170"/>
      <c r="I24" s="1170"/>
      <c r="J24" s="1170"/>
      <c r="K24" s="1170"/>
      <c r="L24" s="1170"/>
      <c r="M24" s="1170"/>
      <c r="N24" s="1170"/>
    </row>
    <row r="25" spans="1:29" ht="32.25" hidden="1" customHeight="1">
      <c r="A25" s="1069">
        <v>9</v>
      </c>
      <c r="B25" s="1172" t="s">
        <v>897</v>
      </c>
      <c r="C25" s="1173" t="s">
        <v>898</v>
      </c>
      <c r="D25" s="1174"/>
      <c r="E25" s="1174"/>
      <c r="F25" s="1174"/>
      <c r="G25" s="1174"/>
      <c r="H25" s="1174"/>
      <c r="I25" s="1174"/>
      <c r="J25" s="1174"/>
      <c r="K25" s="1174"/>
      <c r="L25" s="1174"/>
      <c r="M25" s="1174"/>
      <c r="N25" s="1174"/>
    </row>
    <row r="26" spans="1:29" hidden="1">
      <c r="A26" s="1175"/>
      <c r="B26" s="1176"/>
      <c r="C26" s="1175"/>
      <c r="D26" s="1177"/>
      <c r="E26" s="1177"/>
      <c r="F26" s="1177"/>
      <c r="G26" s="1177"/>
      <c r="H26" s="1177"/>
      <c r="I26" s="1177"/>
      <c r="J26" s="1177"/>
      <c r="K26" s="1177"/>
      <c r="L26" s="1177"/>
      <c r="M26" s="1177"/>
      <c r="N26" s="1177"/>
    </row>
    <row r="28" spans="1:29" s="999" customFormat="1" hidden="1">
      <c r="A28" s="1762" t="s">
        <v>705</v>
      </c>
      <c r="B28" s="1762"/>
      <c r="C28" s="1762"/>
      <c r="D28" s="1762"/>
      <c r="E28" s="1762"/>
      <c r="F28" s="1762"/>
      <c r="G28" s="1762"/>
      <c r="H28" s="1762"/>
      <c r="I28" s="1762"/>
      <c r="J28" s="1762"/>
      <c r="K28" s="1762"/>
      <c r="L28" s="1762"/>
      <c r="M28" s="1762"/>
      <c r="N28" s="1762"/>
      <c r="O28" s="1762"/>
      <c r="P28" s="1762"/>
      <c r="Q28" s="1762"/>
      <c r="R28" s="1762"/>
      <c r="S28" s="1762"/>
      <c r="T28" s="1762"/>
      <c r="U28" s="1762"/>
      <c r="V28" s="1762"/>
      <c r="W28" s="1762"/>
      <c r="X28" s="1762"/>
      <c r="Y28" s="1762"/>
      <c r="Z28" s="1762"/>
      <c r="AA28" s="1762"/>
      <c r="AB28" s="1762"/>
      <c r="AC28" s="1762"/>
    </row>
    <row r="29" spans="1:29">
      <c r="A29" s="1793"/>
      <c r="B29" s="1793"/>
      <c r="C29" s="1793"/>
    </row>
  </sheetData>
  <mergeCells count="22">
    <mergeCell ref="A1:B1"/>
    <mergeCell ref="L6:L8"/>
    <mergeCell ref="A2:N2"/>
    <mergeCell ref="K6:K8"/>
    <mergeCell ref="D6:D8"/>
    <mergeCell ref="A3:N3"/>
    <mergeCell ref="F5:F8"/>
    <mergeCell ref="G6:G8"/>
    <mergeCell ref="G5:I5"/>
    <mergeCell ref="H6:H8"/>
    <mergeCell ref="I6:I8"/>
    <mergeCell ref="J5:J8"/>
    <mergeCell ref="K5:M5"/>
    <mergeCell ref="M6:M8"/>
    <mergeCell ref="A29:C29"/>
    <mergeCell ref="A5:A8"/>
    <mergeCell ref="C5:C8"/>
    <mergeCell ref="B5:B8"/>
    <mergeCell ref="A28:AC28"/>
    <mergeCell ref="N5:N8"/>
    <mergeCell ref="D5:E5"/>
    <mergeCell ref="E6:E8"/>
  </mergeCells>
  <phoneticPr fontId="0" type="noConversion"/>
  <pageMargins left="0.43307086614173201" right="0.31496062992126" top="0.47244094488188998" bottom="0.47244094488188998" header="0.39370078740157499" footer="0.31496062992126"/>
  <pageSetup paperSize="9" scale="80" orientation="portrait" r:id="rId1"/>
  <headerFooter alignWithMargins="0"/>
  <ignoredErrors>
    <ignoredError sqref="A11" numberStoredAsText="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P293"/>
  <sheetViews>
    <sheetView zoomScale="85" zoomScaleNormal="85" workbookViewId="0">
      <pane ySplit="9" topLeftCell="A10" activePane="bottomLeft" state="frozen"/>
      <selection pane="bottomLeft" activeCell="M6" activeCellId="2" sqref="K6:K9 L6:L9 M6:M9"/>
    </sheetView>
  </sheetViews>
  <sheetFormatPr defaultColWidth="9" defaultRowHeight="15.75"/>
  <cols>
    <col min="1" max="1" width="5" style="1201" customWidth="1"/>
    <col min="2" max="2" width="32.75" style="1201" customWidth="1"/>
    <col min="3" max="3" width="8.125" style="1201" customWidth="1"/>
    <col min="4" max="4" width="8.625" style="1201" hidden="1" customWidth="1"/>
    <col min="5" max="5" width="9.625" style="1201" hidden="1" customWidth="1"/>
    <col min="6" max="6" width="9.625" style="1608" customWidth="1"/>
    <col min="7" max="7" width="10" style="1201" customWidth="1"/>
    <col min="8" max="10" width="10" style="1384" customWidth="1"/>
    <col min="11" max="12" width="10.5" style="1201" customWidth="1"/>
    <col min="13" max="13" width="10.375" style="1201" customWidth="1"/>
    <col min="14" max="14" width="15" style="1201" customWidth="1"/>
    <col min="15" max="18" width="10.625" style="968" customWidth="1"/>
    <col min="19" max="19" width="10.625" style="566" customWidth="1"/>
    <col min="20" max="42" width="10.625" style="968" customWidth="1"/>
    <col min="43" max="43" width="15" style="1201" customWidth="1"/>
    <col min="44" max="86" width="9" style="1201" customWidth="1"/>
    <col min="87" max="16384" width="9" style="1201"/>
  </cols>
  <sheetData>
    <row r="1" spans="1:42" ht="17.25" customHeight="1">
      <c r="A1" s="1787" t="s">
        <v>319</v>
      </c>
      <c r="B1" s="1787"/>
    </row>
    <row r="2" spans="1:42" ht="33" customHeight="1">
      <c r="A2" s="1665" t="s">
        <v>1420</v>
      </c>
      <c r="B2" s="1665"/>
      <c r="C2" s="1665"/>
      <c r="D2" s="1665"/>
      <c r="E2" s="1665"/>
      <c r="F2" s="1665"/>
      <c r="G2" s="1665"/>
      <c r="H2" s="1665"/>
      <c r="I2" s="1665"/>
      <c r="J2" s="1665"/>
      <c r="K2" s="1665"/>
      <c r="L2" s="1665"/>
      <c r="M2" s="1665"/>
      <c r="N2" s="1665"/>
      <c r="O2" s="1665"/>
      <c r="P2" s="1665"/>
      <c r="Q2" s="1665"/>
      <c r="R2" s="1665"/>
      <c r="S2" s="1665"/>
      <c r="T2" s="1665"/>
      <c r="U2" s="1665"/>
      <c r="V2" s="1665"/>
      <c r="W2" s="1665"/>
      <c r="X2" s="1665"/>
      <c r="Y2" s="1665"/>
      <c r="Z2" s="1665"/>
      <c r="AA2" s="1665"/>
      <c r="AB2" s="1665"/>
      <c r="AC2" s="1665"/>
      <c r="AD2" s="1665"/>
      <c r="AE2" s="1665"/>
      <c r="AF2" s="1665"/>
      <c r="AG2" s="1665"/>
      <c r="AH2" s="1665"/>
      <c r="AI2" s="1665"/>
      <c r="AJ2" s="1665"/>
      <c r="AK2" s="1665"/>
      <c r="AL2" s="1665"/>
      <c r="AM2" s="1665"/>
      <c r="AN2" s="1665"/>
      <c r="AO2" s="1665"/>
      <c r="AP2" s="1665"/>
    </row>
    <row r="3" spans="1:42" s="1224" customFormat="1" ht="18.75">
      <c r="A3" s="1805" t="str">
        <f>'1 CTCY 2021'!A3:U3</f>
        <v>(Kèm theo báo cáo số:                 /BC-UBND ngày         tháng         năm       của UBND thành phố Lai Châu)</v>
      </c>
      <c r="B3" s="1805"/>
      <c r="C3" s="1805"/>
      <c r="D3" s="1805"/>
      <c r="E3" s="1805"/>
      <c r="F3" s="1805"/>
      <c r="G3" s="1805"/>
      <c r="H3" s="1805"/>
      <c r="I3" s="1805"/>
      <c r="J3" s="1805"/>
      <c r="K3" s="1805"/>
      <c r="L3" s="1805"/>
      <c r="M3" s="1805"/>
      <c r="N3" s="1805"/>
      <c r="O3" s="1805"/>
      <c r="P3" s="1805"/>
      <c r="Q3" s="1805"/>
      <c r="R3" s="1805"/>
      <c r="S3" s="1805"/>
      <c r="T3" s="1805"/>
      <c r="U3" s="1805"/>
      <c r="V3" s="1805"/>
      <c r="W3" s="1805"/>
      <c r="X3" s="1805"/>
      <c r="Y3" s="1805"/>
      <c r="Z3" s="1805"/>
      <c r="AA3" s="1805"/>
      <c r="AB3" s="1805"/>
      <c r="AC3" s="1805"/>
      <c r="AD3" s="1805"/>
      <c r="AE3" s="1805"/>
      <c r="AF3" s="1805"/>
      <c r="AG3" s="1805"/>
      <c r="AH3" s="1805"/>
      <c r="AI3" s="1805"/>
      <c r="AJ3" s="1805"/>
      <c r="AK3" s="1805"/>
      <c r="AL3" s="1805"/>
      <c r="AM3" s="1805"/>
      <c r="AN3" s="1805"/>
      <c r="AO3" s="1805"/>
      <c r="AP3" s="1805"/>
    </row>
    <row r="4" spans="1:42" ht="21.75" customHeight="1">
      <c r="A4" s="969"/>
      <c r="B4" s="969"/>
      <c r="C4" s="969"/>
      <c r="D4" s="969"/>
      <c r="E4" s="969"/>
      <c r="F4" s="969"/>
      <c r="G4" s="969"/>
      <c r="H4" s="969"/>
      <c r="I4" s="969"/>
      <c r="J4" s="969"/>
      <c r="K4" s="969"/>
      <c r="L4" s="969"/>
      <c r="M4" s="969"/>
      <c r="N4" s="969"/>
      <c r="O4" s="969"/>
      <c r="P4" s="969"/>
      <c r="Q4" s="969"/>
      <c r="R4" s="969"/>
      <c r="S4" s="1215"/>
      <c r="T4" s="969"/>
      <c r="U4" s="969"/>
      <c r="V4" s="969"/>
      <c r="W4" s="969"/>
      <c r="X4" s="969"/>
      <c r="Y4" s="969"/>
      <c r="Z4" s="969"/>
      <c r="AA4" s="969"/>
      <c r="AB4" s="969"/>
      <c r="AC4" s="969"/>
      <c r="AD4" s="969"/>
      <c r="AE4" s="969"/>
      <c r="AF4" s="969"/>
      <c r="AG4" s="969"/>
      <c r="AH4" s="969"/>
      <c r="AI4" s="969"/>
      <c r="AJ4" s="969"/>
      <c r="AK4" s="969"/>
      <c r="AL4" s="969"/>
      <c r="AM4" s="969"/>
      <c r="AN4" s="969"/>
      <c r="AO4" s="969"/>
      <c r="AP4" s="969"/>
    </row>
    <row r="5" spans="1:42" s="970" customFormat="1" ht="31.5" customHeight="1">
      <c r="A5" s="1770" t="s">
        <v>169</v>
      </c>
      <c r="B5" s="1770" t="s">
        <v>196</v>
      </c>
      <c r="C5" s="1694" t="s">
        <v>289</v>
      </c>
      <c r="D5" s="1794" t="s">
        <v>1251</v>
      </c>
      <c r="E5" s="1795"/>
      <c r="F5" s="1888" t="s">
        <v>1399</v>
      </c>
      <c r="G5" s="1891" t="s">
        <v>1405</v>
      </c>
      <c r="H5" s="1892"/>
      <c r="I5" s="1893"/>
      <c r="J5" s="1800" t="s">
        <v>1418</v>
      </c>
      <c r="K5" s="1802" t="s">
        <v>1116</v>
      </c>
      <c r="L5" s="1803"/>
      <c r="M5" s="1804"/>
      <c r="N5" s="1694" t="s">
        <v>723</v>
      </c>
      <c r="O5" s="1801" t="s">
        <v>153</v>
      </c>
      <c r="P5" s="1801"/>
      <c r="Q5" s="1801"/>
      <c r="R5" s="1801"/>
      <c r="S5" s="1801"/>
      <c r="T5" s="1801"/>
      <c r="U5" s="1801"/>
      <c r="V5" s="1801"/>
      <c r="W5" s="1801"/>
      <c r="X5" s="1801"/>
      <c r="Y5" s="1801"/>
      <c r="Z5" s="1801"/>
      <c r="AA5" s="1801"/>
      <c r="AB5" s="1801"/>
      <c r="AC5" s="1801"/>
      <c r="AD5" s="1801"/>
      <c r="AE5" s="1801"/>
      <c r="AF5" s="1801"/>
      <c r="AG5" s="1801"/>
      <c r="AH5" s="1801"/>
      <c r="AI5" s="1801"/>
      <c r="AJ5" s="1801"/>
      <c r="AK5" s="1801"/>
      <c r="AL5" s="1801"/>
      <c r="AM5" s="1801"/>
      <c r="AN5" s="1801"/>
      <c r="AO5" s="1801"/>
      <c r="AP5" s="1801"/>
    </row>
    <row r="6" spans="1:42" s="970" customFormat="1" ht="32.25" hidden="1" customHeight="1">
      <c r="A6" s="1770"/>
      <c r="B6" s="1770"/>
      <c r="C6" s="1694"/>
      <c r="D6" s="1782" t="s">
        <v>1007</v>
      </c>
      <c r="E6" s="1759" t="s">
        <v>1260</v>
      </c>
      <c r="F6" s="1889"/>
      <c r="G6" s="1390"/>
      <c r="H6" s="1382"/>
      <c r="I6" s="1382"/>
      <c r="J6" s="1783"/>
      <c r="K6" s="1759" t="s">
        <v>1402</v>
      </c>
      <c r="L6" s="1759" t="s">
        <v>1403</v>
      </c>
      <c r="M6" s="1759" t="s">
        <v>1404</v>
      </c>
      <c r="N6" s="1694"/>
      <c r="O6" s="1801"/>
      <c r="P6" s="1801"/>
      <c r="Q6" s="1801"/>
      <c r="R6" s="1801"/>
      <c r="S6" s="1801"/>
      <c r="T6" s="1801"/>
      <c r="U6" s="1801"/>
      <c r="V6" s="1801"/>
      <c r="W6" s="1801"/>
      <c r="X6" s="1801"/>
      <c r="Y6" s="1801"/>
      <c r="Z6" s="1801"/>
      <c r="AA6" s="1801"/>
      <c r="AB6" s="1801"/>
      <c r="AC6" s="1801"/>
      <c r="AD6" s="1801"/>
      <c r="AE6" s="1801"/>
      <c r="AF6" s="1801"/>
      <c r="AG6" s="1801"/>
      <c r="AH6" s="1801"/>
      <c r="AI6" s="1801"/>
      <c r="AJ6" s="1801"/>
      <c r="AK6" s="1801"/>
      <c r="AL6" s="1801"/>
      <c r="AM6" s="1801"/>
      <c r="AN6" s="1801"/>
      <c r="AO6" s="1801"/>
      <c r="AP6" s="1801"/>
    </row>
    <row r="7" spans="1:42" s="970" customFormat="1" ht="23.25" customHeight="1">
      <c r="A7" s="1770"/>
      <c r="B7" s="1770"/>
      <c r="C7" s="1694"/>
      <c r="D7" s="1783"/>
      <c r="E7" s="1760"/>
      <c r="F7" s="1889"/>
      <c r="G7" s="1800" t="s">
        <v>1007</v>
      </c>
      <c r="H7" s="1800" t="s">
        <v>1400</v>
      </c>
      <c r="I7" s="1800" t="s">
        <v>1260</v>
      </c>
      <c r="J7" s="1783"/>
      <c r="K7" s="1760"/>
      <c r="L7" s="1760"/>
      <c r="M7" s="1760"/>
      <c r="N7" s="1694"/>
      <c r="O7" s="1894" t="s">
        <v>1286</v>
      </c>
      <c r="P7" s="1894"/>
      <c r="Q7" s="1894"/>
      <c r="R7" s="1894"/>
      <c r="S7" s="1894" t="s">
        <v>1287</v>
      </c>
      <c r="T7" s="1894"/>
      <c r="U7" s="1894"/>
      <c r="V7" s="1894"/>
      <c r="W7" s="1894" t="s">
        <v>1288</v>
      </c>
      <c r="X7" s="1894"/>
      <c r="Y7" s="1894"/>
      <c r="Z7" s="1894"/>
      <c r="AA7" s="1894" t="s">
        <v>1294</v>
      </c>
      <c r="AB7" s="1894"/>
      <c r="AC7" s="1894"/>
      <c r="AD7" s="1894"/>
      <c r="AE7" s="1894" t="s">
        <v>1290</v>
      </c>
      <c r="AF7" s="1894"/>
      <c r="AG7" s="1894"/>
      <c r="AH7" s="1894"/>
      <c r="AI7" s="1894" t="s">
        <v>1291</v>
      </c>
      <c r="AJ7" s="1894"/>
      <c r="AK7" s="1894"/>
      <c r="AL7" s="1894"/>
      <c r="AM7" s="1801" t="s">
        <v>1292</v>
      </c>
      <c r="AN7" s="1801"/>
      <c r="AO7" s="1801"/>
      <c r="AP7" s="1801"/>
    </row>
    <row r="8" spans="1:42" s="970" customFormat="1" ht="27.75" customHeight="1">
      <c r="A8" s="1771"/>
      <c r="B8" s="1771"/>
      <c r="C8" s="1772"/>
      <c r="D8" s="1783"/>
      <c r="E8" s="1760"/>
      <c r="F8" s="1889"/>
      <c r="G8" s="1783"/>
      <c r="H8" s="1783"/>
      <c r="I8" s="1783"/>
      <c r="J8" s="1783"/>
      <c r="K8" s="1760"/>
      <c r="L8" s="1760"/>
      <c r="M8" s="1760"/>
      <c r="N8" s="1772"/>
      <c r="O8" s="1770" t="s">
        <v>1405</v>
      </c>
      <c r="P8" s="1770"/>
      <c r="Q8" s="1770"/>
      <c r="R8" s="1694" t="s">
        <v>1410</v>
      </c>
      <c r="S8" s="1802" t="str">
        <f>+O8</f>
        <v>Năm 2022</v>
      </c>
      <c r="T8" s="1803"/>
      <c r="U8" s="1804"/>
      <c r="V8" s="1694" t="str">
        <f>R8</f>
        <v>Định hướng năm 2023</v>
      </c>
      <c r="W8" s="1802" t="s">
        <v>1405</v>
      </c>
      <c r="X8" s="1803"/>
      <c r="Y8" s="1804"/>
      <c r="Z8" s="1694" t="str">
        <f>V8</f>
        <v>Định hướng năm 2023</v>
      </c>
      <c r="AA8" s="1802" t="s">
        <v>1405</v>
      </c>
      <c r="AB8" s="1803"/>
      <c r="AC8" s="1804"/>
      <c r="AD8" s="1694" t="str">
        <f>Z8</f>
        <v>Định hướng năm 2023</v>
      </c>
      <c r="AE8" s="1802" t="s">
        <v>1251</v>
      </c>
      <c r="AF8" s="1803"/>
      <c r="AG8" s="1804"/>
      <c r="AH8" s="1694" t="str">
        <f>AD8</f>
        <v>Định hướng năm 2023</v>
      </c>
      <c r="AI8" s="1802" t="s">
        <v>1251</v>
      </c>
      <c r="AJ8" s="1803"/>
      <c r="AK8" s="1804"/>
      <c r="AL8" s="1694" t="str">
        <f>AH8</f>
        <v>Định hướng năm 2023</v>
      </c>
      <c r="AM8" s="1802" t="s">
        <v>1251</v>
      </c>
      <c r="AN8" s="1803"/>
      <c r="AO8" s="1804"/>
      <c r="AP8" s="1694" t="str">
        <f>AL8</f>
        <v>Định hướng năm 2023</v>
      </c>
    </row>
    <row r="9" spans="1:42" s="970" customFormat="1" ht="93.75" customHeight="1">
      <c r="A9" s="1770"/>
      <c r="B9" s="1770"/>
      <c r="C9" s="1694"/>
      <c r="D9" s="1783"/>
      <c r="E9" s="1760"/>
      <c r="F9" s="1890"/>
      <c r="G9" s="1796"/>
      <c r="H9" s="1796"/>
      <c r="I9" s="1796"/>
      <c r="J9" s="1796"/>
      <c r="K9" s="1760"/>
      <c r="L9" s="1760"/>
      <c r="M9" s="1760"/>
      <c r="N9" s="1694"/>
      <c r="O9" s="1603" t="s">
        <v>1007</v>
      </c>
      <c r="P9" s="1603" t="s">
        <v>1419</v>
      </c>
      <c r="Q9" s="1603" t="s">
        <v>1260</v>
      </c>
      <c r="R9" s="1694"/>
      <c r="S9" s="1603" t="s">
        <v>1007</v>
      </c>
      <c r="T9" s="1603" t="s">
        <v>1419</v>
      </c>
      <c r="U9" s="1603" t="s">
        <v>1260</v>
      </c>
      <c r="V9" s="1694"/>
      <c r="W9" s="1603" t="s">
        <v>1007</v>
      </c>
      <c r="X9" s="1603" t="s">
        <v>1419</v>
      </c>
      <c r="Y9" s="1603" t="s">
        <v>1260</v>
      </c>
      <c r="Z9" s="1694"/>
      <c r="AA9" s="1603" t="s">
        <v>1007</v>
      </c>
      <c r="AB9" s="1603" t="s">
        <v>1419</v>
      </c>
      <c r="AC9" s="1603" t="s">
        <v>1260</v>
      </c>
      <c r="AD9" s="1694"/>
      <c r="AE9" s="1603" t="s">
        <v>1007</v>
      </c>
      <c r="AF9" s="1603" t="s">
        <v>1419</v>
      </c>
      <c r="AG9" s="1603" t="s">
        <v>1260</v>
      </c>
      <c r="AH9" s="1694"/>
      <c r="AI9" s="1603" t="s">
        <v>1007</v>
      </c>
      <c r="AJ9" s="1603" t="s">
        <v>1419</v>
      </c>
      <c r="AK9" s="1603" t="s">
        <v>1260</v>
      </c>
      <c r="AL9" s="1694"/>
      <c r="AM9" s="1603" t="s">
        <v>1007</v>
      </c>
      <c r="AN9" s="1603" t="s">
        <v>1419</v>
      </c>
      <c r="AO9" s="1603" t="s">
        <v>1260</v>
      </c>
      <c r="AP9" s="1694"/>
    </row>
    <row r="10" spans="1:42" s="972" customFormat="1">
      <c r="A10" s="737" t="s">
        <v>163</v>
      </c>
      <c r="B10" s="737" t="s">
        <v>164</v>
      </c>
      <c r="C10" s="737" t="s">
        <v>165</v>
      </c>
      <c r="D10" s="737">
        <v>1</v>
      </c>
      <c r="E10" s="738">
        <v>2</v>
      </c>
      <c r="F10" s="737"/>
      <c r="G10" s="737"/>
      <c r="H10" s="738"/>
      <c r="I10" s="737"/>
      <c r="J10" s="738"/>
      <c r="K10" s="737"/>
      <c r="L10" s="737"/>
      <c r="M10" s="737"/>
      <c r="N10" s="737"/>
      <c r="O10" s="737"/>
      <c r="P10" s="737"/>
      <c r="Q10" s="737"/>
      <c r="R10" s="737"/>
      <c r="S10" s="1216"/>
      <c r="T10" s="737"/>
      <c r="U10" s="737"/>
      <c r="V10" s="737"/>
      <c r="W10" s="737"/>
      <c r="X10" s="737"/>
      <c r="Y10" s="737"/>
      <c r="Z10" s="737"/>
      <c r="AA10" s="737"/>
      <c r="AB10" s="737"/>
      <c r="AC10" s="737"/>
      <c r="AD10" s="737"/>
      <c r="AE10" s="737"/>
      <c r="AF10" s="737"/>
      <c r="AG10" s="737"/>
      <c r="AH10" s="737"/>
      <c r="AI10" s="737"/>
      <c r="AJ10" s="737"/>
      <c r="AK10" s="737"/>
      <c r="AL10" s="737"/>
      <c r="AM10" s="737"/>
      <c r="AN10" s="971"/>
      <c r="AO10" s="971"/>
      <c r="AP10" s="737"/>
    </row>
    <row r="11" spans="1:42" s="970" customFormat="1" ht="33" customHeight="1">
      <c r="A11" s="1202">
        <v>1</v>
      </c>
      <c r="B11" s="1028" t="s">
        <v>118</v>
      </c>
      <c r="C11" s="1198"/>
      <c r="D11" s="1200"/>
      <c r="E11" s="1199"/>
      <c r="F11" s="1606"/>
      <c r="G11" s="1199"/>
      <c r="H11" s="1383"/>
      <c r="I11" s="1383"/>
      <c r="J11" s="1383"/>
      <c r="K11" s="1200"/>
      <c r="L11" s="1200"/>
      <c r="M11" s="1200"/>
      <c r="N11" s="1200"/>
      <c r="O11" s="1610"/>
      <c r="P11" s="1610"/>
      <c r="Q11" s="1610"/>
      <c r="R11" s="1610"/>
      <c r="S11" s="813"/>
      <c r="T11" s="1610"/>
      <c r="U11" s="1610"/>
      <c r="V11" s="1610"/>
      <c r="W11" s="1610"/>
      <c r="X11" s="1610"/>
      <c r="Y11" s="1610"/>
      <c r="Z11" s="1610"/>
      <c r="AA11" s="1610"/>
      <c r="AB11" s="1610"/>
      <c r="AC11" s="1610"/>
      <c r="AD11" s="1610"/>
      <c r="AE11" s="1610"/>
      <c r="AF11" s="1610"/>
      <c r="AG11" s="1610"/>
      <c r="AH11" s="1610"/>
      <c r="AI11" s="1610"/>
      <c r="AJ11" s="1610"/>
      <c r="AK11" s="1610"/>
      <c r="AL11" s="1610"/>
      <c r="AM11" s="1610"/>
      <c r="AN11" s="1610"/>
      <c r="AO11" s="1610"/>
      <c r="AP11" s="1606"/>
    </row>
    <row r="12" spans="1:42" ht="42.75" customHeight="1">
      <c r="A12" s="694"/>
      <c r="B12" s="973" t="s">
        <v>871</v>
      </c>
      <c r="C12" s="695" t="s">
        <v>44</v>
      </c>
      <c r="D12" s="692">
        <v>7</v>
      </c>
      <c r="E12" s="954">
        <v>7</v>
      </c>
      <c r="F12" s="692"/>
      <c r="G12" s="954">
        <v>7</v>
      </c>
      <c r="H12" s="692"/>
      <c r="I12" s="692"/>
      <c r="J12" s="692"/>
      <c r="K12" s="693"/>
      <c r="L12" s="692"/>
      <c r="M12" s="974"/>
      <c r="N12" s="1196"/>
      <c r="O12" s="694"/>
      <c r="P12" s="694"/>
      <c r="Q12" s="694"/>
      <c r="R12" s="694"/>
      <c r="S12" s="692"/>
      <c r="T12" s="694"/>
      <c r="U12" s="694"/>
      <c r="V12" s="694"/>
      <c r="W12" s="694"/>
      <c r="X12" s="694"/>
      <c r="Y12" s="694"/>
      <c r="Z12" s="694"/>
      <c r="AA12" s="694"/>
      <c r="AB12" s="694"/>
      <c r="AC12" s="694"/>
      <c r="AD12" s="694"/>
      <c r="AE12" s="694"/>
      <c r="AF12" s="694"/>
      <c r="AG12" s="694"/>
      <c r="AH12" s="694"/>
      <c r="AI12" s="694"/>
      <c r="AJ12" s="694"/>
      <c r="AK12" s="694"/>
      <c r="AL12" s="694"/>
      <c r="AM12" s="694"/>
      <c r="AN12" s="694"/>
      <c r="AO12" s="694"/>
      <c r="AP12" s="694"/>
    </row>
    <row r="13" spans="1:42" s="1214" customFormat="1" ht="42.75" hidden="1" customHeight="1">
      <c r="A13" s="795"/>
      <c r="B13" s="1411" t="s">
        <v>153</v>
      </c>
      <c r="C13" s="802"/>
      <c r="D13" s="1412"/>
      <c r="E13" s="1413"/>
      <c r="F13" s="1412"/>
      <c r="G13" s="1413"/>
      <c r="H13" s="1412"/>
      <c r="I13" s="1412"/>
      <c r="J13" s="1412"/>
      <c r="K13" s="1414"/>
      <c r="L13" s="1397"/>
      <c r="M13" s="1415"/>
      <c r="N13" s="1412"/>
      <c r="O13" s="795"/>
      <c r="P13" s="795"/>
      <c r="Q13" s="795"/>
      <c r="R13" s="795"/>
      <c r="S13" s="1397"/>
      <c r="T13" s="795"/>
      <c r="U13" s="795"/>
      <c r="V13" s="795"/>
      <c r="W13" s="795"/>
      <c r="X13" s="795"/>
      <c r="Y13" s="795"/>
      <c r="Z13" s="795"/>
      <c r="AA13" s="795"/>
      <c r="AB13" s="795"/>
      <c r="AC13" s="795"/>
      <c r="AD13" s="795"/>
      <c r="AE13" s="795"/>
      <c r="AF13" s="795"/>
      <c r="AG13" s="795"/>
      <c r="AH13" s="795"/>
      <c r="AI13" s="795"/>
      <c r="AJ13" s="795"/>
      <c r="AK13" s="795"/>
      <c r="AL13" s="795"/>
      <c r="AM13" s="795"/>
      <c r="AN13" s="795"/>
      <c r="AO13" s="795"/>
      <c r="AP13" s="795"/>
    </row>
    <row r="14" spans="1:42" s="1214" customFormat="1" ht="42.75" hidden="1" customHeight="1">
      <c r="A14" s="795"/>
      <c r="B14" s="1396" t="s">
        <v>119</v>
      </c>
      <c r="C14" s="802" t="s">
        <v>44</v>
      </c>
      <c r="D14" s="1412"/>
      <c r="E14" s="1413"/>
      <c r="F14" s="1412"/>
      <c r="G14" s="1413"/>
      <c r="H14" s="1412"/>
      <c r="I14" s="1412"/>
      <c r="J14" s="1412"/>
      <c r="K14" s="1414"/>
      <c r="L14" s="1397"/>
      <c r="M14" s="1415"/>
      <c r="N14" s="1412"/>
      <c r="O14" s="795"/>
      <c r="P14" s="795"/>
      <c r="Q14" s="795"/>
      <c r="R14" s="795"/>
      <c r="S14" s="1397"/>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row>
    <row r="15" spans="1:42" s="1214" customFormat="1" ht="42.75" hidden="1" customHeight="1">
      <c r="A15" s="795"/>
      <c r="B15" s="1396" t="s">
        <v>252</v>
      </c>
      <c r="C15" s="802" t="s">
        <v>44</v>
      </c>
      <c r="D15" s="1412"/>
      <c r="E15" s="1413"/>
      <c r="F15" s="1412"/>
      <c r="G15" s="1413"/>
      <c r="H15" s="1412"/>
      <c r="I15" s="1412"/>
      <c r="J15" s="1412"/>
      <c r="K15" s="1414"/>
      <c r="L15" s="1397"/>
      <c r="M15" s="1415"/>
      <c r="N15" s="1412"/>
      <c r="O15" s="795"/>
      <c r="P15" s="795"/>
      <c r="Q15" s="795"/>
      <c r="R15" s="795"/>
      <c r="S15" s="1397"/>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row>
    <row r="16" spans="1:42" s="970" customFormat="1" ht="36.75" customHeight="1">
      <c r="A16" s="1202">
        <v>2</v>
      </c>
      <c r="B16" s="1028" t="s">
        <v>120</v>
      </c>
      <c r="C16" s="1193"/>
      <c r="D16" s="1004"/>
      <c r="E16" s="1194"/>
      <c r="F16" s="1004"/>
      <c r="G16" s="1194"/>
      <c r="H16" s="1004"/>
      <c r="I16" s="1004"/>
      <c r="J16" s="1004"/>
      <c r="K16" s="693"/>
      <c r="L16" s="692"/>
      <c r="M16" s="974"/>
      <c r="N16" s="1200"/>
      <c r="O16" s="1610"/>
      <c r="P16" s="1610"/>
      <c r="Q16" s="1610"/>
      <c r="R16" s="1610"/>
      <c r="S16" s="813"/>
      <c r="T16" s="1610"/>
      <c r="U16" s="1610"/>
      <c r="V16" s="1610"/>
      <c r="W16" s="1610"/>
      <c r="X16" s="1610"/>
      <c r="Y16" s="1610"/>
      <c r="Z16" s="1610"/>
      <c r="AA16" s="1610"/>
      <c r="AB16" s="1610"/>
      <c r="AC16" s="1610"/>
      <c r="AD16" s="1610"/>
      <c r="AE16" s="1610"/>
      <c r="AF16" s="1610"/>
      <c r="AG16" s="1610"/>
      <c r="AH16" s="1610"/>
      <c r="AI16" s="1610"/>
      <c r="AJ16" s="1610"/>
      <c r="AK16" s="1610"/>
      <c r="AL16" s="1610"/>
      <c r="AM16" s="1610"/>
      <c r="AN16" s="1610"/>
      <c r="AO16" s="1610"/>
      <c r="AP16" s="1606"/>
    </row>
    <row r="17" spans="1:42" s="1330" customFormat="1" ht="38.25" customHeight="1">
      <c r="A17" s="694"/>
      <c r="B17" s="975" t="s">
        <v>330</v>
      </c>
      <c r="C17" s="695" t="s">
        <v>121</v>
      </c>
      <c r="D17" s="694" t="e">
        <f>#REF!+#REF!+#REF!+#REF!+#REF!+#REF!+#REF!</f>
        <v>#REF!</v>
      </c>
      <c r="E17" s="694">
        <f>P17+T17+X17+AB17+AF17+AJ17+AN17</f>
        <v>0</v>
      </c>
      <c r="F17" s="694"/>
      <c r="G17" s="694">
        <f>+O17+S17+W17+AA17+AE17+AI17+AM17</f>
        <v>0</v>
      </c>
      <c r="H17" s="694"/>
      <c r="I17" s="694"/>
      <c r="J17" s="694"/>
      <c r="K17" s="991"/>
      <c r="L17" s="692"/>
      <c r="M17" s="974"/>
      <c r="N17" s="979"/>
      <c r="O17" s="814">
        <f>'9 DS-KHHGD '!S11</f>
        <v>0</v>
      </c>
      <c r="P17" s="814"/>
      <c r="Q17" s="814"/>
      <c r="R17" s="1602"/>
      <c r="S17" s="814">
        <f>'9 DS-KHHGD '!W11</f>
        <v>0</v>
      </c>
      <c r="T17" s="814"/>
      <c r="U17" s="814"/>
      <c r="V17" s="1602"/>
      <c r="W17" s="814">
        <f>'9 DS-KHHGD '!AA11</f>
        <v>0</v>
      </c>
      <c r="X17" s="814"/>
      <c r="Y17" s="814"/>
      <c r="Z17" s="1602"/>
      <c r="AA17" s="814">
        <f>'9 DS-KHHGD '!AE11</f>
        <v>0</v>
      </c>
      <c r="AB17" s="814"/>
      <c r="AC17" s="814"/>
      <c r="AD17" s="1602"/>
      <c r="AE17" s="814">
        <f>'9 DS-KHHGD '!AI11</f>
        <v>0</v>
      </c>
      <c r="AF17" s="814"/>
      <c r="AG17" s="814"/>
      <c r="AH17" s="1602"/>
      <c r="AI17" s="814">
        <f>'9 DS-KHHGD '!AM11</f>
        <v>0</v>
      </c>
      <c r="AJ17" s="814"/>
      <c r="AK17" s="814"/>
      <c r="AL17" s="1602"/>
      <c r="AM17" s="814">
        <f>'9 DS-KHHGD '!AQ11</f>
        <v>0</v>
      </c>
      <c r="AN17" s="814"/>
      <c r="AO17" s="814"/>
      <c r="AP17" s="1602"/>
    </row>
    <row r="18" spans="1:42" s="1362" customFormat="1" ht="42.75" customHeight="1">
      <c r="A18" s="694"/>
      <c r="B18" s="973" t="s">
        <v>1013</v>
      </c>
      <c r="C18" s="695" t="s">
        <v>121</v>
      </c>
      <c r="D18" s="694" t="e">
        <f>#REF!+#REF!+#REF!+#REF!+#REF!+#REF!+#REF!</f>
        <v>#REF!</v>
      </c>
      <c r="E18" s="694">
        <f>P18+T18+X18+AB18+AF18+AJ18+AN18</f>
        <v>0</v>
      </c>
      <c r="F18" s="694"/>
      <c r="G18" s="694">
        <f>O18+S18+W18+AA18+AE18+AI18+AM18</f>
        <v>252</v>
      </c>
      <c r="H18" s="694"/>
      <c r="I18" s="694"/>
      <c r="J18" s="694"/>
      <c r="K18" s="991"/>
      <c r="L18" s="692"/>
      <c r="M18" s="974"/>
      <c r="N18" s="1256"/>
      <c r="O18" s="980">
        <v>20</v>
      </c>
      <c r="P18" s="980"/>
      <c r="Q18" s="980"/>
      <c r="R18" s="1602"/>
      <c r="S18" s="980">
        <v>7</v>
      </c>
      <c r="T18" s="980"/>
      <c r="U18" s="980"/>
      <c r="V18" s="1602"/>
      <c r="W18" s="980">
        <v>7</v>
      </c>
      <c r="X18" s="980"/>
      <c r="Y18" s="980"/>
      <c r="Z18" s="1602"/>
      <c r="AA18" s="693">
        <v>9</v>
      </c>
      <c r="AB18" s="693"/>
      <c r="AC18" s="693"/>
      <c r="AD18" s="1602"/>
      <c r="AE18" s="980">
        <v>8</v>
      </c>
      <c r="AF18" s="980"/>
      <c r="AG18" s="980"/>
      <c r="AH18" s="1602"/>
      <c r="AI18" s="693">
        <v>33</v>
      </c>
      <c r="AJ18" s="693"/>
      <c r="AK18" s="693"/>
      <c r="AL18" s="1602"/>
      <c r="AM18" s="694">
        <v>168</v>
      </c>
      <c r="AN18" s="980"/>
      <c r="AO18" s="980"/>
      <c r="AP18" s="1602"/>
    </row>
    <row r="19" spans="1:42" s="1362" customFormat="1" ht="42.75" customHeight="1">
      <c r="A19" s="694"/>
      <c r="B19" s="973" t="s">
        <v>1012</v>
      </c>
      <c r="C19" s="695" t="s">
        <v>121</v>
      </c>
      <c r="D19" s="694" t="e">
        <f>#REF!+#REF!+#REF!+#REF!+#REF!+#REF!+#REF!</f>
        <v>#REF!</v>
      </c>
      <c r="E19" s="694">
        <f>P19+T19+X19+AB19+AF19+AJ19+AN19</f>
        <v>0</v>
      </c>
      <c r="F19" s="694"/>
      <c r="G19" s="694">
        <f>O19+S19+W19+AA19+AE19+AI19+AM19</f>
        <v>4</v>
      </c>
      <c r="H19" s="694"/>
      <c r="I19" s="694"/>
      <c r="J19" s="694"/>
      <c r="K19" s="991"/>
      <c r="L19" s="692"/>
      <c r="M19" s="974"/>
      <c r="N19" s="1256"/>
      <c r="O19" s="980">
        <v>1</v>
      </c>
      <c r="P19" s="980"/>
      <c r="Q19" s="980"/>
      <c r="R19" s="1602"/>
      <c r="S19" s="980">
        <v>0</v>
      </c>
      <c r="T19" s="980"/>
      <c r="U19" s="980"/>
      <c r="V19" s="1602"/>
      <c r="W19" s="982">
        <v>0</v>
      </c>
      <c r="X19" s="982"/>
      <c r="Y19" s="982"/>
      <c r="Z19" s="1602"/>
      <c r="AA19" s="693">
        <v>0</v>
      </c>
      <c r="AB19" s="693"/>
      <c r="AC19" s="693"/>
      <c r="AD19" s="1602"/>
      <c r="AE19" s="980">
        <v>0</v>
      </c>
      <c r="AF19" s="980"/>
      <c r="AG19" s="980"/>
      <c r="AH19" s="1602"/>
      <c r="AI19" s="693">
        <v>1</v>
      </c>
      <c r="AJ19" s="693"/>
      <c r="AK19" s="693"/>
      <c r="AL19" s="1602"/>
      <c r="AM19" s="694">
        <v>2</v>
      </c>
      <c r="AN19" s="980"/>
      <c r="AO19" s="980"/>
      <c r="AP19" s="1602"/>
    </row>
    <row r="20" spans="1:42" s="1362" customFormat="1" ht="42.75" hidden="1" customHeight="1">
      <c r="A20" s="694"/>
      <c r="B20" s="973" t="s">
        <v>1011</v>
      </c>
      <c r="C20" s="695" t="s">
        <v>121</v>
      </c>
      <c r="D20" s="694" t="e">
        <f>#REF!+#REF!+#REF!+#REF!+#REF!+#REF!+#REF!</f>
        <v>#REF!</v>
      </c>
      <c r="E20" s="557"/>
      <c r="F20" s="694"/>
      <c r="G20" s="557"/>
      <c r="H20" s="694"/>
      <c r="I20" s="694"/>
      <c r="J20" s="694"/>
      <c r="K20" s="991"/>
      <c r="L20" s="692"/>
      <c r="M20" s="974"/>
      <c r="N20" s="1361"/>
      <c r="O20" s="980"/>
      <c r="P20" s="980"/>
      <c r="Q20" s="980"/>
      <c r="R20" s="1602"/>
      <c r="S20" s="980"/>
      <c r="T20" s="980"/>
      <c r="U20" s="980"/>
      <c r="V20" s="1602"/>
      <c r="W20" s="980"/>
      <c r="X20" s="980"/>
      <c r="Y20" s="980"/>
      <c r="Z20" s="1602"/>
      <c r="AA20" s="693"/>
      <c r="AB20" s="693"/>
      <c r="AC20" s="693"/>
      <c r="AD20" s="1602"/>
      <c r="AE20" s="980"/>
      <c r="AF20" s="980"/>
      <c r="AG20" s="980"/>
      <c r="AH20" s="1602"/>
      <c r="AI20" s="693"/>
      <c r="AJ20" s="693"/>
      <c r="AK20" s="693"/>
      <c r="AL20" s="1602"/>
      <c r="AM20" s="694"/>
      <c r="AN20" s="980"/>
      <c r="AO20" s="980"/>
      <c r="AP20" s="1602"/>
    </row>
    <row r="21" spans="1:42" s="1362" customFormat="1" ht="42.75" customHeight="1">
      <c r="A21" s="694"/>
      <c r="B21" s="973" t="s">
        <v>708</v>
      </c>
      <c r="C21" s="695" t="s">
        <v>167</v>
      </c>
      <c r="D21" s="697" t="e">
        <f>D18/D17*100</f>
        <v>#REF!</v>
      </c>
      <c r="E21" s="697" t="e">
        <f>E18/E17*100</f>
        <v>#DIV/0!</v>
      </c>
      <c r="F21" s="697"/>
      <c r="G21" s="697" t="e">
        <f>G18/G17*100</f>
        <v>#DIV/0!</v>
      </c>
      <c r="H21" s="695"/>
      <c r="I21" s="697"/>
      <c r="J21" s="697"/>
      <c r="K21" s="991"/>
      <c r="L21" s="692"/>
      <c r="M21" s="974"/>
      <c r="N21" s="1365"/>
      <c r="O21" s="983" t="e">
        <f>O18/O17*100</f>
        <v>#DIV/0!</v>
      </c>
      <c r="P21" s="983"/>
      <c r="Q21" s="983"/>
      <c r="R21" s="1602"/>
      <c r="S21" s="983" t="e">
        <f>S18/S17*100</f>
        <v>#DIV/0!</v>
      </c>
      <c r="T21" s="983"/>
      <c r="U21" s="983"/>
      <c r="V21" s="1602"/>
      <c r="W21" s="983" t="e">
        <f>W18/W17*100</f>
        <v>#DIV/0!</v>
      </c>
      <c r="X21" s="983"/>
      <c r="Y21" s="983"/>
      <c r="Z21" s="1602"/>
      <c r="AA21" s="983" t="e">
        <f>AA18/AA17*100</f>
        <v>#DIV/0!</v>
      </c>
      <c r="AB21" s="983"/>
      <c r="AC21" s="983"/>
      <c r="AD21" s="1602"/>
      <c r="AE21" s="983" t="e">
        <f>AE18/AE17*100</f>
        <v>#DIV/0!</v>
      </c>
      <c r="AF21" s="983"/>
      <c r="AG21" s="983"/>
      <c r="AH21" s="1602"/>
      <c r="AI21" s="983" t="e">
        <f>AI18/AI17*100</f>
        <v>#DIV/0!</v>
      </c>
      <c r="AJ21" s="983"/>
      <c r="AK21" s="983"/>
      <c r="AL21" s="1602"/>
      <c r="AM21" s="983" t="e">
        <f>AM18/AM17*100</f>
        <v>#DIV/0!</v>
      </c>
      <c r="AN21" s="983"/>
      <c r="AO21" s="983"/>
      <c r="AP21" s="1602"/>
    </row>
    <row r="22" spans="1:42" s="1330" customFormat="1" ht="47.25" customHeight="1">
      <c r="A22" s="694"/>
      <c r="B22" s="973" t="s">
        <v>97</v>
      </c>
      <c r="C22" s="695" t="s">
        <v>195</v>
      </c>
      <c r="D22" s="694" t="e">
        <f>#REF!+#REF!+#REF!+#REF!+#REF!+#REF!+#REF!</f>
        <v>#REF!</v>
      </c>
      <c r="E22" s="694">
        <f>P22+T22+X22+AB22+AF22+AJ22+AN22</f>
        <v>0</v>
      </c>
      <c r="F22" s="694"/>
      <c r="G22" s="694">
        <f>O22+S22+W22+AA22+AE22+AI22+AM22</f>
        <v>229</v>
      </c>
      <c r="H22" s="694"/>
      <c r="I22" s="694"/>
      <c r="J22" s="694"/>
      <c r="K22" s="991"/>
      <c r="L22" s="692"/>
      <c r="M22" s="974"/>
      <c r="N22" s="994"/>
      <c r="O22" s="980">
        <v>16</v>
      </c>
      <c r="P22" s="980"/>
      <c r="Q22" s="980"/>
      <c r="R22" s="1602"/>
      <c r="S22" s="980">
        <v>3</v>
      </c>
      <c r="T22" s="980"/>
      <c r="U22" s="980"/>
      <c r="V22" s="1602"/>
      <c r="W22" s="980">
        <v>5</v>
      </c>
      <c r="X22" s="980"/>
      <c r="Y22" s="980"/>
      <c r="Z22" s="1602"/>
      <c r="AA22" s="693">
        <v>8</v>
      </c>
      <c r="AB22" s="693"/>
      <c r="AC22" s="693"/>
      <c r="AD22" s="1602"/>
      <c r="AE22" s="980">
        <v>4</v>
      </c>
      <c r="AF22" s="980"/>
      <c r="AG22" s="980"/>
      <c r="AH22" s="1602"/>
      <c r="AI22" s="693">
        <v>25</v>
      </c>
      <c r="AJ22" s="693"/>
      <c r="AK22" s="693"/>
      <c r="AL22" s="1602"/>
      <c r="AM22" s="694">
        <v>168</v>
      </c>
      <c r="AN22" s="980"/>
      <c r="AO22" s="980"/>
      <c r="AP22" s="1602"/>
    </row>
    <row r="23" spans="1:42" s="1330" customFormat="1" ht="48" customHeight="1">
      <c r="A23" s="694"/>
      <c r="B23" s="973" t="s">
        <v>870</v>
      </c>
      <c r="C23" s="695" t="s">
        <v>167</v>
      </c>
      <c r="D23" s="697" t="e">
        <f>D22/D17%</f>
        <v>#REF!</v>
      </c>
      <c r="E23" s="697" t="e">
        <f>E22/E17%</f>
        <v>#DIV/0!</v>
      </c>
      <c r="F23" s="697"/>
      <c r="G23" s="697" t="e">
        <f>G22/G17%</f>
        <v>#DIV/0!</v>
      </c>
      <c r="H23" s="694"/>
      <c r="I23" s="695"/>
      <c r="J23" s="695"/>
      <c r="K23" s="991"/>
      <c r="L23" s="692"/>
      <c r="M23" s="974"/>
      <c r="N23" s="1329"/>
      <c r="O23" s="984">
        <f>O22/O18%</f>
        <v>80</v>
      </c>
      <c r="P23" s="984"/>
      <c r="Q23" s="984"/>
      <c r="R23" s="1602"/>
      <c r="S23" s="984">
        <f>S22/S18%</f>
        <v>42.857142857142854</v>
      </c>
      <c r="T23" s="984"/>
      <c r="U23" s="984"/>
      <c r="V23" s="1602"/>
      <c r="W23" s="984">
        <f>W22/W18%</f>
        <v>71.428571428571416</v>
      </c>
      <c r="X23" s="984"/>
      <c r="Y23" s="984"/>
      <c r="Z23" s="1602"/>
      <c r="AA23" s="984">
        <f>AA22/AA18%</f>
        <v>88.888888888888886</v>
      </c>
      <c r="AB23" s="984"/>
      <c r="AC23" s="984"/>
      <c r="AD23" s="1602"/>
      <c r="AE23" s="984">
        <f>AE22/AE18%</f>
        <v>50</v>
      </c>
      <c r="AF23" s="984"/>
      <c r="AG23" s="984"/>
      <c r="AH23" s="1602"/>
      <c r="AI23" s="984">
        <f>AI22/AI18%</f>
        <v>75.757575757575751</v>
      </c>
      <c r="AJ23" s="984"/>
      <c r="AK23" s="984"/>
      <c r="AL23" s="1602"/>
      <c r="AM23" s="984">
        <f>AM22/AM18%</f>
        <v>100</v>
      </c>
      <c r="AN23" s="984"/>
      <c r="AO23" s="984"/>
      <c r="AP23" s="1602"/>
    </row>
    <row r="24" spans="1:42" s="1223" customFormat="1" ht="25.5" customHeight="1">
      <c r="A24" s="694"/>
      <c r="B24" s="975" t="s">
        <v>467</v>
      </c>
      <c r="C24" s="695" t="s">
        <v>167</v>
      </c>
      <c r="D24" s="697">
        <v>0.09</v>
      </c>
      <c r="E24" s="697" t="e">
        <f>#REF!-E21</f>
        <v>#REF!</v>
      </c>
      <c r="F24" s="697"/>
      <c r="G24" s="1895" t="e">
        <f>(256/E17%)-G21</f>
        <v>#DIV/0!</v>
      </c>
      <c r="H24" s="697"/>
      <c r="I24" s="1393"/>
      <c r="J24" s="1393"/>
      <c r="K24" s="991"/>
      <c r="L24" s="692"/>
      <c r="M24" s="974"/>
      <c r="N24" s="1222"/>
      <c r="O24" s="983" t="e">
        <f>P21-O21</f>
        <v>#DIV/0!</v>
      </c>
      <c r="P24" s="983"/>
      <c r="Q24" s="983"/>
      <c r="R24" s="1602"/>
      <c r="S24" s="984" t="e">
        <f>T21-S21</f>
        <v>#DIV/0!</v>
      </c>
      <c r="T24" s="984"/>
      <c r="U24" s="984"/>
      <c r="V24" s="1602"/>
      <c r="W24" s="983" t="e">
        <f>X21-W21</f>
        <v>#DIV/0!</v>
      </c>
      <c r="X24" s="983"/>
      <c r="Y24" s="983"/>
      <c r="Z24" s="1602"/>
      <c r="AA24" s="983" t="e">
        <f>AB21-AA21</f>
        <v>#DIV/0!</v>
      </c>
      <c r="AB24" s="983"/>
      <c r="AC24" s="983"/>
      <c r="AD24" s="1602"/>
      <c r="AE24" s="983" t="e">
        <f>AF21-AE21</f>
        <v>#DIV/0!</v>
      </c>
      <c r="AF24" s="983"/>
      <c r="AG24" s="983"/>
      <c r="AH24" s="1602"/>
      <c r="AI24" s="983" t="e">
        <f>AJ21-AI21</f>
        <v>#DIV/0!</v>
      </c>
      <c r="AJ24" s="983"/>
      <c r="AK24" s="983"/>
      <c r="AL24" s="1602"/>
      <c r="AM24" s="983" t="e">
        <f>AN21-AM21</f>
        <v>#DIV/0!</v>
      </c>
      <c r="AN24" s="983"/>
      <c r="AO24" s="983"/>
      <c r="AP24" s="1602"/>
    </row>
    <row r="25" spans="1:42" ht="31.5" customHeight="1">
      <c r="A25" s="694"/>
      <c r="B25" s="973" t="s">
        <v>869</v>
      </c>
      <c r="C25" s="695" t="s">
        <v>333</v>
      </c>
      <c r="D25" s="694" t="e">
        <f>#REF!+#REF!+#REF!+#REF!+#REF!+#REF!+#REF!</f>
        <v>#REF!</v>
      </c>
      <c r="E25" s="694">
        <f>P25+T25+X25+AB25+AF25+AJ25+AN25</f>
        <v>0</v>
      </c>
      <c r="F25" s="694"/>
      <c r="G25" s="694">
        <f>O25+S25+W25+AA25+AE25+AI25+AM25</f>
        <v>77</v>
      </c>
      <c r="H25" s="694"/>
      <c r="I25" s="694"/>
      <c r="J25" s="694"/>
      <c r="K25" s="991"/>
      <c r="L25" s="692"/>
      <c r="M25" s="974"/>
      <c r="N25" s="1196"/>
      <c r="O25" s="980">
        <v>2</v>
      </c>
      <c r="P25" s="980"/>
      <c r="Q25" s="980"/>
      <c r="R25" s="694"/>
      <c r="S25" s="980">
        <v>5</v>
      </c>
      <c r="T25" s="980"/>
      <c r="U25" s="980"/>
      <c r="V25" s="694"/>
      <c r="W25" s="982">
        <v>3</v>
      </c>
      <c r="X25" s="982"/>
      <c r="Y25" s="982"/>
      <c r="Z25" s="694"/>
      <c r="AA25" s="693">
        <v>7</v>
      </c>
      <c r="AB25" s="693"/>
      <c r="AC25" s="693"/>
      <c r="AD25" s="694"/>
      <c r="AE25" s="980">
        <v>4</v>
      </c>
      <c r="AF25" s="980"/>
      <c r="AG25" s="980"/>
      <c r="AH25" s="694"/>
      <c r="AI25" s="693">
        <v>21</v>
      </c>
      <c r="AJ25" s="693"/>
      <c r="AK25" s="693"/>
      <c r="AL25" s="694"/>
      <c r="AM25" s="694">
        <v>35</v>
      </c>
      <c r="AN25" s="980"/>
      <c r="AO25" s="980"/>
      <c r="AP25" s="694"/>
    </row>
    <row r="26" spans="1:42" ht="31.5" customHeight="1">
      <c r="A26" s="694"/>
      <c r="B26" s="973" t="s">
        <v>580</v>
      </c>
      <c r="C26" s="695" t="s">
        <v>167</v>
      </c>
      <c r="D26" s="697" t="e">
        <f t="shared" ref="D26" si="0">D25/D17*100</f>
        <v>#REF!</v>
      </c>
      <c r="E26" s="697" t="e">
        <f>E25/E17*100</f>
        <v>#DIV/0!</v>
      </c>
      <c r="F26" s="697"/>
      <c r="G26" s="697" t="e">
        <f>G25/G17*100</f>
        <v>#DIV/0!</v>
      </c>
      <c r="H26" s="697"/>
      <c r="I26" s="697"/>
      <c r="J26" s="697"/>
      <c r="K26" s="991"/>
      <c r="L26" s="692"/>
      <c r="M26" s="974"/>
      <c r="N26" s="697"/>
      <c r="O26" s="983" t="e">
        <f>O25/O17*100</f>
        <v>#DIV/0!</v>
      </c>
      <c r="P26" s="983"/>
      <c r="Q26" s="983"/>
      <c r="R26" s="694"/>
      <c r="S26" s="983" t="e">
        <f>S25/S17*100</f>
        <v>#DIV/0!</v>
      </c>
      <c r="T26" s="983"/>
      <c r="U26" s="983"/>
      <c r="V26" s="694"/>
      <c r="W26" s="983" t="e">
        <f>W25/W17*100</f>
        <v>#DIV/0!</v>
      </c>
      <c r="X26" s="983"/>
      <c r="Y26" s="983"/>
      <c r="Z26" s="694"/>
      <c r="AA26" s="983" t="e">
        <f>AA25/AA17*100</f>
        <v>#DIV/0!</v>
      </c>
      <c r="AB26" s="983"/>
      <c r="AC26" s="983"/>
      <c r="AD26" s="694"/>
      <c r="AE26" s="983" t="e">
        <f>AE25/AE17*100</f>
        <v>#DIV/0!</v>
      </c>
      <c r="AF26" s="983"/>
      <c r="AG26" s="983"/>
      <c r="AH26" s="694"/>
      <c r="AI26" s="983" t="e">
        <f>AI25/AI17*100</f>
        <v>#DIV/0!</v>
      </c>
      <c r="AJ26" s="983"/>
      <c r="AK26" s="983"/>
      <c r="AL26" s="694"/>
      <c r="AM26" s="983" t="e">
        <f>AM25/AM17*100</f>
        <v>#DIV/0!</v>
      </c>
      <c r="AN26" s="983"/>
      <c r="AO26" s="983"/>
      <c r="AP26" s="694"/>
    </row>
    <row r="27" spans="1:42" s="1362" customFormat="1" ht="31.5" customHeight="1">
      <c r="A27" s="694"/>
      <c r="B27" s="973" t="s">
        <v>581</v>
      </c>
      <c r="C27" s="695" t="s">
        <v>333</v>
      </c>
      <c r="D27" s="694" t="e">
        <f>#REF!+#REF!+#REF!+#REF!+#REF!+#REF!+#REF!</f>
        <v>#REF!</v>
      </c>
      <c r="E27" s="694">
        <f>P27+T27+X27+AB27+AF27+AJ27+AN27</f>
        <v>0</v>
      </c>
      <c r="F27" s="694"/>
      <c r="G27" s="694">
        <f>O27+S27+W27+AA27+AE27+AI27+AM27</f>
        <v>0</v>
      </c>
      <c r="H27" s="694"/>
      <c r="I27" s="694"/>
      <c r="J27" s="694"/>
      <c r="K27" s="991"/>
      <c r="L27" s="692"/>
      <c r="M27" s="974"/>
      <c r="N27" s="979"/>
      <c r="O27" s="980">
        <v>0</v>
      </c>
      <c r="P27" s="980"/>
      <c r="Q27" s="980"/>
      <c r="R27" s="1602"/>
      <c r="S27" s="980">
        <v>0</v>
      </c>
      <c r="T27" s="980"/>
      <c r="U27" s="980"/>
      <c r="V27" s="1602"/>
      <c r="W27" s="980">
        <v>0</v>
      </c>
      <c r="X27" s="980"/>
      <c r="Y27" s="980"/>
      <c r="Z27" s="1602"/>
      <c r="AA27" s="986">
        <v>0</v>
      </c>
      <c r="AB27" s="986"/>
      <c r="AC27" s="986"/>
      <c r="AD27" s="1602"/>
      <c r="AE27" s="980">
        <v>0</v>
      </c>
      <c r="AF27" s="980"/>
      <c r="AG27" s="980"/>
      <c r="AH27" s="1602"/>
      <c r="AI27" s="693">
        <v>0</v>
      </c>
      <c r="AJ27" s="693"/>
      <c r="AK27" s="693"/>
      <c r="AL27" s="1602"/>
      <c r="AM27" s="694">
        <v>0</v>
      </c>
      <c r="AN27" s="980"/>
      <c r="AO27" s="980"/>
      <c r="AP27" s="1602"/>
    </row>
    <row r="28" spans="1:42" s="970" customFormat="1" ht="56.25" customHeight="1">
      <c r="A28" s="1202" t="s">
        <v>83</v>
      </c>
      <c r="B28" s="1037" t="s">
        <v>122</v>
      </c>
      <c r="C28" s="1198"/>
      <c r="D28" s="1200"/>
      <c r="E28" s="1200"/>
      <c r="F28" s="1606"/>
      <c r="G28" s="1199"/>
      <c r="H28" s="694"/>
      <c r="I28" s="694"/>
      <c r="J28" s="694"/>
      <c r="K28" s="991"/>
      <c r="L28" s="692"/>
      <c r="M28" s="974"/>
      <c r="N28" s="1200"/>
      <c r="O28" s="1610"/>
      <c r="P28" s="1610"/>
      <c r="Q28" s="1610"/>
      <c r="R28" s="1606"/>
      <c r="S28" s="1610"/>
      <c r="T28" s="1610"/>
      <c r="U28" s="1610"/>
      <c r="V28" s="1606"/>
      <c r="W28" s="1610"/>
      <c r="X28" s="1610"/>
      <c r="Y28" s="1610"/>
      <c r="Z28" s="1606"/>
      <c r="AA28" s="1610"/>
      <c r="AB28" s="1610"/>
      <c r="AC28" s="1610"/>
      <c r="AD28" s="1606"/>
      <c r="AE28" s="1610"/>
      <c r="AF28" s="1610"/>
      <c r="AG28" s="1610"/>
      <c r="AH28" s="1606"/>
      <c r="AI28" s="1610"/>
      <c r="AJ28" s="1610"/>
      <c r="AK28" s="1610"/>
      <c r="AL28" s="1606"/>
      <c r="AM28" s="1606"/>
      <c r="AN28" s="1610"/>
      <c r="AO28" s="1610"/>
      <c r="AP28" s="1606"/>
    </row>
    <row r="29" spans="1:42" ht="38.25" customHeight="1">
      <c r="A29" s="694"/>
      <c r="B29" s="1211" t="s">
        <v>1336</v>
      </c>
      <c r="C29" s="987" t="s">
        <v>878</v>
      </c>
      <c r="D29" s="979" t="e">
        <f>#REF!+#REF!+#REF!+#REF!+#REF!+#REF!+#REF!</f>
        <v>#REF!</v>
      </c>
      <c r="E29" s="694">
        <f>P29+T29+X29+AB29+AF29+AJ29+AN29</f>
        <v>0</v>
      </c>
      <c r="F29" s="694"/>
      <c r="G29" s="694">
        <f>O29+S29+W29+AA29+AE29+AI29+AM29</f>
        <v>7</v>
      </c>
      <c r="H29" s="694"/>
      <c r="I29" s="694"/>
      <c r="J29" s="694"/>
      <c r="K29" s="991"/>
      <c r="L29" s="692"/>
      <c r="M29" s="974"/>
      <c r="N29" s="1196"/>
      <c r="O29" s="694">
        <v>1</v>
      </c>
      <c r="P29" s="694"/>
      <c r="Q29" s="694"/>
      <c r="R29" s="694"/>
      <c r="S29" s="694">
        <v>1</v>
      </c>
      <c r="T29" s="694"/>
      <c r="U29" s="694"/>
      <c r="V29" s="694"/>
      <c r="W29" s="694">
        <v>1</v>
      </c>
      <c r="X29" s="694"/>
      <c r="Y29" s="694"/>
      <c r="Z29" s="694"/>
      <c r="AA29" s="694">
        <v>1</v>
      </c>
      <c r="AB29" s="694"/>
      <c r="AC29" s="694"/>
      <c r="AD29" s="694"/>
      <c r="AE29" s="694">
        <v>1</v>
      </c>
      <c r="AF29" s="694"/>
      <c r="AG29" s="694"/>
      <c r="AH29" s="694"/>
      <c r="AI29" s="694">
        <v>1</v>
      </c>
      <c r="AJ29" s="694"/>
      <c r="AK29" s="694"/>
      <c r="AL29" s="694"/>
      <c r="AM29" s="694">
        <v>1</v>
      </c>
      <c r="AN29" s="694"/>
      <c r="AO29" s="694"/>
      <c r="AP29" s="694"/>
    </row>
    <row r="30" spans="1:42" ht="38.25" customHeight="1">
      <c r="A30" s="694"/>
      <c r="B30" s="1211" t="s">
        <v>1337</v>
      </c>
      <c r="C30" s="695" t="s">
        <v>123</v>
      </c>
      <c r="D30" s="979" t="e">
        <f>#REF!+#REF!+#REF!+#REF!+#REF!+#REF!+#REF!</f>
        <v>#REF!</v>
      </c>
      <c r="E30" s="694">
        <f t="shared" ref="E30:E86" si="1">P30+T30+X30+AB30+AF30+AJ30+AN30</f>
        <v>0</v>
      </c>
      <c r="F30" s="694"/>
      <c r="G30" s="694">
        <f>O30+S30+W30+AA30+AE30+AI30+AM30</f>
        <v>2</v>
      </c>
      <c r="H30" s="694"/>
      <c r="I30" s="694"/>
      <c r="J30" s="694"/>
      <c r="K30" s="991"/>
      <c r="L30" s="692"/>
      <c r="M30" s="974"/>
      <c r="N30" s="1196"/>
      <c r="O30" s="694"/>
      <c r="P30" s="694"/>
      <c r="Q30" s="694"/>
      <c r="R30" s="694"/>
      <c r="S30" s="694"/>
      <c r="T30" s="694"/>
      <c r="U30" s="694"/>
      <c r="V30" s="694"/>
      <c r="W30" s="694"/>
      <c r="X30" s="694"/>
      <c r="Y30" s="694"/>
      <c r="Z30" s="694"/>
      <c r="AA30" s="694"/>
      <c r="AB30" s="694"/>
      <c r="AC30" s="694"/>
      <c r="AD30" s="694"/>
      <c r="AE30" s="694"/>
      <c r="AF30" s="694"/>
      <c r="AG30" s="694"/>
      <c r="AH30" s="694"/>
      <c r="AI30" s="694">
        <v>1</v>
      </c>
      <c r="AJ30" s="694"/>
      <c r="AK30" s="694"/>
      <c r="AL30" s="694"/>
      <c r="AM30" s="694">
        <v>1</v>
      </c>
      <c r="AN30" s="694"/>
      <c r="AO30" s="694"/>
      <c r="AP30" s="694"/>
    </row>
    <row r="31" spans="1:42" ht="38.25" customHeight="1">
      <c r="A31" s="694"/>
      <c r="B31" s="988" t="s">
        <v>1338</v>
      </c>
      <c r="C31" s="695" t="s">
        <v>123</v>
      </c>
      <c r="D31" s="979" t="e">
        <f>#REF!+#REF!+#REF!+#REF!+#REF!+#REF!+#REF!</f>
        <v>#REF!</v>
      </c>
      <c r="E31" s="694">
        <f t="shared" si="1"/>
        <v>0</v>
      </c>
      <c r="F31" s="694"/>
      <c r="G31" s="694">
        <f>O31+S31+W31+AA31+AE31+AI31+AM31</f>
        <v>2</v>
      </c>
      <c r="H31" s="694"/>
      <c r="I31" s="694"/>
      <c r="J31" s="694"/>
      <c r="K31" s="991"/>
      <c r="L31" s="692"/>
      <c r="M31" s="974"/>
      <c r="N31" s="1196"/>
      <c r="O31" s="694"/>
      <c r="P31" s="694"/>
      <c r="Q31" s="694"/>
      <c r="R31" s="694"/>
      <c r="S31" s="694"/>
      <c r="T31" s="694"/>
      <c r="U31" s="694"/>
      <c r="V31" s="694"/>
      <c r="W31" s="694"/>
      <c r="X31" s="694"/>
      <c r="Y31" s="694"/>
      <c r="Z31" s="694"/>
      <c r="AA31" s="694"/>
      <c r="AB31" s="694"/>
      <c r="AC31" s="694"/>
      <c r="AD31" s="694"/>
      <c r="AE31" s="694"/>
      <c r="AF31" s="694"/>
      <c r="AG31" s="694"/>
      <c r="AH31" s="694"/>
      <c r="AI31" s="694">
        <v>1</v>
      </c>
      <c r="AJ31" s="694"/>
      <c r="AK31" s="694"/>
      <c r="AL31" s="694"/>
      <c r="AM31" s="694">
        <v>1</v>
      </c>
      <c r="AN31" s="694"/>
      <c r="AO31" s="694"/>
      <c r="AP31" s="694"/>
    </row>
    <row r="32" spans="1:42" ht="45.75" customHeight="1">
      <c r="A32" s="694"/>
      <c r="B32" s="973" t="s">
        <v>1339</v>
      </c>
      <c r="C32" s="987" t="s">
        <v>818</v>
      </c>
      <c r="D32" s="979" t="e">
        <f>#REF!+#REF!+#REF!+#REF!+#REF!+#REF!+#REF!</f>
        <v>#REF!</v>
      </c>
      <c r="E32" s="694">
        <f t="shared" si="1"/>
        <v>0</v>
      </c>
      <c r="F32" s="694"/>
      <c r="G32" s="694">
        <f>O32+S32+W32+AA32+AE32+AI32+AM32</f>
        <v>7</v>
      </c>
      <c r="H32" s="694"/>
      <c r="I32" s="694"/>
      <c r="J32" s="694"/>
      <c r="K32" s="991"/>
      <c r="L32" s="692"/>
      <c r="M32" s="974"/>
      <c r="N32" s="1196"/>
      <c r="O32" s="694">
        <v>1</v>
      </c>
      <c r="P32" s="694"/>
      <c r="Q32" s="694"/>
      <c r="R32" s="694"/>
      <c r="S32" s="694">
        <v>1</v>
      </c>
      <c r="T32" s="694"/>
      <c r="U32" s="694"/>
      <c r="V32" s="694"/>
      <c r="W32" s="694">
        <v>1</v>
      </c>
      <c r="X32" s="694"/>
      <c r="Y32" s="694"/>
      <c r="Z32" s="694"/>
      <c r="AA32" s="694">
        <v>1</v>
      </c>
      <c r="AB32" s="694"/>
      <c r="AC32" s="694"/>
      <c r="AD32" s="694"/>
      <c r="AE32" s="694">
        <v>1</v>
      </c>
      <c r="AF32" s="694"/>
      <c r="AG32" s="694"/>
      <c r="AH32" s="694"/>
      <c r="AI32" s="694">
        <v>1</v>
      </c>
      <c r="AJ32" s="694"/>
      <c r="AK32" s="694"/>
      <c r="AL32" s="694"/>
      <c r="AM32" s="694">
        <v>1</v>
      </c>
      <c r="AN32" s="694"/>
      <c r="AO32" s="694"/>
      <c r="AP32" s="694"/>
    </row>
    <row r="33" spans="1:42" ht="45" customHeight="1">
      <c r="A33" s="694"/>
      <c r="B33" s="988" t="s">
        <v>1340</v>
      </c>
      <c r="C33" s="695" t="s">
        <v>167</v>
      </c>
      <c r="D33" s="979" t="e">
        <f>(#REF!+#REF!+#REF!+#REF!+#REF!+#REF!+#REF!)/7</f>
        <v>#REF!</v>
      </c>
      <c r="E33" s="979">
        <f>(P33+T33+X33+AB33+AF33+AJ33+AN33)/7</f>
        <v>0</v>
      </c>
      <c r="F33" s="979"/>
      <c r="G33" s="979">
        <f>(O33+S33+W33+AA33+AE33+AI33+AM33)/7</f>
        <v>100</v>
      </c>
      <c r="H33" s="694"/>
      <c r="I33" s="694"/>
      <c r="J33" s="694"/>
      <c r="K33" s="991"/>
      <c r="L33" s="692"/>
      <c r="M33" s="974"/>
      <c r="N33" s="1196"/>
      <c r="O33" s="694">
        <v>100</v>
      </c>
      <c r="P33" s="694"/>
      <c r="Q33" s="694"/>
      <c r="R33" s="694"/>
      <c r="S33" s="694">
        <v>100</v>
      </c>
      <c r="T33" s="694"/>
      <c r="U33" s="694"/>
      <c r="V33" s="694"/>
      <c r="W33" s="694">
        <v>100</v>
      </c>
      <c r="X33" s="694"/>
      <c r="Y33" s="694"/>
      <c r="Z33" s="694"/>
      <c r="AA33" s="694">
        <v>100</v>
      </c>
      <c r="AB33" s="694"/>
      <c r="AC33" s="694"/>
      <c r="AD33" s="694"/>
      <c r="AE33" s="694">
        <v>100</v>
      </c>
      <c r="AF33" s="694"/>
      <c r="AG33" s="694"/>
      <c r="AH33" s="694"/>
      <c r="AI33" s="694">
        <v>100</v>
      </c>
      <c r="AJ33" s="694"/>
      <c r="AK33" s="694"/>
      <c r="AL33" s="694"/>
      <c r="AM33" s="694">
        <v>100</v>
      </c>
      <c r="AN33" s="694"/>
      <c r="AO33" s="694"/>
      <c r="AP33" s="694"/>
    </row>
    <row r="34" spans="1:42" s="1239" customFormat="1" ht="45" customHeight="1">
      <c r="A34" s="694"/>
      <c r="B34" s="988" t="s">
        <v>1341</v>
      </c>
      <c r="C34" s="695" t="s">
        <v>50</v>
      </c>
      <c r="D34" s="979" t="e">
        <f>#REF!+#REF!+#REF!+#REF!+#REF!+#REF!+#REF!</f>
        <v>#REF!</v>
      </c>
      <c r="E34" s="694">
        <v>15019</v>
      </c>
      <c r="F34" s="694"/>
      <c r="G34" s="694">
        <v>15550</v>
      </c>
      <c r="H34" s="694"/>
      <c r="I34" s="694"/>
      <c r="J34" s="694"/>
      <c r="K34" s="991"/>
      <c r="L34" s="692"/>
      <c r="M34" s="974"/>
      <c r="N34" s="1238"/>
      <c r="O34" s="694"/>
      <c r="P34" s="694"/>
      <c r="Q34" s="694"/>
      <c r="R34" s="1602"/>
      <c r="S34" s="694"/>
      <c r="T34" s="694"/>
      <c r="U34" s="694"/>
      <c r="V34" s="1602"/>
      <c r="W34" s="694"/>
      <c r="X34" s="694"/>
      <c r="Y34" s="694"/>
      <c r="Z34" s="1602"/>
      <c r="AA34" s="694"/>
      <c r="AB34" s="694"/>
      <c r="AC34" s="694"/>
      <c r="AD34" s="1602"/>
      <c r="AE34" s="694"/>
      <c r="AF34" s="694"/>
      <c r="AG34" s="694"/>
      <c r="AH34" s="1602"/>
      <c r="AI34" s="694"/>
      <c r="AJ34" s="694"/>
      <c r="AK34" s="694"/>
      <c r="AL34" s="1602"/>
      <c r="AM34" s="694"/>
      <c r="AN34" s="694"/>
      <c r="AO34" s="694"/>
      <c r="AP34" s="1602"/>
    </row>
    <row r="35" spans="1:42" ht="45" customHeight="1">
      <c r="A35" s="694"/>
      <c r="B35" s="988" t="s">
        <v>1342</v>
      </c>
      <c r="C35" s="695" t="s">
        <v>167</v>
      </c>
      <c r="D35" s="979" t="e">
        <f>(#REF!+#REF!+#REF!+#REF!+#REF!+#REF!+#REF!)/7</f>
        <v>#REF!</v>
      </c>
      <c r="E35" s="979">
        <f>(P35+T35+X35+AB35+AF35+AJ35+AN35)/7</f>
        <v>0</v>
      </c>
      <c r="F35" s="979"/>
      <c r="G35" s="979">
        <f>(O35+S35+W35+AA35+AE35+AI35+AM35)/7</f>
        <v>100</v>
      </c>
      <c r="H35" s="694"/>
      <c r="I35" s="694"/>
      <c r="J35" s="694"/>
      <c r="K35" s="991"/>
      <c r="L35" s="692"/>
      <c r="M35" s="974"/>
      <c r="N35" s="1196"/>
      <c r="O35" s="694">
        <v>100</v>
      </c>
      <c r="P35" s="694"/>
      <c r="Q35" s="694"/>
      <c r="R35" s="694"/>
      <c r="S35" s="694">
        <v>100</v>
      </c>
      <c r="T35" s="694"/>
      <c r="U35" s="694"/>
      <c r="V35" s="694"/>
      <c r="W35" s="694">
        <v>100</v>
      </c>
      <c r="X35" s="694"/>
      <c r="Y35" s="694"/>
      <c r="Z35" s="694"/>
      <c r="AA35" s="694">
        <v>100</v>
      </c>
      <c r="AB35" s="694"/>
      <c r="AC35" s="694"/>
      <c r="AD35" s="694"/>
      <c r="AE35" s="694">
        <v>100</v>
      </c>
      <c r="AF35" s="694"/>
      <c r="AG35" s="694"/>
      <c r="AH35" s="694"/>
      <c r="AI35" s="694">
        <v>100</v>
      </c>
      <c r="AJ35" s="694"/>
      <c r="AK35" s="694"/>
      <c r="AL35" s="694"/>
      <c r="AM35" s="694">
        <v>100</v>
      </c>
      <c r="AN35" s="694"/>
      <c r="AO35" s="694"/>
      <c r="AP35" s="694"/>
    </row>
    <row r="36" spans="1:42" ht="38.25" customHeight="1">
      <c r="A36" s="694"/>
      <c r="B36" s="1211" t="s">
        <v>1343</v>
      </c>
      <c r="C36" s="695" t="s">
        <v>123</v>
      </c>
      <c r="D36" s="979" t="e">
        <f>#REF!+#REF!+#REF!+#REF!+#REF!+#REF!+#REF!</f>
        <v>#REF!</v>
      </c>
      <c r="E36" s="694">
        <f t="shared" si="1"/>
        <v>0</v>
      </c>
      <c r="F36" s="694"/>
      <c r="G36" s="694">
        <f>O36+S36+W36+AA36+AE36+AI36+AM36</f>
        <v>6</v>
      </c>
      <c r="H36" s="694"/>
      <c r="I36" s="694"/>
      <c r="J36" s="694"/>
      <c r="K36" s="991"/>
      <c r="L36" s="692"/>
      <c r="M36" s="974"/>
      <c r="N36" s="1196"/>
      <c r="O36" s="694">
        <v>1</v>
      </c>
      <c r="P36" s="694"/>
      <c r="Q36" s="694"/>
      <c r="R36" s="694"/>
      <c r="S36" s="694">
        <v>1</v>
      </c>
      <c r="T36" s="694"/>
      <c r="U36" s="694"/>
      <c r="V36" s="694"/>
      <c r="W36" s="694">
        <v>1</v>
      </c>
      <c r="X36" s="694"/>
      <c r="Y36" s="694"/>
      <c r="Z36" s="694"/>
      <c r="AA36" s="694">
        <v>1</v>
      </c>
      <c r="AB36" s="694"/>
      <c r="AC36" s="694"/>
      <c r="AD36" s="694"/>
      <c r="AE36" s="694"/>
      <c r="AF36" s="694"/>
      <c r="AG36" s="694"/>
      <c r="AH36" s="694"/>
      <c r="AI36" s="694">
        <v>1</v>
      </c>
      <c r="AJ36" s="694"/>
      <c r="AK36" s="694"/>
      <c r="AL36" s="694"/>
      <c r="AM36" s="694">
        <v>1</v>
      </c>
      <c r="AN36" s="694"/>
      <c r="AO36" s="694"/>
      <c r="AP36" s="694"/>
    </row>
    <row r="37" spans="1:42" ht="38.25" customHeight="1">
      <c r="A37" s="694"/>
      <c r="B37" s="1211" t="s">
        <v>444</v>
      </c>
      <c r="C37" s="695" t="s">
        <v>123</v>
      </c>
      <c r="D37" s="979" t="e">
        <f>#REF!+#REF!+#REF!+#REF!+#REF!+#REF!+#REF!</f>
        <v>#REF!</v>
      </c>
      <c r="E37" s="694">
        <f t="shared" si="1"/>
        <v>0</v>
      </c>
      <c r="F37" s="694"/>
      <c r="G37" s="694">
        <f>O37+S37+W37+AA37+AE37+AI37+AM37</f>
        <v>7</v>
      </c>
      <c r="H37" s="694"/>
      <c r="I37" s="694"/>
      <c r="J37" s="694"/>
      <c r="K37" s="991"/>
      <c r="L37" s="692"/>
      <c r="M37" s="974"/>
      <c r="N37" s="1196"/>
      <c r="O37" s="694">
        <v>1</v>
      </c>
      <c r="P37" s="694"/>
      <c r="Q37" s="694"/>
      <c r="R37" s="694"/>
      <c r="S37" s="694">
        <v>1</v>
      </c>
      <c r="T37" s="694"/>
      <c r="U37" s="694"/>
      <c r="V37" s="694"/>
      <c r="W37" s="694">
        <v>1</v>
      </c>
      <c r="X37" s="694"/>
      <c r="Y37" s="694"/>
      <c r="Z37" s="694"/>
      <c r="AA37" s="694">
        <v>1</v>
      </c>
      <c r="AB37" s="694"/>
      <c r="AC37" s="694"/>
      <c r="AD37" s="694"/>
      <c r="AE37" s="694">
        <v>1</v>
      </c>
      <c r="AF37" s="694"/>
      <c r="AG37" s="694"/>
      <c r="AH37" s="694"/>
      <c r="AI37" s="694">
        <v>1</v>
      </c>
      <c r="AJ37" s="694"/>
      <c r="AK37" s="694"/>
      <c r="AL37" s="694"/>
      <c r="AM37" s="694">
        <v>1</v>
      </c>
      <c r="AN37" s="694"/>
      <c r="AO37" s="694"/>
      <c r="AP37" s="694"/>
    </row>
    <row r="38" spans="1:42" ht="38.25" customHeight="1">
      <c r="A38" s="694"/>
      <c r="B38" s="1211" t="s">
        <v>1344</v>
      </c>
      <c r="C38" s="695" t="s">
        <v>167</v>
      </c>
      <c r="D38" s="979" t="e">
        <f>(#REF!+#REF!+#REF!+#REF!+#REF!+#REF!+#REF!)/7</f>
        <v>#REF!</v>
      </c>
      <c r="E38" s="979">
        <f>(P38+T38+X38+AB38+AF38+AJ38+AN38)/7</f>
        <v>0</v>
      </c>
      <c r="F38" s="979"/>
      <c r="G38" s="979">
        <f>(O38+S38+W38+AA38+AE38+AI38+AM38)/7</f>
        <v>100</v>
      </c>
      <c r="H38" s="694"/>
      <c r="I38" s="694"/>
      <c r="J38" s="694"/>
      <c r="K38" s="991"/>
      <c r="L38" s="692"/>
      <c r="M38" s="974"/>
      <c r="N38" s="1196"/>
      <c r="O38" s="694">
        <v>100</v>
      </c>
      <c r="P38" s="694"/>
      <c r="Q38" s="694"/>
      <c r="R38" s="694"/>
      <c r="S38" s="694">
        <v>100</v>
      </c>
      <c r="T38" s="694"/>
      <c r="U38" s="694"/>
      <c r="V38" s="694"/>
      <c r="W38" s="694">
        <v>100</v>
      </c>
      <c r="X38" s="694"/>
      <c r="Y38" s="694"/>
      <c r="Z38" s="694"/>
      <c r="AA38" s="694">
        <v>100</v>
      </c>
      <c r="AB38" s="694"/>
      <c r="AC38" s="694"/>
      <c r="AD38" s="694"/>
      <c r="AE38" s="694">
        <v>100</v>
      </c>
      <c r="AF38" s="694"/>
      <c r="AG38" s="694"/>
      <c r="AH38" s="694"/>
      <c r="AI38" s="694">
        <v>100</v>
      </c>
      <c r="AJ38" s="694"/>
      <c r="AK38" s="694"/>
      <c r="AL38" s="694"/>
      <c r="AM38" s="694">
        <v>100</v>
      </c>
      <c r="AN38" s="694"/>
      <c r="AO38" s="694"/>
      <c r="AP38" s="694"/>
    </row>
    <row r="39" spans="1:42" s="970" customFormat="1" ht="34.5" customHeight="1">
      <c r="A39" s="1202">
        <v>4</v>
      </c>
      <c r="B39" s="1028" t="s">
        <v>453</v>
      </c>
      <c r="C39" s="1198"/>
      <c r="D39" s="979"/>
      <c r="E39" s="694"/>
      <c r="F39" s="694"/>
      <c r="G39" s="694"/>
      <c r="H39" s="694"/>
      <c r="I39" s="694"/>
      <c r="J39" s="694"/>
      <c r="K39" s="991"/>
      <c r="L39" s="692"/>
      <c r="M39" s="974"/>
      <c r="N39" s="1202"/>
      <c r="O39" s="1610"/>
      <c r="P39" s="1610"/>
      <c r="Q39" s="1610"/>
      <c r="R39" s="1606"/>
      <c r="S39" s="1610"/>
      <c r="T39" s="1610"/>
      <c r="U39" s="1610"/>
      <c r="V39" s="1606"/>
      <c r="W39" s="1610"/>
      <c r="X39" s="1610"/>
      <c r="Y39" s="1610"/>
      <c r="Z39" s="1606"/>
      <c r="AA39" s="1610"/>
      <c r="AB39" s="1610"/>
      <c r="AC39" s="1610"/>
      <c r="AD39" s="1606"/>
      <c r="AE39" s="1610"/>
      <c r="AF39" s="1610"/>
      <c r="AG39" s="1610"/>
      <c r="AH39" s="1606"/>
      <c r="AI39" s="1610"/>
      <c r="AJ39" s="1610"/>
      <c r="AK39" s="1610"/>
      <c r="AL39" s="1606"/>
      <c r="AM39" s="1606"/>
      <c r="AN39" s="1610"/>
      <c r="AO39" s="1610"/>
      <c r="AP39" s="1606"/>
    </row>
    <row r="40" spans="1:42" s="1404" customFormat="1" ht="48.75" customHeight="1">
      <c r="A40" s="694"/>
      <c r="B40" s="973" t="s">
        <v>796</v>
      </c>
      <c r="C40" s="695" t="s">
        <v>188</v>
      </c>
      <c r="D40" s="979">
        <v>27200</v>
      </c>
      <c r="E40" s="694">
        <v>39498</v>
      </c>
      <c r="F40" s="694"/>
      <c r="G40" s="694">
        <v>39700</v>
      </c>
      <c r="H40" s="694"/>
      <c r="I40" s="694"/>
      <c r="J40" s="694"/>
      <c r="K40" s="991"/>
      <c r="L40" s="692"/>
      <c r="M40" s="974"/>
      <c r="N40" s="1112"/>
      <c r="O40" s="694"/>
      <c r="P40" s="694"/>
      <c r="Q40" s="694"/>
      <c r="R40" s="1602"/>
      <c r="S40" s="694"/>
      <c r="T40" s="694"/>
      <c r="U40" s="694"/>
      <c r="V40" s="1602"/>
      <c r="W40" s="694"/>
      <c r="X40" s="694"/>
      <c r="Y40" s="694"/>
      <c r="Z40" s="1602"/>
      <c r="AA40" s="694"/>
      <c r="AB40" s="694"/>
      <c r="AC40" s="694"/>
      <c r="AD40" s="1602"/>
      <c r="AE40" s="694"/>
      <c r="AF40" s="694"/>
      <c r="AG40" s="694"/>
      <c r="AH40" s="1602"/>
      <c r="AI40" s="694"/>
      <c r="AJ40" s="694"/>
      <c r="AK40" s="694"/>
      <c r="AL40" s="1602"/>
      <c r="AM40" s="694"/>
      <c r="AN40" s="694"/>
      <c r="AO40" s="694"/>
      <c r="AP40" s="1602"/>
    </row>
    <row r="41" spans="1:42" ht="48.75" customHeight="1">
      <c r="A41" s="694"/>
      <c r="B41" s="973" t="s">
        <v>792</v>
      </c>
      <c r="C41" s="695" t="s">
        <v>188</v>
      </c>
      <c r="D41" s="979">
        <v>10195</v>
      </c>
      <c r="E41" s="694">
        <v>10190</v>
      </c>
      <c r="F41" s="694"/>
      <c r="G41" s="694">
        <v>10341</v>
      </c>
      <c r="H41" s="694"/>
      <c r="I41" s="694"/>
      <c r="J41" s="694"/>
      <c r="K41" s="991"/>
      <c r="L41" s="692"/>
      <c r="M41" s="974"/>
      <c r="N41" s="1112"/>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4"/>
      <c r="AP41" s="694"/>
    </row>
    <row r="42" spans="1:42" ht="48.75" customHeight="1">
      <c r="A42" s="694"/>
      <c r="B42" s="973" t="s">
        <v>797</v>
      </c>
      <c r="C42" s="695" t="s">
        <v>167</v>
      </c>
      <c r="D42" s="978">
        <f>D41/'9 DS-KHHGD '!E12%</f>
        <v>21.848613432771849</v>
      </c>
      <c r="E42" s="978" t="e">
        <f>E41/'9 DS-KHHGD '!F12%</f>
        <v>#DIV/0!</v>
      </c>
      <c r="F42" s="978"/>
      <c r="G42" s="978">
        <f>G41/'9 DS-KHHGD '!H12%</f>
        <v>22.161501864472161</v>
      </c>
      <c r="H42" s="694"/>
      <c r="I42" s="694"/>
      <c r="J42" s="694"/>
      <c r="K42" s="991"/>
      <c r="L42" s="692"/>
      <c r="M42" s="974"/>
      <c r="N42" s="1112"/>
      <c r="O42" s="695"/>
      <c r="P42" s="695"/>
      <c r="Q42" s="695"/>
      <c r="R42" s="694"/>
      <c r="S42" s="697"/>
      <c r="T42" s="697"/>
      <c r="U42" s="697"/>
      <c r="V42" s="694"/>
      <c r="W42" s="694"/>
      <c r="X42" s="694"/>
      <c r="Y42" s="694"/>
      <c r="Z42" s="694"/>
      <c r="AA42" s="694"/>
      <c r="AB42" s="694"/>
      <c r="AC42" s="694"/>
      <c r="AD42" s="694"/>
      <c r="AE42" s="695"/>
      <c r="AF42" s="695"/>
      <c r="AG42" s="695"/>
      <c r="AH42" s="694"/>
      <c r="AI42" s="694"/>
      <c r="AJ42" s="694"/>
      <c r="AK42" s="694"/>
      <c r="AL42" s="694"/>
      <c r="AM42" s="694"/>
      <c r="AN42" s="694"/>
      <c r="AO42" s="694"/>
      <c r="AP42" s="694"/>
    </row>
    <row r="43" spans="1:42" ht="42.75" customHeight="1">
      <c r="A43" s="694"/>
      <c r="B43" s="973" t="s">
        <v>668</v>
      </c>
      <c r="C43" s="695" t="s">
        <v>188</v>
      </c>
      <c r="D43" s="979">
        <v>3960</v>
      </c>
      <c r="E43" s="694">
        <v>8123</v>
      </c>
      <c r="F43" s="694"/>
      <c r="G43" s="694">
        <v>8300</v>
      </c>
      <c r="H43" s="694"/>
      <c r="I43" s="694"/>
      <c r="J43" s="694"/>
      <c r="K43" s="991"/>
      <c r="L43" s="692"/>
      <c r="M43" s="974"/>
      <c r="N43" s="1112"/>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c r="AL43" s="694"/>
      <c r="AM43" s="694"/>
      <c r="AN43" s="694"/>
      <c r="AO43" s="694"/>
      <c r="AP43" s="694"/>
    </row>
    <row r="44" spans="1:42" s="1214" customFormat="1" ht="40.5" hidden="1" customHeight="1">
      <c r="A44" s="795"/>
      <c r="B44" s="1396" t="s">
        <v>791</v>
      </c>
      <c r="C44" s="802" t="s">
        <v>188</v>
      </c>
      <c r="D44" s="1416" t="e">
        <f>#REF!+#REF!+#REF!+#REF!+#REF!+#REF!+#REF!</f>
        <v>#REF!</v>
      </c>
      <c r="E44" s="795">
        <v>41293</v>
      </c>
      <c r="F44" s="795"/>
      <c r="G44" s="795">
        <v>42300</v>
      </c>
      <c r="H44" s="795"/>
      <c r="I44" s="795"/>
      <c r="J44" s="795"/>
      <c r="K44" s="1417"/>
      <c r="L44" s="1397"/>
      <c r="M44" s="1415"/>
      <c r="N44" s="1418"/>
      <c r="O44" s="795"/>
      <c r="P44" s="795"/>
      <c r="Q44" s="795"/>
      <c r="R44" s="1412"/>
      <c r="S44" s="795"/>
      <c r="T44" s="795"/>
      <c r="U44" s="795"/>
      <c r="V44" s="1412"/>
      <c r="W44" s="795"/>
      <c r="X44" s="795"/>
      <c r="Y44" s="795"/>
      <c r="Z44" s="1412"/>
      <c r="AA44" s="795"/>
      <c r="AB44" s="795"/>
      <c r="AC44" s="795"/>
      <c r="AD44" s="1412"/>
      <c r="AE44" s="795"/>
      <c r="AF44" s="795"/>
      <c r="AG44" s="795"/>
      <c r="AH44" s="1412"/>
      <c r="AI44" s="795"/>
      <c r="AJ44" s="795"/>
      <c r="AK44" s="795"/>
      <c r="AL44" s="1412"/>
      <c r="AM44" s="795"/>
      <c r="AN44" s="795"/>
      <c r="AO44" s="795"/>
      <c r="AP44" s="1412"/>
    </row>
    <row r="45" spans="1:42" s="1214" customFormat="1" ht="41.25" hidden="1" customHeight="1">
      <c r="A45" s="795"/>
      <c r="B45" s="1396" t="s">
        <v>879</v>
      </c>
      <c r="C45" s="802" t="s">
        <v>167</v>
      </c>
      <c r="D45" s="1416" t="e">
        <f>D44/'9 DS-KHHGD '!E12%</f>
        <v>#REF!</v>
      </c>
      <c r="E45" s="1416" t="e">
        <f>E44/'9 DS-KHHGD '!F12%</f>
        <v>#DIV/0!</v>
      </c>
      <c r="F45" s="1416"/>
      <c r="G45" s="1416">
        <f>G44/'9 DS-KHHGD '!H12%</f>
        <v>90.651922335090646</v>
      </c>
      <c r="H45" s="795"/>
      <c r="I45" s="795"/>
      <c r="J45" s="795"/>
      <c r="K45" s="1417"/>
      <c r="L45" s="1397"/>
      <c r="M45" s="1415"/>
      <c r="N45" s="1412"/>
      <c r="O45" s="795" t="e">
        <f>O44/'9 DS-KHHGD '!S12%</f>
        <v>#DIV/0!</v>
      </c>
      <c r="P45" s="795" t="e">
        <f>P44/'9 DS-KHHGD '!Q12%</f>
        <v>#DIV/0!</v>
      </c>
      <c r="Q45" s="795"/>
      <c r="R45" s="1412"/>
      <c r="S45" s="1397" t="e">
        <f>S44/'9 DS-KHHGD '!W12%</f>
        <v>#DIV/0!</v>
      </c>
      <c r="T45" s="1397" t="e">
        <f>T44/'9 DS-KHHGD '!U12%</f>
        <v>#DIV/0!</v>
      </c>
      <c r="U45" s="1397"/>
      <c r="V45" s="1412"/>
      <c r="W45" s="795" t="e">
        <f>W44/'9 DS-KHHGD '!AA12%</f>
        <v>#DIV/0!</v>
      </c>
      <c r="X45" s="795" t="e">
        <f>X44/'9 DS-KHHGD '!Y12%</f>
        <v>#DIV/0!</v>
      </c>
      <c r="Y45" s="795"/>
      <c r="Z45" s="1412"/>
      <c r="AA45" s="795" t="e">
        <f>AA44/'9 DS-KHHGD '!AE12%</f>
        <v>#DIV/0!</v>
      </c>
      <c r="AB45" s="795"/>
      <c r="AC45" s="795"/>
      <c r="AD45" s="1412"/>
      <c r="AE45" s="795" t="e">
        <f>AE44/'9 DS-KHHGD '!AI12%</f>
        <v>#DIV/0!</v>
      </c>
      <c r="AF45" s="795"/>
      <c r="AG45" s="795"/>
      <c r="AH45" s="1412"/>
      <c r="AI45" s="795" t="e">
        <f>AI44/'9 DS-KHHGD '!AM12%</f>
        <v>#DIV/0!</v>
      </c>
      <c r="AJ45" s="795"/>
      <c r="AK45" s="795"/>
      <c r="AL45" s="1412"/>
      <c r="AM45" s="795"/>
      <c r="AN45" s="795"/>
      <c r="AO45" s="795"/>
      <c r="AP45" s="1412"/>
    </row>
    <row r="46" spans="1:42" s="970" customFormat="1" ht="42" customHeight="1">
      <c r="A46" s="1202">
        <v>5</v>
      </c>
      <c r="B46" s="1028" t="s">
        <v>1234</v>
      </c>
      <c r="C46" s="1198"/>
      <c r="D46" s="979"/>
      <c r="E46" s="694"/>
      <c r="F46" s="694"/>
      <c r="G46" s="694"/>
      <c r="H46" s="694"/>
      <c r="I46" s="694"/>
      <c r="J46" s="694"/>
      <c r="K46" s="991"/>
      <c r="L46" s="692"/>
      <c r="M46" s="974"/>
      <c r="N46" s="1200"/>
      <c r="O46" s="1610"/>
      <c r="P46" s="1610"/>
      <c r="Q46" s="1610"/>
      <c r="R46" s="1606"/>
      <c r="S46" s="1610"/>
      <c r="T46" s="1610"/>
      <c r="U46" s="1610"/>
      <c r="V46" s="1606"/>
      <c r="W46" s="1610"/>
      <c r="X46" s="1610"/>
      <c r="Y46" s="1610"/>
      <c r="Z46" s="1606"/>
      <c r="AA46" s="1610"/>
      <c r="AB46" s="1610"/>
      <c r="AC46" s="1610"/>
      <c r="AD46" s="1606"/>
      <c r="AE46" s="1610"/>
      <c r="AF46" s="1610"/>
      <c r="AG46" s="1610"/>
      <c r="AH46" s="1606"/>
      <c r="AI46" s="1610"/>
      <c r="AJ46" s="1610"/>
      <c r="AK46" s="1610"/>
      <c r="AL46" s="1606"/>
      <c r="AM46" s="1606"/>
      <c r="AN46" s="1610"/>
      <c r="AO46" s="1610"/>
      <c r="AP46" s="1606"/>
    </row>
    <row r="47" spans="1:42" ht="42" customHeight="1">
      <c r="A47" s="694"/>
      <c r="B47" s="988" t="s">
        <v>969</v>
      </c>
      <c r="C47" s="695" t="s">
        <v>188</v>
      </c>
      <c r="D47" s="979" t="e">
        <f>#REF!+#REF!+#REF!+#REF!+#REF!+#REF!+#REF!</f>
        <v>#REF!</v>
      </c>
      <c r="E47" s="694">
        <f t="shared" si="1"/>
        <v>0</v>
      </c>
      <c r="F47" s="694"/>
      <c r="G47" s="694">
        <f>O47+S47+W47+AA47+AE47+AI47+AM47</f>
        <v>30062</v>
      </c>
      <c r="H47" s="694"/>
      <c r="I47" s="694"/>
      <c r="J47" s="694"/>
      <c r="K47" s="991"/>
      <c r="L47" s="692"/>
      <c r="M47" s="974"/>
      <c r="N47" s="979"/>
      <c r="O47" s="694">
        <v>4752</v>
      </c>
      <c r="P47" s="694"/>
      <c r="Q47" s="694"/>
      <c r="R47" s="694"/>
      <c r="S47" s="694">
        <v>8862</v>
      </c>
      <c r="T47" s="694"/>
      <c r="U47" s="694"/>
      <c r="V47" s="694"/>
      <c r="W47" s="694">
        <v>4751</v>
      </c>
      <c r="X47" s="694"/>
      <c r="Y47" s="694"/>
      <c r="Z47" s="694"/>
      <c r="AA47" s="694">
        <v>2041</v>
      </c>
      <c r="AB47" s="694"/>
      <c r="AC47" s="694"/>
      <c r="AD47" s="694"/>
      <c r="AE47" s="694">
        <v>3302</v>
      </c>
      <c r="AF47" s="694"/>
      <c r="AG47" s="694"/>
      <c r="AH47" s="694"/>
      <c r="AI47" s="694">
        <v>3322</v>
      </c>
      <c r="AJ47" s="694"/>
      <c r="AK47" s="694"/>
      <c r="AL47" s="694"/>
      <c r="AM47" s="694">
        <v>3032</v>
      </c>
      <c r="AN47" s="694"/>
      <c r="AO47" s="694"/>
      <c r="AP47" s="694"/>
    </row>
    <row r="48" spans="1:42" s="1349" customFormat="1" ht="37.5" customHeight="1">
      <c r="A48" s="694"/>
      <c r="B48" s="975" t="s">
        <v>128</v>
      </c>
      <c r="C48" s="695" t="s">
        <v>167</v>
      </c>
      <c r="D48" s="695" t="e">
        <f>D47/'9 DS-KHHGD '!E12%</f>
        <v>#REF!</v>
      </c>
      <c r="E48" s="695" t="e">
        <f>E47/'9 DS-KHHGD '!F12%</f>
        <v>#DIV/0!</v>
      </c>
      <c r="F48" s="695"/>
      <c r="G48" s="695">
        <f>G47/'9 DS-KHHGD '!H12%</f>
        <v>64.425013929964422</v>
      </c>
      <c r="H48" s="694"/>
      <c r="I48" s="694"/>
      <c r="J48" s="694"/>
      <c r="K48" s="991"/>
      <c r="L48" s="692"/>
      <c r="M48" s="974"/>
      <c r="N48" s="695"/>
      <c r="O48" s="695" t="e">
        <f>O47/'9 DS-KHHGD '!S12%</f>
        <v>#DIV/0!</v>
      </c>
      <c r="P48" s="695"/>
      <c r="Q48" s="695"/>
      <c r="R48" s="1602"/>
      <c r="S48" s="695" t="e">
        <f>S47/'9 DS-KHHGD '!W12%</f>
        <v>#DIV/0!</v>
      </c>
      <c r="T48" s="695"/>
      <c r="U48" s="695"/>
      <c r="V48" s="1602"/>
      <c r="W48" s="695" t="e">
        <f>W47/'9 DS-KHHGD '!AA12%</f>
        <v>#DIV/0!</v>
      </c>
      <c r="X48" s="695"/>
      <c r="Y48" s="695"/>
      <c r="Z48" s="1602"/>
      <c r="AA48" s="695" t="e">
        <f>AA47/'9 DS-KHHGD '!AE12%</f>
        <v>#DIV/0!</v>
      </c>
      <c r="AB48" s="695"/>
      <c r="AC48" s="695"/>
      <c r="AD48" s="1602"/>
      <c r="AE48" s="695" t="e">
        <f>AE47/'9 DS-KHHGD '!AI12%</f>
        <v>#DIV/0!</v>
      </c>
      <c r="AF48" s="695"/>
      <c r="AG48" s="695"/>
      <c r="AH48" s="1602"/>
      <c r="AI48" s="695" t="e">
        <f>AI47/'9 DS-KHHGD '!AM12%</f>
        <v>#DIV/0!</v>
      </c>
      <c r="AJ48" s="695"/>
      <c r="AK48" s="695"/>
      <c r="AL48" s="1602"/>
      <c r="AM48" s="695" t="e">
        <f>AM47/'9 DS-KHHGD '!AQ12%</f>
        <v>#DIV/0!</v>
      </c>
      <c r="AN48" s="695"/>
      <c r="AO48" s="695"/>
      <c r="AP48" s="1602"/>
    </row>
    <row r="49" spans="1:42" ht="45" customHeight="1">
      <c r="A49" s="694"/>
      <c r="B49" s="973" t="s">
        <v>1235</v>
      </c>
      <c r="C49" s="695"/>
      <c r="D49" s="694" t="e">
        <f>#REF!+#REF!+#REF!+#REF!+#REF!+#REF!+#REF!</f>
        <v>#REF!</v>
      </c>
      <c r="E49" s="694">
        <f t="shared" si="1"/>
        <v>0</v>
      </c>
      <c r="F49" s="694"/>
      <c r="G49" s="694">
        <f>O49+S49+W49+AA49+AE49+AI49+AM49</f>
        <v>29911</v>
      </c>
      <c r="H49" s="694"/>
      <c r="I49" s="694"/>
      <c r="J49" s="694"/>
      <c r="K49" s="991"/>
      <c r="L49" s="692"/>
      <c r="M49" s="974"/>
      <c r="N49" s="979"/>
      <c r="O49" s="979">
        <v>4724</v>
      </c>
      <c r="P49" s="979"/>
      <c r="Q49" s="979"/>
      <c r="R49" s="694"/>
      <c r="S49" s="979">
        <v>8837</v>
      </c>
      <c r="T49" s="979"/>
      <c r="U49" s="979"/>
      <c r="V49" s="694"/>
      <c r="W49" s="979">
        <v>4740</v>
      </c>
      <c r="X49" s="979"/>
      <c r="Y49" s="979"/>
      <c r="Z49" s="694"/>
      <c r="AA49" s="979">
        <v>2029</v>
      </c>
      <c r="AB49" s="979"/>
      <c r="AC49" s="979"/>
      <c r="AD49" s="694"/>
      <c r="AE49" s="979">
        <v>3282</v>
      </c>
      <c r="AF49" s="979"/>
      <c r="AG49" s="979"/>
      <c r="AH49" s="694"/>
      <c r="AI49" s="979">
        <v>3291</v>
      </c>
      <c r="AJ49" s="979"/>
      <c r="AK49" s="979"/>
      <c r="AL49" s="694"/>
      <c r="AM49" s="979">
        <v>3008</v>
      </c>
      <c r="AN49" s="979"/>
      <c r="AO49" s="979"/>
      <c r="AP49" s="694"/>
    </row>
    <row r="50" spans="1:42" ht="39" customHeight="1">
      <c r="A50" s="694"/>
      <c r="B50" s="988" t="s">
        <v>1236</v>
      </c>
      <c r="C50" s="695" t="s">
        <v>188</v>
      </c>
      <c r="D50" s="694" t="e">
        <f>#REF!+#REF!+#REF!+#REF!+#REF!+#REF!+#REF!</f>
        <v>#REF!</v>
      </c>
      <c r="E50" s="694">
        <f t="shared" si="1"/>
        <v>0</v>
      </c>
      <c r="F50" s="694"/>
      <c r="G50" s="694">
        <f>O50+S50+W50+AA50+AE50+AI50+AM50</f>
        <v>147</v>
      </c>
      <c r="H50" s="694"/>
      <c r="I50" s="694"/>
      <c r="J50" s="694"/>
      <c r="K50" s="991"/>
      <c r="L50" s="692"/>
      <c r="M50" s="974"/>
      <c r="N50" s="694"/>
      <c r="O50" s="694">
        <v>28</v>
      </c>
      <c r="P50" s="694"/>
      <c r="Q50" s="694"/>
      <c r="R50" s="694"/>
      <c r="S50" s="694">
        <v>25</v>
      </c>
      <c r="T50" s="694"/>
      <c r="U50" s="694"/>
      <c r="V50" s="694"/>
      <c r="W50" s="694">
        <v>11</v>
      </c>
      <c r="X50" s="694"/>
      <c r="Y50" s="694"/>
      <c r="Z50" s="694"/>
      <c r="AA50" s="694">
        <v>11</v>
      </c>
      <c r="AB50" s="694"/>
      <c r="AC50" s="694"/>
      <c r="AD50" s="694"/>
      <c r="AE50" s="694">
        <v>19</v>
      </c>
      <c r="AF50" s="694"/>
      <c r="AG50" s="694"/>
      <c r="AH50" s="694"/>
      <c r="AI50" s="694">
        <v>30</v>
      </c>
      <c r="AJ50" s="694"/>
      <c r="AK50" s="694"/>
      <c r="AL50" s="694"/>
      <c r="AM50" s="694">
        <v>23</v>
      </c>
      <c r="AN50" s="694"/>
      <c r="AO50" s="694"/>
      <c r="AP50" s="694"/>
    </row>
    <row r="51" spans="1:42" s="1362" customFormat="1" ht="39" customHeight="1">
      <c r="A51" s="694"/>
      <c r="B51" s="988" t="s">
        <v>1106</v>
      </c>
      <c r="C51" s="695" t="s">
        <v>188</v>
      </c>
      <c r="D51" s="979" t="e">
        <f>#REF!+#REF!+#REF!+#REF!+#REF!+#REF!+#REF!</f>
        <v>#REF!</v>
      </c>
      <c r="E51" s="694">
        <f t="shared" si="1"/>
        <v>0</v>
      </c>
      <c r="F51" s="694"/>
      <c r="G51" s="694">
        <f>O51+S51+W51+AA51+AE51+AI51+AM51</f>
        <v>31345</v>
      </c>
      <c r="H51" s="694"/>
      <c r="I51" s="694"/>
      <c r="J51" s="694"/>
      <c r="K51" s="991"/>
      <c r="L51" s="692"/>
      <c r="M51" s="974"/>
      <c r="N51" s="979"/>
      <c r="O51" s="694">
        <f>O53+O54</f>
        <v>4970</v>
      </c>
      <c r="P51" s="694"/>
      <c r="Q51" s="694"/>
      <c r="R51" s="1602"/>
      <c r="S51" s="692">
        <f>S53+S54</f>
        <v>9046</v>
      </c>
      <c r="T51" s="692"/>
      <c r="U51" s="692"/>
      <c r="V51" s="1602"/>
      <c r="W51" s="694">
        <f>W53+W54</f>
        <v>5286</v>
      </c>
      <c r="X51" s="694"/>
      <c r="Y51" s="694"/>
      <c r="Z51" s="1602"/>
      <c r="AA51" s="694">
        <f>AA53+AA54</f>
        <v>2142</v>
      </c>
      <c r="AB51" s="694"/>
      <c r="AC51" s="694"/>
      <c r="AD51" s="1602"/>
      <c r="AE51" s="694">
        <f>AE53+AE54</f>
        <v>3346</v>
      </c>
      <c r="AF51" s="694"/>
      <c r="AG51" s="694"/>
      <c r="AH51" s="1602"/>
      <c r="AI51" s="694">
        <f>AI53+AI54</f>
        <v>3441</v>
      </c>
      <c r="AJ51" s="694"/>
      <c r="AK51" s="694"/>
      <c r="AL51" s="1602"/>
      <c r="AM51" s="694">
        <f>AM53+AM54</f>
        <v>3114</v>
      </c>
      <c r="AN51" s="694"/>
      <c r="AO51" s="694"/>
      <c r="AP51" s="1602"/>
    </row>
    <row r="52" spans="1:42" s="1349" customFormat="1" ht="40.5" customHeight="1">
      <c r="A52" s="694"/>
      <c r="B52" s="975" t="s">
        <v>128</v>
      </c>
      <c r="C52" s="695" t="s">
        <v>167</v>
      </c>
      <c r="D52" s="994" t="e">
        <f>D51/'9 DS-KHHGD '!E12%</f>
        <v>#REF!</v>
      </c>
      <c r="E52" s="994" t="e">
        <f>E51/'9 DS-KHHGD '!F12%</f>
        <v>#DIV/0!</v>
      </c>
      <c r="F52" s="994"/>
      <c r="G52" s="994">
        <f>G51/'9 DS-KHHGD '!H12%</f>
        <v>67.174574600317172</v>
      </c>
      <c r="H52" s="694"/>
      <c r="I52" s="694"/>
      <c r="J52" s="694"/>
      <c r="K52" s="991"/>
      <c r="L52" s="692"/>
      <c r="M52" s="974"/>
      <c r="N52" s="1347"/>
      <c r="O52" s="985" t="e">
        <f>O51/'9 DS-KHHGD '!S12%</f>
        <v>#DIV/0!</v>
      </c>
      <c r="P52" s="985"/>
      <c r="Q52" s="985"/>
      <c r="R52" s="1602"/>
      <c r="S52" s="985" t="e">
        <f>S51/'9 DS-KHHGD '!W12%</f>
        <v>#DIV/0!</v>
      </c>
      <c r="T52" s="985"/>
      <c r="U52" s="985"/>
      <c r="V52" s="1602"/>
      <c r="W52" s="985" t="e">
        <f>W51/'9 DS-KHHGD '!AA12%</f>
        <v>#DIV/0!</v>
      </c>
      <c r="X52" s="985"/>
      <c r="Y52" s="985"/>
      <c r="Z52" s="1602"/>
      <c r="AA52" s="985" t="e">
        <f>AA51/'9 DS-KHHGD '!AE12%</f>
        <v>#DIV/0!</v>
      </c>
      <c r="AB52" s="985"/>
      <c r="AC52" s="985"/>
      <c r="AD52" s="1602"/>
      <c r="AE52" s="985" t="e">
        <f>AE51/'9 DS-KHHGD '!AI12%</f>
        <v>#DIV/0!</v>
      </c>
      <c r="AF52" s="985"/>
      <c r="AG52" s="985"/>
      <c r="AH52" s="1602"/>
      <c r="AI52" s="985" t="e">
        <f>AI51/'9 DS-KHHGD '!AM12%</f>
        <v>#DIV/0!</v>
      </c>
      <c r="AJ52" s="985"/>
      <c r="AK52" s="985"/>
      <c r="AL52" s="1602"/>
      <c r="AM52" s="985" t="e">
        <f>AM51/'9 DS-KHHGD '!AQ12%</f>
        <v>#DIV/0!</v>
      </c>
      <c r="AN52" s="985"/>
      <c r="AO52" s="985"/>
      <c r="AP52" s="1602"/>
    </row>
    <row r="53" spans="1:42" ht="40.5" customHeight="1">
      <c r="A53" s="694"/>
      <c r="B53" s="975" t="s">
        <v>970</v>
      </c>
      <c r="C53" s="695" t="s">
        <v>188</v>
      </c>
      <c r="D53" s="979" t="e">
        <f>#REF!+#REF!+#REF!+#REF!+#REF!+#REF!+#REF!</f>
        <v>#REF!</v>
      </c>
      <c r="E53" s="694">
        <f t="shared" si="1"/>
        <v>0</v>
      </c>
      <c r="F53" s="694"/>
      <c r="G53" s="694">
        <f>O53+S53+W53+AA53+AE53+AI53+AM53</f>
        <v>24946</v>
      </c>
      <c r="H53" s="694"/>
      <c r="I53" s="694"/>
      <c r="J53" s="694"/>
      <c r="K53" s="991"/>
      <c r="L53" s="692"/>
      <c r="M53" s="974"/>
      <c r="N53" s="1196"/>
      <c r="O53" s="984">
        <v>4490</v>
      </c>
      <c r="P53" s="984"/>
      <c r="Q53" s="984"/>
      <c r="R53" s="694"/>
      <c r="S53" s="984">
        <v>8600</v>
      </c>
      <c r="T53" s="984"/>
      <c r="U53" s="984"/>
      <c r="V53" s="694"/>
      <c r="W53" s="979">
        <v>4865</v>
      </c>
      <c r="X53" s="979"/>
      <c r="Y53" s="979"/>
      <c r="Z53" s="694"/>
      <c r="AA53" s="692">
        <v>1720</v>
      </c>
      <c r="AB53" s="692"/>
      <c r="AC53" s="692"/>
      <c r="AD53" s="694"/>
      <c r="AE53" s="692">
        <v>2765</v>
      </c>
      <c r="AF53" s="692"/>
      <c r="AG53" s="692"/>
      <c r="AH53" s="694"/>
      <c r="AI53" s="692">
        <v>1691</v>
      </c>
      <c r="AJ53" s="692"/>
      <c r="AK53" s="692"/>
      <c r="AL53" s="694"/>
      <c r="AM53" s="694">
        <v>815</v>
      </c>
      <c r="AN53" s="984"/>
      <c r="AO53" s="984"/>
      <c r="AP53" s="694"/>
    </row>
    <row r="54" spans="1:42" s="1362" customFormat="1" ht="40.5" customHeight="1">
      <c r="A54" s="694"/>
      <c r="B54" s="1211" t="s">
        <v>1353</v>
      </c>
      <c r="C54" s="695" t="s">
        <v>188</v>
      </c>
      <c r="D54" s="979" t="e">
        <f>#REF!+#REF!+#REF!+#REF!+#REF!+#REF!+#REF!</f>
        <v>#REF!</v>
      </c>
      <c r="E54" s="694">
        <f>P54+T54+X54+AB54+AF54+AJ54+AN54</f>
        <v>0</v>
      </c>
      <c r="F54" s="694"/>
      <c r="G54" s="694">
        <f>O54+S54+W54+AA54+AE54+AI54+AM54</f>
        <v>6399</v>
      </c>
      <c r="H54" s="694"/>
      <c r="I54" s="694"/>
      <c r="J54" s="694"/>
      <c r="K54" s="991"/>
      <c r="L54" s="692"/>
      <c r="M54" s="974"/>
      <c r="N54" s="1361"/>
      <c r="O54" s="984">
        <f>476+4</f>
        <v>480</v>
      </c>
      <c r="P54" s="984"/>
      <c r="Q54" s="984"/>
      <c r="R54" s="1602"/>
      <c r="S54" s="984">
        <v>446</v>
      </c>
      <c r="T54" s="984"/>
      <c r="U54" s="984"/>
      <c r="V54" s="1602"/>
      <c r="W54" s="692">
        <v>421</v>
      </c>
      <c r="X54" s="692"/>
      <c r="Y54" s="692"/>
      <c r="Z54" s="1602"/>
      <c r="AA54" s="693">
        <v>422</v>
      </c>
      <c r="AB54" s="693"/>
      <c r="AC54" s="693"/>
      <c r="AD54" s="1602"/>
      <c r="AE54" s="693">
        <v>581</v>
      </c>
      <c r="AF54" s="693"/>
      <c r="AG54" s="693"/>
      <c r="AH54" s="1602"/>
      <c r="AI54" s="692">
        <v>1750</v>
      </c>
      <c r="AJ54" s="692"/>
      <c r="AK54" s="692"/>
      <c r="AL54" s="1602"/>
      <c r="AM54" s="694">
        <v>2299</v>
      </c>
      <c r="AN54" s="984"/>
      <c r="AO54" s="984"/>
      <c r="AP54" s="1602"/>
    </row>
    <row r="55" spans="1:42" ht="52.5" customHeight="1">
      <c r="A55" s="694"/>
      <c r="B55" s="988" t="s">
        <v>968</v>
      </c>
      <c r="C55" s="695" t="s">
        <v>188</v>
      </c>
      <c r="D55" s="979" t="e">
        <f>#REF!+#REF!+#REF!+#REF!+#REF!+#REF!+#REF!</f>
        <v>#REF!</v>
      </c>
      <c r="E55" s="694">
        <f t="shared" si="1"/>
        <v>0</v>
      </c>
      <c r="F55" s="694"/>
      <c r="G55" s="694">
        <f>O55+S55+W55+AA55+AE55+AI55+AM55</f>
        <v>29467</v>
      </c>
      <c r="H55" s="694"/>
      <c r="I55" s="694"/>
      <c r="J55" s="694"/>
      <c r="K55" s="991"/>
      <c r="L55" s="692"/>
      <c r="M55" s="974"/>
      <c r="N55" s="1196"/>
      <c r="O55" s="692">
        <v>4766</v>
      </c>
      <c r="P55" s="692"/>
      <c r="Q55" s="692"/>
      <c r="R55" s="694"/>
      <c r="S55" s="692">
        <v>8564</v>
      </c>
      <c r="T55" s="692"/>
      <c r="U55" s="692"/>
      <c r="V55" s="694"/>
      <c r="W55" s="692">
        <v>4872</v>
      </c>
      <c r="X55" s="692"/>
      <c r="Y55" s="692"/>
      <c r="Z55" s="694"/>
      <c r="AA55" s="979">
        <v>1926</v>
      </c>
      <c r="AB55" s="979"/>
      <c r="AC55" s="979"/>
      <c r="AD55" s="694"/>
      <c r="AE55" s="692">
        <v>3109</v>
      </c>
      <c r="AF55" s="692"/>
      <c r="AG55" s="692"/>
      <c r="AH55" s="694"/>
      <c r="AI55" s="692">
        <v>3165</v>
      </c>
      <c r="AJ55" s="692"/>
      <c r="AK55" s="692"/>
      <c r="AL55" s="694"/>
      <c r="AM55" s="694">
        <v>3065</v>
      </c>
      <c r="AN55" s="692"/>
      <c r="AO55" s="692"/>
      <c r="AP55" s="694"/>
    </row>
    <row r="56" spans="1:42" ht="38.25" customHeight="1">
      <c r="A56" s="694"/>
      <c r="B56" s="988" t="s">
        <v>971</v>
      </c>
      <c r="C56" s="695" t="s">
        <v>167</v>
      </c>
      <c r="D56" s="979" t="e">
        <f>D57+D58+D59</f>
        <v>#REF!</v>
      </c>
      <c r="E56" s="979">
        <f t="shared" ref="E56:G56" si="2">E57+E58+E59</f>
        <v>0</v>
      </c>
      <c r="F56" s="979"/>
      <c r="G56" s="979">
        <f t="shared" si="2"/>
        <v>100</v>
      </c>
      <c r="H56" s="694"/>
      <c r="I56" s="694"/>
      <c r="J56" s="694"/>
      <c r="K56" s="991"/>
      <c r="L56" s="692"/>
      <c r="M56" s="974"/>
      <c r="N56" s="979"/>
      <c r="O56" s="979">
        <f>O57+O58+O59</f>
        <v>100</v>
      </c>
      <c r="P56" s="979"/>
      <c r="Q56" s="979"/>
      <c r="R56" s="694"/>
      <c r="S56" s="979">
        <f>S57+S58+S59</f>
        <v>100</v>
      </c>
      <c r="T56" s="979"/>
      <c r="U56" s="979"/>
      <c r="V56" s="694"/>
      <c r="W56" s="979">
        <f>W57+W58+W59</f>
        <v>100</v>
      </c>
      <c r="X56" s="979"/>
      <c r="Y56" s="979"/>
      <c r="Z56" s="694"/>
      <c r="AA56" s="979">
        <f>AA57+AA58+AA59</f>
        <v>100</v>
      </c>
      <c r="AB56" s="979"/>
      <c r="AC56" s="979"/>
      <c r="AD56" s="694"/>
      <c r="AE56" s="979">
        <f>AE57+AE58+AE59</f>
        <v>100</v>
      </c>
      <c r="AF56" s="979"/>
      <c r="AG56" s="979"/>
      <c r="AH56" s="694"/>
      <c r="AI56" s="979">
        <f>AI57+AI58+AI59</f>
        <v>100</v>
      </c>
      <c r="AJ56" s="979"/>
      <c r="AK56" s="979"/>
      <c r="AL56" s="694"/>
      <c r="AM56" s="979">
        <f>AM57+AM58+AM59</f>
        <v>100</v>
      </c>
      <c r="AN56" s="979"/>
      <c r="AO56" s="979"/>
      <c r="AP56" s="694"/>
    </row>
    <row r="57" spans="1:42" ht="38.25" customHeight="1">
      <c r="A57" s="694"/>
      <c r="B57" s="975" t="s">
        <v>503</v>
      </c>
      <c r="C57" s="695" t="s">
        <v>167</v>
      </c>
      <c r="D57" s="978" t="e">
        <f>(#REF!+#REF!+#REF!+#REF!+#REF!+#REF!+#REF!)/7</f>
        <v>#REF!</v>
      </c>
      <c r="E57" s="978">
        <f>(P57+T57+X57+AB57+AF57+AJ57+AN57)/7</f>
        <v>0</v>
      </c>
      <c r="F57" s="978"/>
      <c r="G57" s="978">
        <f>(O57+S57+W57+AA57+AE57+AI57+AM57)/7</f>
        <v>19.885714285714283</v>
      </c>
      <c r="H57" s="694"/>
      <c r="I57" s="694"/>
      <c r="J57" s="694"/>
      <c r="K57" s="991"/>
      <c r="L57" s="692"/>
      <c r="M57" s="974"/>
      <c r="N57" s="1196"/>
      <c r="O57" s="980">
        <v>2.7</v>
      </c>
      <c r="P57" s="980"/>
      <c r="Q57" s="980"/>
      <c r="R57" s="694"/>
      <c r="S57" s="986">
        <v>2.8</v>
      </c>
      <c r="T57" s="986"/>
      <c r="U57" s="986"/>
      <c r="V57" s="694"/>
      <c r="W57" s="995">
        <v>6.5</v>
      </c>
      <c r="X57" s="990"/>
      <c r="Y57" s="990"/>
      <c r="Z57" s="694"/>
      <c r="AA57" s="993">
        <v>8.8000000000000007</v>
      </c>
      <c r="AB57" s="991"/>
      <c r="AC57" s="991"/>
      <c r="AD57" s="694"/>
      <c r="AE57" s="985">
        <v>2.9</v>
      </c>
      <c r="AF57" s="986"/>
      <c r="AG57" s="986"/>
      <c r="AH57" s="694"/>
      <c r="AI57" s="991">
        <v>52</v>
      </c>
      <c r="AJ57" s="693"/>
      <c r="AK57" s="693"/>
      <c r="AL57" s="694"/>
      <c r="AM57" s="695">
        <v>63.5</v>
      </c>
      <c r="AN57" s="980"/>
      <c r="AO57" s="980"/>
      <c r="AP57" s="694"/>
    </row>
    <row r="58" spans="1:42" ht="38.25" customHeight="1">
      <c r="A58" s="694"/>
      <c r="B58" s="975" t="s">
        <v>504</v>
      </c>
      <c r="C58" s="695" t="s">
        <v>167</v>
      </c>
      <c r="D58" s="978" t="e">
        <f>(#REF!+#REF!+#REF!+#REF!+#REF!+#REF!+#REF!)/7</f>
        <v>#REF!</v>
      </c>
      <c r="E58" s="978">
        <f>(P58+T58+X58+AB58+AF58+AJ58+AN58)/7</f>
        <v>0</v>
      </c>
      <c r="F58" s="978"/>
      <c r="G58" s="978">
        <f>(O58+S58+W58+AA58+AE58+AI58+AM58)/7</f>
        <v>27.142857142857142</v>
      </c>
      <c r="H58" s="694"/>
      <c r="I58" s="694"/>
      <c r="J58" s="694"/>
      <c r="K58" s="991"/>
      <c r="L58" s="692"/>
      <c r="M58" s="974"/>
      <c r="N58" s="1196"/>
      <c r="O58" s="980">
        <v>36</v>
      </c>
      <c r="P58" s="980"/>
      <c r="Q58" s="980"/>
      <c r="R58" s="694"/>
      <c r="S58" s="985">
        <v>36</v>
      </c>
      <c r="T58" s="985"/>
      <c r="U58" s="985"/>
      <c r="V58" s="694"/>
      <c r="W58" s="990">
        <v>29</v>
      </c>
      <c r="X58" s="990"/>
      <c r="Y58" s="990"/>
      <c r="Z58" s="694"/>
      <c r="AA58" s="991">
        <v>32</v>
      </c>
      <c r="AB58" s="991"/>
      <c r="AC58" s="991"/>
      <c r="AD58" s="694"/>
      <c r="AE58" s="986">
        <v>28</v>
      </c>
      <c r="AF58" s="986"/>
      <c r="AG58" s="986"/>
      <c r="AH58" s="694"/>
      <c r="AI58" s="993">
        <v>17.5</v>
      </c>
      <c r="AJ58" s="693"/>
      <c r="AK58" s="693"/>
      <c r="AL58" s="694"/>
      <c r="AM58" s="694">
        <v>11.5</v>
      </c>
      <c r="AN58" s="980"/>
      <c r="AO58" s="980"/>
      <c r="AP58" s="694"/>
    </row>
    <row r="59" spans="1:42" ht="38.25" customHeight="1">
      <c r="A59" s="694"/>
      <c r="B59" s="975" t="s">
        <v>505</v>
      </c>
      <c r="C59" s="695" t="s">
        <v>167</v>
      </c>
      <c r="D59" s="978" t="e">
        <f>(#REF!+#REF!+#REF!+#REF!+#REF!+#REF!+#REF!)/7</f>
        <v>#REF!</v>
      </c>
      <c r="E59" s="978">
        <f>(P59+T59+X59+AB59+AF59+AJ59+AN59)/7</f>
        <v>0</v>
      </c>
      <c r="F59" s="978"/>
      <c r="G59" s="979">
        <f>(O59+S59+W59+AA59+AE59+AI59+AM59)/7</f>
        <v>52.971428571428568</v>
      </c>
      <c r="H59" s="694"/>
      <c r="I59" s="694"/>
      <c r="J59" s="694"/>
      <c r="K59" s="991"/>
      <c r="L59" s="692"/>
      <c r="M59" s="974"/>
      <c r="N59" s="1196"/>
      <c r="O59" s="985">
        <v>61.3</v>
      </c>
      <c r="P59" s="986"/>
      <c r="Q59" s="986"/>
      <c r="R59" s="694"/>
      <c r="S59" s="986">
        <v>61.2</v>
      </c>
      <c r="T59" s="986"/>
      <c r="U59" s="986"/>
      <c r="V59" s="694"/>
      <c r="W59" s="985">
        <v>64.5</v>
      </c>
      <c r="X59" s="986"/>
      <c r="Y59" s="986"/>
      <c r="Z59" s="694"/>
      <c r="AA59" s="985">
        <v>59.2</v>
      </c>
      <c r="AB59" s="986"/>
      <c r="AC59" s="986"/>
      <c r="AD59" s="694"/>
      <c r="AE59" s="985">
        <v>69.099999999999994</v>
      </c>
      <c r="AF59" s="986"/>
      <c r="AG59" s="986"/>
      <c r="AH59" s="694"/>
      <c r="AI59" s="985">
        <v>30.5</v>
      </c>
      <c r="AJ59" s="986"/>
      <c r="AK59" s="986"/>
      <c r="AL59" s="694"/>
      <c r="AM59" s="694">
        <v>25</v>
      </c>
      <c r="AN59" s="986"/>
      <c r="AO59" s="986"/>
      <c r="AP59" s="694"/>
    </row>
    <row r="60" spans="1:42" s="808" customFormat="1" ht="38.25" customHeight="1">
      <c r="A60" s="694"/>
      <c r="B60" s="1204" t="s">
        <v>972</v>
      </c>
      <c r="C60" s="694" t="s">
        <v>167</v>
      </c>
      <c r="D60" s="978" t="e">
        <f>(#REF!+#REF!+#REF!+#REF!+#REF!+#REF!+#REF!)/7</f>
        <v>#REF!</v>
      </c>
      <c r="E60" s="978">
        <f>(P60+T60+X60+AB60+AF60+AJ60+AN60)/7</f>
        <v>0</v>
      </c>
      <c r="F60" s="978"/>
      <c r="G60" s="978">
        <f>(O60+S60+W60+AA60+AE60+AI60+AM60)/7</f>
        <v>80.100000000000009</v>
      </c>
      <c r="H60" s="694"/>
      <c r="I60" s="694"/>
      <c r="J60" s="694"/>
      <c r="K60" s="991"/>
      <c r="L60" s="692"/>
      <c r="M60" s="974"/>
      <c r="N60" s="979"/>
      <c r="O60" s="1217">
        <v>97.3</v>
      </c>
      <c r="P60" s="1205"/>
      <c r="Q60" s="1205"/>
      <c r="R60" s="979"/>
      <c r="S60" s="1217">
        <v>97.2</v>
      </c>
      <c r="T60" s="1205"/>
      <c r="U60" s="1205"/>
      <c r="V60" s="979"/>
      <c r="W60" s="1217">
        <v>93.5</v>
      </c>
      <c r="X60" s="1205"/>
      <c r="Y60" s="1205"/>
      <c r="Z60" s="979"/>
      <c r="AA60" s="1217">
        <v>91.2</v>
      </c>
      <c r="AB60" s="1205"/>
      <c r="AC60" s="1205"/>
      <c r="AD60" s="979"/>
      <c r="AE60" s="1205">
        <v>97</v>
      </c>
      <c r="AF60" s="1205"/>
      <c r="AG60" s="1205"/>
      <c r="AH60" s="979"/>
      <c r="AI60" s="986">
        <v>48</v>
      </c>
      <c r="AJ60" s="1205"/>
      <c r="AK60" s="1205"/>
      <c r="AL60" s="979"/>
      <c r="AM60" s="1217">
        <v>36.5</v>
      </c>
      <c r="AN60" s="1205"/>
      <c r="AO60" s="1205"/>
      <c r="AP60" s="979"/>
    </row>
    <row r="61" spans="1:42" s="970" customFormat="1" ht="38.25" customHeight="1">
      <c r="A61" s="1202">
        <v>6</v>
      </c>
      <c r="B61" s="1028" t="s">
        <v>510</v>
      </c>
      <c r="C61" s="1198"/>
      <c r="D61" s="979"/>
      <c r="E61" s="694"/>
      <c r="F61" s="694"/>
      <c r="G61" s="694"/>
      <c r="H61" s="694"/>
      <c r="I61" s="694"/>
      <c r="J61" s="694"/>
      <c r="K61" s="991"/>
      <c r="L61" s="692"/>
      <c r="M61" s="974"/>
      <c r="N61" s="1200"/>
      <c r="O61" s="1610"/>
      <c r="P61" s="1610"/>
      <c r="Q61" s="1610"/>
      <c r="R61" s="1606"/>
      <c r="S61" s="1610"/>
      <c r="T61" s="1610"/>
      <c r="U61" s="1610"/>
      <c r="V61" s="1606"/>
      <c r="W61" s="1610"/>
      <c r="X61" s="1610"/>
      <c r="Y61" s="1610"/>
      <c r="Z61" s="1606"/>
      <c r="AA61" s="1610"/>
      <c r="AB61" s="1610"/>
      <c r="AC61" s="1610"/>
      <c r="AD61" s="1606"/>
      <c r="AE61" s="1610"/>
      <c r="AF61" s="1610"/>
      <c r="AG61" s="1610"/>
      <c r="AH61" s="1606"/>
      <c r="AI61" s="1610"/>
      <c r="AJ61" s="1610"/>
      <c r="AK61" s="1610"/>
      <c r="AL61" s="1606"/>
      <c r="AM61" s="1606"/>
      <c r="AN61" s="1610"/>
      <c r="AO61" s="1610"/>
      <c r="AP61" s="1606"/>
    </row>
    <row r="62" spans="1:42" ht="38.25" customHeight="1">
      <c r="A62" s="694"/>
      <c r="B62" s="988" t="s">
        <v>976</v>
      </c>
      <c r="C62" s="695" t="s">
        <v>188</v>
      </c>
      <c r="D62" s="979" t="e">
        <f>#REF!+#REF!+#REF!+#REF!+#REF!+#REF!+#REF!</f>
        <v>#REF!</v>
      </c>
      <c r="E62" s="694">
        <f t="shared" si="1"/>
        <v>0</v>
      </c>
      <c r="F62" s="694"/>
      <c r="G62" s="694">
        <f>O62+S62+W62+AA62+AE62+AI62+AM62</f>
        <v>350</v>
      </c>
      <c r="H62" s="694"/>
      <c r="I62" s="694"/>
      <c r="J62" s="694"/>
      <c r="K62" s="991"/>
      <c r="L62" s="692"/>
      <c r="M62" s="974"/>
      <c r="N62" s="1196"/>
      <c r="O62" s="980">
        <v>50</v>
      </c>
      <c r="P62" s="980"/>
      <c r="Q62" s="980"/>
      <c r="R62" s="694"/>
      <c r="S62" s="980">
        <v>30</v>
      </c>
      <c r="T62" s="980"/>
      <c r="U62" s="980"/>
      <c r="V62" s="694"/>
      <c r="W62" s="980">
        <v>30</v>
      </c>
      <c r="X62" s="980"/>
      <c r="Y62" s="980"/>
      <c r="Z62" s="694"/>
      <c r="AA62" s="693">
        <v>30</v>
      </c>
      <c r="AB62" s="693"/>
      <c r="AC62" s="693"/>
      <c r="AD62" s="694"/>
      <c r="AE62" s="980">
        <v>30</v>
      </c>
      <c r="AF62" s="980"/>
      <c r="AG62" s="980"/>
      <c r="AH62" s="694"/>
      <c r="AI62" s="693">
        <v>80</v>
      </c>
      <c r="AJ62" s="693"/>
      <c r="AK62" s="693"/>
      <c r="AL62" s="694"/>
      <c r="AM62" s="694">
        <v>100</v>
      </c>
      <c r="AN62" s="980"/>
      <c r="AO62" s="980"/>
      <c r="AP62" s="694"/>
    </row>
    <row r="63" spans="1:42" ht="38.25" customHeight="1">
      <c r="A63" s="694"/>
      <c r="B63" s="975" t="s">
        <v>1269</v>
      </c>
      <c r="C63" s="695" t="s">
        <v>188</v>
      </c>
      <c r="D63" s="979" t="e">
        <f>#REF!+#REF!+#REF!+#REF!+#REF!+#REF!+#REF!</f>
        <v>#REF!</v>
      </c>
      <c r="E63" s="694">
        <f t="shared" si="1"/>
        <v>0</v>
      </c>
      <c r="F63" s="694"/>
      <c r="G63" s="694">
        <f>O63+S63+W63+AA63+AE63+AI63+AM63</f>
        <v>282</v>
      </c>
      <c r="H63" s="694"/>
      <c r="I63" s="694"/>
      <c r="J63" s="694"/>
      <c r="K63" s="991"/>
      <c r="L63" s="692"/>
      <c r="M63" s="974"/>
      <c r="N63" s="1196"/>
      <c r="O63" s="980">
        <v>50</v>
      </c>
      <c r="P63" s="980"/>
      <c r="Q63" s="980"/>
      <c r="R63" s="694"/>
      <c r="S63" s="980">
        <v>25</v>
      </c>
      <c r="T63" s="980"/>
      <c r="U63" s="980"/>
      <c r="V63" s="694"/>
      <c r="W63" s="980">
        <v>27</v>
      </c>
      <c r="X63" s="980"/>
      <c r="Y63" s="980"/>
      <c r="Z63" s="694"/>
      <c r="AA63" s="693">
        <v>30</v>
      </c>
      <c r="AB63" s="693"/>
      <c r="AC63" s="693"/>
      <c r="AD63" s="694"/>
      <c r="AE63" s="980">
        <v>25</v>
      </c>
      <c r="AF63" s="980"/>
      <c r="AG63" s="980"/>
      <c r="AH63" s="694"/>
      <c r="AI63" s="693">
        <v>65</v>
      </c>
      <c r="AJ63" s="693"/>
      <c r="AK63" s="693"/>
      <c r="AL63" s="694"/>
      <c r="AM63" s="694">
        <v>60</v>
      </c>
      <c r="AN63" s="986"/>
      <c r="AO63" s="986"/>
      <c r="AP63" s="694"/>
    </row>
    <row r="64" spans="1:42" ht="52.5" customHeight="1">
      <c r="A64" s="694"/>
      <c r="B64" s="988" t="s">
        <v>1237</v>
      </c>
      <c r="C64" s="695" t="s">
        <v>188</v>
      </c>
      <c r="D64" s="979" t="e">
        <f>#REF!+#REF!+#REF!+#REF!+#REF!+#REF!+#REF!</f>
        <v>#REF!</v>
      </c>
      <c r="E64" s="694">
        <f t="shared" si="1"/>
        <v>0</v>
      </c>
      <c r="F64" s="694"/>
      <c r="G64" s="694">
        <f>O64+S64+W64+AA64+AE64+AI64+AM64</f>
        <v>350</v>
      </c>
      <c r="H64" s="694"/>
      <c r="I64" s="694"/>
      <c r="J64" s="694"/>
      <c r="K64" s="991"/>
      <c r="L64" s="692"/>
      <c r="M64" s="974"/>
      <c r="N64" s="1196"/>
      <c r="O64" s="980">
        <v>50</v>
      </c>
      <c r="P64" s="980"/>
      <c r="Q64" s="980"/>
      <c r="R64" s="694"/>
      <c r="S64" s="980">
        <v>30</v>
      </c>
      <c r="T64" s="980"/>
      <c r="U64" s="980"/>
      <c r="V64" s="694"/>
      <c r="W64" s="980">
        <v>30</v>
      </c>
      <c r="X64" s="980"/>
      <c r="Y64" s="980"/>
      <c r="Z64" s="694"/>
      <c r="AA64" s="693">
        <v>30</v>
      </c>
      <c r="AB64" s="693"/>
      <c r="AC64" s="693"/>
      <c r="AD64" s="694"/>
      <c r="AE64" s="980">
        <v>30</v>
      </c>
      <c r="AF64" s="980"/>
      <c r="AG64" s="980"/>
      <c r="AH64" s="694"/>
      <c r="AI64" s="693">
        <v>80</v>
      </c>
      <c r="AJ64" s="693"/>
      <c r="AK64" s="693"/>
      <c r="AL64" s="694"/>
      <c r="AM64" s="694">
        <v>100</v>
      </c>
      <c r="AN64" s="980"/>
      <c r="AO64" s="980"/>
      <c r="AP64" s="694"/>
    </row>
    <row r="65" spans="1:42" ht="52.5" customHeight="1">
      <c r="A65" s="694"/>
      <c r="B65" s="988" t="s">
        <v>977</v>
      </c>
      <c r="C65" s="695" t="s">
        <v>188</v>
      </c>
      <c r="D65" s="979">
        <v>25194</v>
      </c>
      <c r="E65" s="694">
        <f t="shared" si="1"/>
        <v>0</v>
      </c>
      <c r="F65" s="694"/>
      <c r="G65" s="694">
        <f>O65+S65+W65+AA65+AE65+AI65+AM65</f>
        <v>25275</v>
      </c>
      <c r="H65" s="694"/>
      <c r="I65" s="694"/>
      <c r="J65" s="694"/>
      <c r="K65" s="991"/>
      <c r="L65" s="692"/>
      <c r="M65" s="974"/>
      <c r="N65" s="1196"/>
      <c r="O65" s="692">
        <v>4331</v>
      </c>
      <c r="P65" s="692"/>
      <c r="Q65" s="692"/>
      <c r="R65" s="694"/>
      <c r="S65" s="692">
        <v>7634</v>
      </c>
      <c r="T65" s="692"/>
      <c r="U65" s="692"/>
      <c r="V65" s="694"/>
      <c r="W65" s="692">
        <v>3860</v>
      </c>
      <c r="X65" s="692"/>
      <c r="Y65" s="692"/>
      <c r="Z65" s="694"/>
      <c r="AA65" s="692">
        <v>1962</v>
      </c>
      <c r="AB65" s="692"/>
      <c r="AC65" s="692"/>
      <c r="AD65" s="694"/>
      <c r="AE65" s="692">
        <v>2487</v>
      </c>
      <c r="AF65" s="692"/>
      <c r="AG65" s="692"/>
      <c r="AH65" s="694"/>
      <c r="AI65" s="692">
        <v>2781</v>
      </c>
      <c r="AJ65" s="692"/>
      <c r="AK65" s="692"/>
      <c r="AL65" s="694"/>
      <c r="AM65" s="694">
        <v>2220</v>
      </c>
      <c r="AN65" s="692"/>
      <c r="AO65" s="692"/>
      <c r="AP65" s="694"/>
    </row>
    <row r="66" spans="1:42" ht="52.5" customHeight="1">
      <c r="A66" s="694"/>
      <c r="B66" s="988" t="s">
        <v>1238</v>
      </c>
      <c r="C66" s="695" t="s">
        <v>167</v>
      </c>
      <c r="D66" s="993" t="e">
        <f>D65/D49%</f>
        <v>#REF!</v>
      </c>
      <c r="E66" s="993" t="e">
        <f t="shared" ref="E66:G66" si="3">E65/E49%</f>
        <v>#DIV/0!</v>
      </c>
      <c r="F66" s="993"/>
      <c r="G66" s="993">
        <f t="shared" si="3"/>
        <v>84.500685366587533</v>
      </c>
      <c r="H66" s="694"/>
      <c r="I66" s="694"/>
      <c r="J66" s="694"/>
      <c r="K66" s="991"/>
      <c r="L66" s="692"/>
      <c r="M66" s="974"/>
      <c r="N66" s="1196"/>
      <c r="O66" s="1220">
        <f>O65/O47*100</f>
        <v>91.140572390572387</v>
      </c>
      <c r="P66" s="1220"/>
      <c r="Q66" s="1220"/>
      <c r="R66" s="694"/>
      <c r="S66" s="1220">
        <f>S65/S47*100</f>
        <v>86.143082825547282</v>
      </c>
      <c r="T66" s="1220"/>
      <c r="U66" s="1220"/>
      <c r="V66" s="694"/>
      <c r="W66" s="1220">
        <f>W65/W47*100</f>
        <v>81.246053462428961</v>
      </c>
      <c r="X66" s="1220"/>
      <c r="Y66" s="1220"/>
      <c r="Z66" s="694"/>
      <c r="AA66" s="1220">
        <f>AA65/AA47*100</f>
        <v>96.129348358647732</v>
      </c>
      <c r="AB66" s="1220"/>
      <c r="AC66" s="1220"/>
      <c r="AD66" s="694"/>
      <c r="AE66" s="1220">
        <f>AE65/AE47*100</f>
        <v>75.317989097516659</v>
      </c>
      <c r="AF66" s="1220"/>
      <c r="AG66" s="1220"/>
      <c r="AH66" s="694"/>
      <c r="AI66" s="1220">
        <f>AI65/AI47*100</f>
        <v>83.714629741119808</v>
      </c>
      <c r="AJ66" s="1220"/>
      <c r="AK66" s="1220"/>
      <c r="AL66" s="694"/>
      <c r="AM66" s="1220">
        <f>AM65/AM47*100</f>
        <v>73.218997361477577</v>
      </c>
      <c r="AN66" s="1220"/>
      <c r="AO66" s="1220"/>
      <c r="AP66" s="694"/>
    </row>
    <row r="67" spans="1:42" s="970" customFormat="1" ht="34.5" customHeight="1">
      <c r="A67" s="1202">
        <v>7</v>
      </c>
      <c r="B67" s="1037" t="s">
        <v>1239</v>
      </c>
      <c r="C67" s="1198"/>
      <c r="D67" s="1191"/>
      <c r="E67" s="694"/>
      <c r="F67" s="694"/>
      <c r="G67" s="694"/>
      <c r="H67" s="694"/>
      <c r="I67" s="694"/>
      <c r="J67" s="694"/>
      <c r="K67" s="991"/>
      <c r="L67" s="692"/>
      <c r="M67" s="974"/>
      <c r="N67" s="1200"/>
      <c r="O67" s="1195"/>
      <c r="P67" s="1195"/>
      <c r="Q67" s="1195"/>
      <c r="R67" s="1606"/>
      <c r="S67" s="1195"/>
      <c r="T67" s="1195"/>
      <c r="U67" s="1195"/>
      <c r="V67" s="1606"/>
      <c r="W67" s="1195"/>
      <c r="X67" s="1195"/>
      <c r="Y67" s="1195"/>
      <c r="Z67" s="1606"/>
      <c r="AA67" s="1195"/>
      <c r="AB67" s="1195"/>
      <c r="AC67" s="1195"/>
      <c r="AD67" s="1606"/>
      <c r="AE67" s="1195"/>
      <c r="AF67" s="1195"/>
      <c r="AG67" s="1195"/>
      <c r="AH67" s="1606"/>
      <c r="AI67" s="1195"/>
      <c r="AJ67" s="1195"/>
      <c r="AK67" s="1195"/>
      <c r="AL67" s="1606"/>
      <c r="AM67" s="1606"/>
      <c r="AN67" s="1195"/>
      <c r="AO67" s="1195"/>
      <c r="AP67" s="1606"/>
    </row>
    <row r="68" spans="1:42" ht="36.75" customHeight="1">
      <c r="A68" s="694"/>
      <c r="B68" s="988" t="s">
        <v>1345</v>
      </c>
      <c r="C68" s="695" t="s">
        <v>188</v>
      </c>
      <c r="D68" s="979" t="e">
        <f>#REF!+#REF!+#REF!+#REF!+#REF!+#REF!+#REF!</f>
        <v>#REF!</v>
      </c>
      <c r="E68" s="694">
        <f t="shared" si="1"/>
        <v>0</v>
      </c>
      <c r="F68" s="694"/>
      <c r="G68" s="694">
        <f>O68+S68+W68+AA68+AE68+AI68+AM68</f>
        <v>920</v>
      </c>
      <c r="H68" s="694"/>
      <c r="I68" s="694"/>
      <c r="J68" s="694"/>
      <c r="K68" s="991"/>
      <c r="L68" s="692"/>
      <c r="M68" s="974"/>
      <c r="N68" s="1196"/>
      <c r="O68" s="980">
        <v>145</v>
      </c>
      <c r="P68" s="980"/>
      <c r="Q68" s="980"/>
      <c r="R68" s="694"/>
      <c r="S68" s="980">
        <v>135</v>
      </c>
      <c r="T68" s="980"/>
      <c r="U68" s="980"/>
      <c r="V68" s="694"/>
      <c r="W68" s="980">
        <v>125</v>
      </c>
      <c r="X68" s="980"/>
      <c r="Y68" s="980"/>
      <c r="Z68" s="694"/>
      <c r="AA68" s="693">
        <v>118</v>
      </c>
      <c r="AB68" s="693"/>
      <c r="AC68" s="693"/>
      <c r="AD68" s="694"/>
      <c r="AE68" s="980">
        <v>116</v>
      </c>
      <c r="AF68" s="980"/>
      <c r="AG68" s="980"/>
      <c r="AH68" s="694"/>
      <c r="AI68" s="693">
        <v>133</v>
      </c>
      <c r="AJ68" s="693"/>
      <c r="AK68" s="693"/>
      <c r="AL68" s="694"/>
      <c r="AM68" s="694">
        <v>148</v>
      </c>
      <c r="AN68" s="980"/>
      <c r="AO68" s="980"/>
      <c r="AP68" s="694"/>
    </row>
    <row r="69" spans="1:42" ht="36.75" customHeight="1">
      <c r="A69" s="694"/>
      <c r="B69" s="975" t="s">
        <v>135</v>
      </c>
      <c r="C69" s="695" t="s">
        <v>188</v>
      </c>
      <c r="D69" s="979" t="e">
        <f>#REF!+#REF!+#REF!+#REF!+#REF!+#REF!+#REF!</f>
        <v>#REF!</v>
      </c>
      <c r="E69" s="694">
        <f t="shared" si="1"/>
        <v>0</v>
      </c>
      <c r="F69" s="694"/>
      <c r="G69" s="694">
        <f>O69+S69+W69+AA69+AE69+AI69+AM69</f>
        <v>450</v>
      </c>
      <c r="H69" s="694"/>
      <c r="I69" s="694"/>
      <c r="J69" s="694"/>
      <c r="K69" s="991"/>
      <c r="L69" s="692"/>
      <c r="M69" s="974"/>
      <c r="N69" s="1196"/>
      <c r="O69" s="986">
        <v>65</v>
      </c>
      <c r="P69" s="986"/>
      <c r="Q69" s="986"/>
      <c r="R69" s="694"/>
      <c r="S69" s="986">
        <v>80</v>
      </c>
      <c r="T69" s="986"/>
      <c r="U69" s="986"/>
      <c r="V69" s="694"/>
      <c r="W69" s="986">
        <v>78</v>
      </c>
      <c r="X69" s="986"/>
      <c r="Y69" s="986"/>
      <c r="Z69" s="694"/>
      <c r="AA69" s="693">
        <v>60</v>
      </c>
      <c r="AB69" s="693"/>
      <c r="AC69" s="693"/>
      <c r="AD69" s="694"/>
      <c r="AE69" s="986">
        <v>57</v>
      </c>
      <c r="AF69" s="986"/>
      <c r="AG69" s="986"/>
      <c r="AH69" s="694"/>
      <c r="AI69" s="693">
        <v>47</v>
      </c>
      <c r="AJ69" s="693"/>
      <c r="AK69" s="693"/>
      <c r="AL69" s="694"/>
      <c r="AM69" s="694">
        <v>63</v>
      </c>
      <c r="AN69" s="986"/>
      <c r="AO69" s="986"/>
      <c r="AP69" s="694"/>
    </row>
    <row r="70" spans="1:42" ht="36.75" customHeight="1">
      <c r="A70" s="694"/>
      <c r="B70" s="988" t="s">
        <v>1022</v>
      </c>
      <c r="C70" s="695" t="s">
        <v>188</v>
      </c>
      <c r="D70" s="979" t="e">
        <f>#REF!+#REF!+#REF!+#REF!+#REF!+#REF!+#REF!</f>
        <v>#REF!</v>
      </c>
      <c r="E70" s="694">
        <f t="shared" si="1"/>
        <v>0</v>
      </c>
      <c r="F70" s="694"/>
      <c r="G70" s="694">
        <f>O70+S70+W70+AA70+AE70+AI70+AM70</f>
        <v>295</v>
      </c>
      <c r="H70" s="694"/>
      <c r="I70" s="694"/>
      <c r="J70" s="694"/>
      <c r="K70" s="991"/>
      <c r="L70" s="692"/>
      <c r="M70" s="974"/>
      <c r="N70" s="1196"/>
      <c r="O70" s="980">
        <v>58</v>
      </c>
      <c r="P70" s="980"/>
      <c r="Q70" s="980"/>
      <c r="R70" s="694"/>
      <c r="S70" s="980">
        <v>48</v>
      </c>
      <c r="T70" s="980"/>
      <c r="U70" s="980"/>
      <c r="V70" s="694"/>
      <c r="W70" s="980">
        <v>63</v>
      </c>
      <c r="X70" s="980"/>
      <c r="Y70" s="980"/>
      <c r="Z70" s="694"/>
      <c r="AA70" s="693">
        <v>47</v>
      </c>
      <c r="AB70" s="693"/>
      <c r="AC70" s="693"/>
      <c r="AD70" s="694"/>
      <c r="AE70" s="980">
        <v>38</v>
      </c>
      <c r="AF70" s="980"/>
      <c r="AG70" s="980"/>
      <c r="AH70" s="694"/>
      <c r="AI70" s="693">
        <v>14</v>
      </c>
      <c r="AJ70" s="693"/>
      <c r="AK70" s="693"/>
      <c r="AL70" s="694"/>
      <c r="AM70" s="694">
        <v>27</v>
      </c>
      <c r="AN70" s="980"/>
      <c r="AO70" s="980"/>
      <c r="AP70" s="694"/>
    </row>
    <row r="71" spans="1:42" ht="36.75" customHeight="1">
      <c r="A71" s="694"/>
      <c r="B71" s="988" t="s">
        <v>973</v>
      </c>
      <c r="C71" s="695" t="s">
        <v>195</v>
      </c>
      <c r="D71" s="979" t="e">
        <f>#REF!+#REF!+#REF!+#REF!+#REF!+#REF!+#REF!</f>
        <v>#REF!</v>
      </c>
      <c r="E71" s="694">
        <f t="shared" si="1"/>
        <v>0</v>
      </c>
      <c r="F71" s="694"/>
      <c r="G71" s="694">
        <f>O71+S71+W71+AA71+AE71+AI71+AM71</f>
        <v>581</v>
      </c>
      <c r="H71" s="694"/>
      <c r="I71" s="694"/>
      <c r="J71" s="694"/>
      <c r="K71" s="991"/>
      <c r="L71" s="692"/>
      <c r="M71" s="974"/>
      <c r="N71" s="1196"/>
      <c r="O71" s="980">
        <v>70</v>
      </c>
      <c r="P71" s="980"/>
      <c r="Q71" s="980"/>
      <c r="R71" s="694"/>
      <c r="S71" s="980">
        <v>85</v>
      </c>
      <c r="T71" s="980"/>
      <c r="U71" s="980"/>
      <c r="V71" s="694"/>
      <c r="W71" s="980">
        <v>85</v>
      </c>
      <c r="X71" s="980"/>
      <c r="Y71" s="980"/>
      <c r="Z71" s="694"/>
      <c r="AA71" s="693">
        <v>77</v>
      </c>
      <c r="AB71" s="693"/>
      <c r="AC71" s="693"/>
      <c r="AD71" s="694"/>
      <c r="AE71" s="980">
        <v>88</v>
      </c>
      <c r="AF71" s="980"/>
      <c r="AG71" s="980"/>
      <c r="AH71" s="694"/>
      <c r="AI71" s="693">
        <v>86</v>
      </c>
      <c r="AJ71" s="693"/>
      <c r="AK71" s="693"/>
      <c r="AL71" s="694"/>
      <c r="AM71" s="694">
        <v>90</v>
      </c>
      <c r="AN71" s="980"/>
      <c r="AO71" s="980"/>
      <c r="AP71" s="694"/>
    </row>
    <row r="72" spans="1:42" ht="36.75" customHeight="1">
      <c r="A72" s="694"/>
      <c r="B72" s="975" t="s">
        <v>136</v>
      </c>
      <c r="C72" s="695" t="s">
        <v>195</v>
      </c>
      <c r="D72" s="979" t="e">
        <f>#REF!+#REF!+#REF!+#REF!+#REF!+#REF!+#REF!</f>
        <v>#REF!</v>
      </c>
      <c r="E72" s="694">
        <f t="shared" si="1"/>
        <v>0</v>
      </c>
      <c r="F72" s="694"/>
      <c r="G72" s="694">
        <f>O72+S72+W72+AA72+AE72+AI72+AM72</f>
        <v>33</v>
      </c>
      <c r="H72" s="694"/>
      <c r="I72" s="694"/>
      <c r="J72" s="694"/>
      <c r="K72" s="991"/>
      <c r="L72" s="692"/>
      <c r="M72" s="974"/>
      <c r="N72" s="1196"/>
      <c r="O72" s="980">
        <v>5</v>
      </c>
      <c r="P72" s="980"/>
      <c r="Q72" s="980"/>
      <c r="R72" s="694"/>
      <c r="S72" s="980">
        <v>4</v>
      </c>
      <c r="T72" s="980"/>
      <c r="U72" s="980"/>
      <c r="V72" s="694"/>
      <c r="W72" s="980">
        <v>0</v>
      </c>
      <c r="X72" s="980"/>
      <c r="Y72" s="980"/>
      <c r="Z72" s="694"/>
      <c r="AA72" s="693">
        <v>1</v>
      </c>
      <c r="AB72" s="693"/>
      <c r="AC72" s="693"/>
      <c r="AD72" s="694"/>
      <c r="AE72" s="980">
        <v>2</v>
      </c>
      <c r="AF72" s="980"/>
      <c r="AG72" s="980"/>
      <c r="AH72" s="694"/>
      <c r="AI72" s="693">
        <v>11</v>
      </c>
      <c r="AJ72" s="693"/>
      <c r="AK72" s="693"/>
      <c r="AL72" s="694"/>
      <c r="AM72" s="694">
        <v>10</v>
      </c>
      <c r="AN72" s="980"/>
      <c r="AO72" s="980"/>
      <c r="AP72" s="694"/>
    </row>
    <row r="73" spans="1:42" ht="36.75" customHeight="1">
      <c r="A73" s="694"/>
      <c r="B73" s="975" t="s">
        <v>1010</v>
      </c>
      <c r="C73" s="695" t="s">
        <v>195</v>
      </c>
      <c r="D73" s="979" t="e">
        <f>#REF!+#REF!+#REF!+#REF!+#REF!+#REF!+#REF!</f>
        <v>#REF!</v>
      </c>
      <c r="E73" s="694">
        <f t="shared" si="1"/>
        <v>0</v>
      </c>
      <c r="F73" s="694"/>
      <c r="G73" s="694">
        <f>O73+S73+W73+AA73+AE73+AI73+AM73</f>
        <v>61</v>
      </c>
      <c r="H73" s="694"/>
      <c r="I73" s="694"/>
      <c r="J73" s="694"/>
      <c r="K73" s="991"/>
      <c r="L73" s="692"/>
      <c r="M73" s="974"/>
      <c r="N73" s="1196"/>
      <c r="O73" s="980">
        <v>6</v>
      </c>
      <c r="P73" s="980"/>
      <c r="Q73" s="980"/>
      <c r="R73" s="694"/>
      <c r="S73" s="980">
        <v>3</v>
      </c>
      <c r="T73" s="980"/>
      <c r="U73" s="980"/>
      <c r="V73" s="694"/>
      <c r="W73" s="980">
        <v>14</v>
      </c>
      <c r="X73" s="980"/>
      <c r="Y73" s="980"/>
      <c r="Z73" s="694"/>
      <c r="AA73" s="693">
        <v>1</v>
      </c>
      <c r="AB73" s="693"/>
      <c r="AC73" s="693"/>
      <c r="AD73" s="694"/>
      <c r="AE73" s="980">
        <v>17</v>
      </c>
      <c r="AF73" s="980"/>
      <c r="AG73" s="980"/>
      <c r="AH73" s="694"/>
      <c r="AI73" s="693">
        <v>12</v>
      </c>
      <c r="AJ73" s="693"/>
      <c r="AK73" s="693"/>
      <c r="AL73" s="694"/>
      <c r="AM73" s="694">
        <v>8</v>
      </c>
      <c r="AN73" s="980"/>
      <c r="AO73" s="980"/>
      <c r="AP73" s="694"/>
    </row>
    <row r="74" spans="1:42" ht="36.75" customHeight="1">
      <c r="A74" s="694"/>
      <c r="B74" s="988" t="s">
        <v>974</v>
      </c>
      <c r="C74" s="695" t="s">
        <v>167</v>
      </c>
      <c r="D74" s="994" t="e">
        <f>(#REF!+#REF!+#REF!+#REF!+#REF!+#REF!+#REF!)/7</f>
        <v>#REF!</v>
      </c>
      <c r="E74" s="994">
        <f t="shared" ref="E74:E77" si="4">(P74+T74+X74+AB74+AF74+AJ74+AN74)/7</f>
        <v>0</v>
      </c>
      <c r="F74" s="994"/>
      <c r="G74" s="994">
        <f>(O74+S74+W74+AA74+AE74+AI74+AM74)/7</f>
        <v>1.2771428571428571</v>
      </c>
      <c r="H74" s="694"/>
      <c r="I74" s="694"/>
      <c r="J74" s="694"/>
      <c r="K74" s="991"/>
      <c r="L74" s="692"/>
      <c r="M74" s="974"/>
      <c r="N74" s="1196"/>
      <c r="O74" s="980">
        <v>1.1000000000000001</v>
      </c>
      <c r="P74" s="980"/>
      <c r="Q74" s="980"/>
      <c r="R74" s="694"/>
      <c r="S74" s="985">
        <v>0.9</v>
      </c>
      <c r="T74" s="985"/>
      <c r="U74" s="985"/>
      <c r="V74" s="694"/>
      <c r="W74" s="1218">
        <v>1.78</v>
      </c>
      <c r="X74" s="985"/>
      <c r="Y74" s="985"/>
      <c r="Z74" s="694"/>
      <c r="AA74" s="693">
        <v>1</v>
      </c>
      <c r="AB74" s="693"/>
      <c r="AC74" s="693"/>
      <c r="AD74" s="694"/>
      <c r="AE74" s="985">
        <v>1.18</v>
      </c>
      <c r="AF74" s="985"/>
      <c r="AG74" s="985"/>
      <c r="AH74" s="694"/>
      <c r="AI74" s="985">
        <v>1.48</v>
      </c>
      <c r="AJ74" s="985"/>
      <c r="AK74" s="985"/>
      <c r="AL74" s="694"/>
      <c r="AM74" s="980">
        <v>1.5</v>
      </c>
      <c r="AN74" s="980"/>
      <c r="AO74" s="980"/>
      <c r="AP74" s="694"/>
    </row>
    <row r="75" spans="1:42" ht="36.75" customHeight="1">
      <c r="A75" s="694"/>
      <c r="B75" s="973" t="s">
        <v>1270</v>
      </c>
      <c r="C75" s="695" t="s">
        <v>167</v>
      </c>
      <c r="D75" s="994" t="e">
        <f>(#REF!+#REF!+#REF!+#REF!+#REF!+#REF!+#REF!)/7</f>
        <v>#REF!</v>
      </c>
      <c r="E75" s="994">
        <f t="shared" si="4"/>
        <v>0</v>
      </c>
      <c r="F75" s="994"/>
      <c r="G75" s="994">
        <f>(O75+S75+W75+AA75+AE75+AI75+AM75)/7</f>
        <v>0.91428571428571437</v>
      </c>
      <c r="H75" s="694"/>
      <c r="I75" s="694"/>
      <c r="J75" s="694"/>
      <c r="K75" s="991"/>
      <c r="L75" s="692"/>
      <c r="M75" s="974"/>
      <c r="N75" s="980"/>
      <c r="O75" s="980">
        <v>0.6</v>
      </c>
      <c r="P75" s="980"/>
      <c r="Q75" s="980"/>
      <c r="R75" s="694"/>
      <c r="S75" s="985">
        <v>0.5</v>
      </c>
      <c r="T75" s="985"/>
      <c r="U75" s="985"/>
      <c r="V75" s="694"/>
      <c r="W75" s="995">
        <v>1.1000000000000001</v>
      </c>
      <c r="X75" s="995"/>
      <c r="Y75" s="995"/>
      <c r="Z75" s="694"/>
      <c r="AA75" s="993">
        <v>0.9</v>
      </c>
      <c r="AB75" s="993"/>
      <c r="AC75" s="993"/>
      <c r="AD75" s="694"/>
      <c r="AE75" s="985">
        <v>1</v>
      </c>
      <c r="AF75" s="985"/>
      <c r="AG75" s="985"/>
      <c r="AH75" s="694"/>
      <c r="AI75" s="693">
        <v>1.2</v>
      </c>
      <c r="AJ75" s="693"/>
      <c r="AK75" s="693"/>
      <c r="AL75" s="694"/>
      <c r="AM75" s="980">
        <v>1.1000000000000001</v>
      </c>
      <c r="AN75" s="980"/>
      <c r="AO75" s="980"/>
      <c r="AP75" s="694"/>
    </row>
    <row r="76" spans="1:42" ht="36.75" customHeight="1">
      <c r="A76" s="694"/>
      <c r="B76" s="988" t="s">
        <v>1240</v>
      </c>
      <c r="C76" s="695" t="s">
        <v>167</v>
      </c>
      <c r="D76" s="994" t="e">
        <f>(#REF!+#REF!+#REF!+#REF!+#REF!+#REF!+#REF!)/7</f>
        <v>#REF!</v>
      </c>
      <c r="E76" s="994">
        <f t="shared" si="4"/>
        <v>0</v>
      </c>
      <c r="F76" s="994"/>
      <c r="G76" s="994">
        <f>(O76+S76+W76+AA76+AE76+AI76+AM76)/7</f>
        <v>83.857142857142861</v>
      </c>
      <c r="H76" s="694"/>
      <c r="I76" s="694"/>
      <c r="J76" s="694"/>
      <c r="K76" s="991"/>
      <c r="L76" s="692"/>
      <c r="M76" s="974"/>
      <c r="N76" s="1196"/>
      <c r="O76" s="980">
        <v>85</v>
      </c>
      <c r="P76" s="980"/>
      <c r="Q76" s="980"/>
      <c r="R76" s="694"/>
      <c r="S76" s="986">
        <v>84</v>
      </c>
      <c r="T76" s="986"/>
      <c r="U76" s="986"/>
      <c r="V76" s="694"/>
      <c r="W76" s="990">
        <v>82</v>
      </c>
      <c r="X76" s="990"/>
      <c r="Y76" s="990"/>
      <c r="Z76" s="694"/>
      <c r="AA76" s="693">
        <v>85</v>
      </c>
      <c r="AB76" s="693"/>
      <c r="AC76" s="693"/>
      <c r="AD76" s="694"/>
      <c r="AE76" s="986">
        <v>83</v>
      </c>
      <c r="AF76" s="986"/>
      <c r="AG76" s="986"/>
      <c r="AH76" s="694"/>
      <c r="AI76" s="693">
        <v>85</v>
      </c>
      <c r="AJ76" s="693"/>
      <c r="AK76" s="693"/>
      <c r="AL76" s="694"/>
      <c r="AM76" s="980">
        <v>83</v>
      </c>
      <c r="AN76" s="980"/>
      <c r="AO76" s="980"/>
      <c r="AP76" s="694"/>
    </row>
    <row r="77" spans="1:42" ht="43.5" customHeight="1">
      <c r="A77" s="694"/>
      <c r="B77" s="973" t="s">
        <v>1271</v>
      </c>
      <c r="C77" s="695" t="s">
        <v>167</v>
      </c>
      <c r="D77" s="994" t="e">
        <f>(#REF!+#REF!+#REF!+#REF!+#REF!+#REF!+#REF!)/7</f>
        <v>#REF!</v>
      </c>
      <c r="E77" s="994">
        <f t="shared" si="4"/>
        <v>0</v>
      </c>
      <c r="F77" s="994"/>
      <c r="G77" s="994">
        <f>(O77+S77+W77+AA77+AE77+AI77+AM77)/7</f>
        <v>83.142857142857139</v>
      </c>
      <c r="H77" s="694"/>
      <c r="I77" s="694"/>
      <c r="J77" s="694"/>
      <c r="K77" s="991"/>
      <c r="L77" s="692"/>
      <c r="M77" s="974"/>
      <c r="N77" s="1196"/>
      <c r="O77" s="984">
        <v>83</v>
      </c>
      <c r="P77" s="984"/>
      <c r="Q77" s="984"/>
      <c r="R77" s="694"/>
      <c r="S77" s="984">
        <v>83</v>
      </c>
      <c r="T77" s="984"/>
      <c r="U77" s="984"/>
      <c r="V77" s="694"/>
      <c r="W77" s="996">
        <v>84</v>
      </c>
      <c r="X77" s="996"/>
      <c r="Y77" s="996"/>
      <c r="Z77" s="694"/>
      <c r="AA77" s="997">
        <v>80</v>
      </c>
      <c r="AB77" s="997"/>
      <c r="AC77" s="997"/>
      <c r="AD77" s="694"/>
      <c r="AE77" s="984">
        <v>82</v>
      </c>
      <c r="AF77" s="984"/>
      <c r="AG77" s="984"/>
      <c r="AH77" s="694"/>
      <c r="AI77" s="997">
        <v>85</v>
      </c>
      <c r="AJ77" s="997"/>
      <c r="AK77" s="997"/>
      <c r="AL77" s="694"/>
      <c r="AM77" s="984">
        <v>85</v>
      </c>
      <c r="AN77" s="984"/>
      <c r="AO77" s="984"/>
      <c r="AP77" s="694"/>
    </row>
    <row r="78" spans="1:42" ht="43.5" customHeight="1">
      <c r="A78" s="694"/>
      <c r="B78" s="988" t="s">
        <v>975</v>
      </c>
      <c r="C78" s="695" t="s">
        <v>188</v>
      </c>
      <c r="D78" s="979" t="e">
        <f>#REF!+#REF!+#REF!+#REF!+#REF!+#REF!+#REF!</f>
        <v>#REF!</v>
      </c>
      <c r="E78" s="694">
        <f t="shared" si="1"/>
        <v>0</v>
      </c>
      <c r="F78" s="694"/>
      <c r="G78" s="694">
        <f>O78+S78+W78+AA78+AE78+AI78+AM78</f>
        <v>15</v>
      </c>
      <c r="H78" s="694"/>
      <c r="I78" s="694"/>
      <c r="J78" s="694"/>
      <c r="K78" s="991"/>
      <c r="L78" s="692"/>
      <c r="M78" s="974"/>
      <c r="N78" s="1196"/>
      <c r="O78" s="980">
        <v>2</v>
      </c>
      <c r="P78" s="980"/>
      <c r="Q78" s="980"/>
      <c r="R78" s="694"/>
      <c r="S78" s="980">
        <v>2</v>
      </c>
      <c r="T78" s="980"/>
      <c r="U78" s="980"/>
      <c r="V78" s="694"/>
      <c r="W78" s="980">
        <v>2</v>
      </c>
      <c r="X78" s="980"/>
      <c r="Y78" s="980"/>
      <c r="Z78" s="694"/>
      <c r="AA78" s="693">
        <v>1</v>
      </c>
      <c r="AB78" s="693"/>
      <c r="AC78" s="693"/>
      <c r="AD78" s="694"/>
      <c r="AE78" s="980">
        <v>1</v>
      </c>
      <c r="AF78" s="980"/>
      <c r="AG78" s="980"/>
      <c r="AH78" s="694"/>
      <c r="AI78" s="693">
        <v>2</v>
      </c>
      <c r="AJ78" s="693"/>
      <c r="AK78" s="693"/>
      <c r="AL78" s="694"/>
      <c r="AM78" s="694">
        <v>5</v>
      </c>
      <c r="AN78" s="980"/>
      <c r="AO78" s="980"/>
      <c r="AP78" s="694"/>
    </row>
    <row r="79" spans="1:42" ht="44.25" customHeight="1">
      <c r="A79" s="694"/>
      <c r="B79" s="988" t="s">
        <v>1272</v>
      </c>
      <c r="C79" s="695" t="s">
        <v>188</v>
      </c>
      <c r="D79" s="979" t="e">
        <f>#REF!+#REF!+#REF!+#REF!+#REF!+#REF!+#REF!</f>
        <v>#REF!</v>
      </c>
      <c r="E79" s="694">
        <f t="shared" si="1"/>
        <v>0</v>
      </c>
      <c r="F79" s="694"/>
      <c r="G79" s="694">
        <f>O79+S79+W79+AA79+AE79+AI79+AM79</f>
        <v>4</v>
      </c>
      <c r="H79" s="694"/>
      <c r="I79" s="694"/>
      <c r="J79" s="694"/>
      <c r="K79" s="991"/>
      <c r="L79" s="692"/>
      <c r="M79" s="974"/>
      <c r="N79" s="1196"/>
      <c r="O79" s="980">
        <v>1</v>
      </c>
      <c r="P79" s="980"/>
      <c r="Q79" s="980"/>
      <c r="R79" s="694"/>
      <c r="S79" s="980">
        <v>1</v>
      </c>
      <c r="T79" s="980"/>
      <c r="U79" s="980"/>
      <c r="V79" s="694"/>
      <c r="W79" s="980">
        <v>0</v>
      </c>
      <c r="X79" s="980"/>
      <c r="Y79" s="980"/>
      <c r="Z79" s="694"/>
      <c r="AA79" s="693">
        <v>0</v>
      </c>
      <c r="AB79" s="693"/>
      <c r="AC79" s="693"/>
      <c r="AD79" s="694"/>
      <c r="AE79" s="980">
        <v>0</v>
      </c>
      <c r="AF79" s="980"/>
      <c r="AG79" s="980"/>
      <c r="AH79" s="694"/>
      <c r="AI79" s="693">
        <v>1</v>
      </c>
      <c r="AJ79" s="693"/>
      <c r="AK79" s="693"/>
      <c r="AL79" s="694"/>
      <c r="AM79" s="694">
        <v>1</v>
      </c>
      <c r="AN79" s="980"/>
      <c r="AO79" s="980"/>
      <c r="AP79" s="694"/>
    </row>
    <row r="80" spans="1:42" s="970" customFormat="1" ht="46.5" customHeight="1">
      <c r="A80" s="1202">
        <v>8</v>
      </c>
      <c r="B80" s="1028" t="s">
        <v>138</v>
      </c>
      <c r="C80" s="1198"/>
      <c r="D80" s="979"/>
      <c r="E80" s="694"/>
      <c r="F80" s="694"/>
      <c r="G80" s="694"/>
      <c r="H80" s="694"/>
      <c r="I80" s="694"/>
      <c r="J80" s="694"/>
      <c r="K80" s="991"/>
      <c r="L80" s="692"/>
      <c r="M80" s="974"/>
      <c r="N80" s="1200"/>
      <c r="O80" s="1610"/>
      <c r="P80" s="1610"/>
      <c r="Q80" s="1610"/>
      <c r="R80" s="1606"/>
      <c r="S80" s="1610"/>
      <c r="T80" s="1610"/>
      <c r="U80" s="1610"/>
      <c r="V80" s="1606"/>
      <c r="W80" s="1610"/>
      <c r="X80" s="1610"/>
      <c r="Y80" s="1610"/>
      <c r="Z80" s="1606"/>
      <c r="AA80" s="1610"/>
      <c r="AB80" s="1610"/>
      <c r="AC80" s="1610"/>
      <c r="AD80" s="1606"/>
      <c r="AE80" s="1610"/>
      <c r="AF80" s="1610"/>
      <c r="AG80" s="1610"/>
      <c r="AH80" s="1606"/>
      <c r="AI80" s="1610"/>
      <c r="AJ80" s="1610"/>
      <c r="AK80" s="1610"/>
      <c r="AL80" s="1606"/>
      <c r="AM80" s="1606"/>
      <c r="AN80" s="1610"/>
      <c r="AO80" s="1610"/>
      <c r="AP80" s="1606"/>
    </row>
    <row r="81" spans="1:42" ht="46.5" customHeight="1">
      <c r="A81" s="694"/>
      <c r="B81" s="973" t="s">
        <v>254</v>
      </c>
      <c r="C81" s="695" t="s">
        <v>188</v>
      </c>
      <c r="D81" s="979" t="e">
        <f>#REF!+#REF!+#REF!+#REF!+#REF!+#REF!+#REF!</f>
        <v>#REF!</v>
      </c>
      <c r="E81" s="694">
        <f t="shared" si="1"/>
        <v>0</v>
      </c>
      <c r="F81" s="694"/>
      <c r="G81" s="694">
        <f>O81+S81+W81+AA81+AE81+AI81+AM81</f>
        <v>10</v>
      </c>
      <c r="H81" s="694"/>
      <c r="I81" s="694"/>
      <c r="J81" s="694"/>
      <c r="K81" s="991"/>
      <c r="L81" s="692"/>
      <c r="M81" s="974"/>
      <c r="N81" s="1196"/>
      <c r="O81" s="980">
        <v>1</v>
      </c>
      <c r="P81" s="980"/>
      <c r="Q81" s="980"/>
      <c r="R81" s="694"/>
      <c r="S81" s="980">
        <v>2</v>
      </c>
      <c r="T81" s="980"/>
      <c r="U81" s="980"/>
      <c r="V81" s="694"/>
      <c r="W81" s="980">
        <v>1</v>
      </c>
      <c r="X81" s="980"/>
      <c r="Y81" s="980"/>
      <c r="Z81" s="694"/>
      <c r="AA81" s="980">
        <v>1</v>
      </c>
      <c r="AB81" s="980"/>
      <c r="AC81" s="980"/>
      <c r="AD81" s="694"/>
      <c r="AE81" s="980">
        <v>1</v>
      </c>
      <c r="AF81" s="980"/>
      <c r="AG81" s="980"/>
      <c r="AH81" s="694"/>
      <c r="AI81" s="980">
        <v>3</v>
      </c>
      <c r="AJ81" s="980"/>
      <c r="AK81" s="980"/>
      <c r="AL81" s="694"/>
      <c r="AM81" s="980">
        <v>1</v>
      </c>
      <c r="AN81" s="980"/>
      <c r="AO81" s="980"/>
      <c r="AP81" s="694"/>
    </row>
    <row r="82" spans="1:42" ht="46.5" customHeight="1">
      <c r="A82" s="694"/>
      <c r="B82" s="973" t="s">
        <v>1108</v>
      </c>
      <c r="C82" s="695" t="s">
        <v>188</v>
      </c>
      <c r="D82" s="979" t="e">
        <f>#REF!+#REF!+#REF!+#REF!+#REF!+#REF!+#REF!</f>
        <v>#REF!</v>
      </c>
      <c r="E82" s="694">
        <f t="shared" si="1"/>
        <v>0</v>
      </c>
      <c r="F82" s="694"/>
      <c r="G82" s="694">
        <f>O82+S82+W82+AA82+AE82+AI82+AM82</f>
        <v>8</v>
      </c>
      <c r="H82" s="694"/>
      <c r="I82" s="694"/>
      <c r="J82" s="694"/>
      <c r="K82" s="991"/>
      <c r="L82" s="692"/>
      <c r="M82" s="974"/>
      <c r="N82" s="1196"/>
      <c r="O82" s="980">
        <v>1</v>
      </c>
      <c r="P82" s="980"/>
      <c r="Q82" s="980"/>
      <c r="R82" s="694"/>
      <c r="S82" s="980">
        <v>1</v>
      </c>
      <c r="T82" s="980"/>
      <c r="U82" s="980"/>
      <c r="V82" s="694"/>
      <c r="W82" s="980">
        <v>1</v>
      </c>
      <c r="X82" s="980"/>
      <c r="Y82" s="980"/>
      <c r="Z82" s="694"/>
      <c r="AA82" s="693">
        <v>1</v>
      </c>
      <c r="AB82" s="693"/>
      <c r="AC82" s="693"/>
      <c r="AD82" s="694"/>
      <c r="AE82" s="980">
        <v>1</v>
      </c>
      <c r="AF82" s="980"/>
      <c r="AG82" s="980"/>
      <c r="AH82" s="694"/>
      <c r="AI82" s="693">
        <v>2</v>
      </c>
      <c r="AJ82" s="693"/>
      <c r="AK82" s="693"/>
      <c r="AL82" s="694"/>
      <c r="AM82" s="694">
        <v>1</v>
      </c>
      <c r="AN82" s="980"/>
      <c r="AO82" s="980"/>
      <c r="AP82" s="694"/>
    </row>
    <row r="83" spans="1:42" ht="58.5" customHeight="1">
      <c r="A83" s="694"/>
      <c r="B83" s="988" t="s">
        <v>1109</v>
      </c>
      <c r="C83" s="695" t="s">
        <v>188</v>
      </c>
      <c r="D83" s="979" t="e">
        <f>#REF!+#REF!+#REF!+#REF!+#REF!+#REF!+#REF!</f>
        <v>#REF!</v>
      </c>
      <c r="E83" s="694">
        <f t="shared" si="1"/>
        <v>0</v>
      </c>
      <c r="F83" s="694"/>
      <c r="G83" s="694">
        <f>O83+S83+W83+AA83+AE83+AI83+AM83</f>
        <v>6</v>
      </c>
      <c r="H83" s="694"/>
      <c r="I83" s="694"/>
      <c r="J83" s="694"/>
      <c r="K83" s="991"/>
      <c r="L83" s="692"/>
      <c r="M83" s="974"/>
      <c r="N83" s="1196"/>
      <c r="O83" s="980">
        <v>1</v>
      </c>
      <c r="P83" s="980"/>
      <c r="Q83" s="980"/>
      <c r="R83" s="694"/>
      <c r="S83" s="980">
        <v>1</v>
      </c>
      <c r="T83" s="980"/>
      <c r="U83" s="980"/>
      <c r="V83" s="694"/>
      <c r="W83" s="980">
        <v>1</v>
      </c>
      <c r="X83" s="980"/>
      <c r="Y83" s="980"/>
      <c r="Z83" s="694"/>
      <c r="AA83" s="693">
        <v>1</v>
      </c>
      <c r="AB83" s="693"/>
      <c r="AC83" s="693"/>
      <c r="AD83" s="694"/>
      <c r="AE83" s="980">
        <v>0</v>
      </c>
      <c r="AF83" s="980"/>
      <c r="AG83" s="980"/>
      <c r="AH83" s="694"/>
      <c r="AI83" s="693">
        <v>2</v>
      </c>
      <c r="AJ83" s="693"/>
      <c r="AK83" s="693"/>
      <c r="AL83" s="694"/>
      <c r="AM83" s="694">
        <v>0</v>
      </c>
      <c r="AN83" s="980"/>
      <c r="AO83" s="980"/>
      <c r="AP83" s="694"/>
    </row>
    <row r="84" spans="1:42" ht="46.5" customHeight="1">
      <c r="A84" s="694"/>
      <c r="B84" s="973" t="s">
        <v>64</v>
      </c>
      <c r="C84" s="987" t="s">
        <v>907</v>
      </c>
      <c r="D84" s="979" t="e">
        <f>#REF!+#REF!+#REF!+#REF!+#REF!+#REF!+#REF!</f>
        <v>#REF!</v>
      </c>
      <c r="E84" s="694">
        <f t="shared" si="1"/>
        <v>0</v>
      </c>
      <c r="F84" s="694"/>
      <c r="G84" s="694">
        <f>O84+S84+W84+AA84+AE84+AI84+AM84</f>
        <v>240</v>
      </c>
      <c r="H84" s="694"/>
      <c r="I84" s="694"/>
      <c r="J84" s="694"/>
      <c r="K84" s="991"/>
      <c r="L84" s="692"/>
      <c r="M84" s="974"/>
      <c r="N84" s="1196"/>
      <c r="O84" s="980">
        <v>34</v>
      </c>
      <c r="P84" s="980"/>
      <c r="Q84" s="980"/>
      <c r="R84" s="694"/>
      <c r="S84" s="980">
        <v>55</v>
      </c>
      <c r="T84" s="980"/>
      <c r="U84" s="980"/>
      <c r="V84" s="694"/>
      <c r="W84" s="980">
        <v>27</v>
      </c>
      <c r="X84" s="980"/>
      <c r="Y84" s="980"/>
      <c r="Z84" s="694"/>
      <c r="AA84" s="693">
        <v>15</v>
      </c>
      <c r="AB84" s="693"/>
      <c r="AC84" s="693"/>
      <c r="AD84" s="694"/>
      <c r="AE84" s="980">
        <v>24</v>
      </c>
      <c r="AF84" s="980"/>
      <c r="AG84" s="980"/>
      <c r="AH84" s="694"/>
      <c r="AI84" s="693">
        <v>58</v>
      </c>
      <c r="AJ84" s="693"/>
      <c r="AK84" s="693"/>
      <c r="AL84" s="694"/>
      <c r="AM84" s="694">
        <v>27</v>
      </c>
      <c r="AN84" s="980"/>
      <c r="AO84" s="980"/>
      <c r="AP84" s="694"/>
    </row>
    <row r="85" spans="1:42" s="970" customFormat="1" ht="36" customHeight="1">
      <c r="A85" s="1202">
        <v>9</v>
      </c>
      <c r="B85" s="1028" t="s">
        <v>517</v>
      </c>
      <c r="C85" s="1198"/>
      <c r="D85" s="979"/>
      <c r="E85" s="694"/>
      <c r="F85" s="694"/>
      <c r="G85" s="694"/>
      <c r="H85" s="694"/>
      <c r="I85" s="694"/>
      <c r="J85" s="694"/>
      <c r="K85" s="991"/>
      <c r="L85" s="692"/>
      <c r="M85" s="974"/>
      <c r="N85" s="1200"/>
      <c r="O85" s="1610"/>
      <c r="P85" s="1610"/>
      <c r="Q85" s="1610"/>
      <c r="R85" s="1606"/>
      <c r="S85" s="1610"/>
      <c r="T85" s="1610"/>
      <c r="U85" s="1610"/>
      <c r="V85" s="1606"/>
      <c r="W85" s="1610"/>
      <c r="X85" s="1610"/>
      <c r="Y85" s="1610"/>
      <c r="Z85" s="1606"/>
      <c r="AA85" s="1610"/>
      <c r="AB85" s="1610"/>
      <c r="AC85" s="1610"/>
      <c r="AD85" s="1606"/>
      <c r="AE85" s="1610"/>
      <c r="AF85" s="1610"/>
      <c r="AG85" s="1610"/>
      <c r="AH85" s="1606"/>
      <c r="AI85" s="1610"/>
      <c r="AJ85" s="1610"/>
      <c r="AK85" s="1610"/>
      <c r="AL85" s="1606"/>
      <c r="AM85" s="1606"/>
      <c r="AN85" s="1610"/>
      <c r="AO85" s="1610"/>
      <c r="AP85" s="1606"/>
    </row>
    <row r="86" spans="1:42" ht="48" customHeight="1">
      <c r="A86" s="694"/>
      <c r="B86" s="973" t="s">
        <v>795</v>
      </c>
      <c r="C86" s="695" t="s">
        <v>123</v>
      </c>
      <c r="D86" s="979" t="e">
        <f>#REF!+#REF!+#REF!+#REF!+#REF!+#REF!+#REF!</f>
        <v>#REF!</v>
      </c>
      <c r="E86" s="694">
        <f t="shared" si="1"/>
        <v>0</v>
      </c>
      <c r="F86" s="694"/>
      <c r="G86" s="694">
        <f>O86+S86+W86+AA86+AE86+AI86+AM86</f>
        <v>7</v>
      </c>
      <c r="H86" s="694"/>
      <c r="I86" s="694"/>
      <c r="J86" s="694"/>
      <c r="K86" s="991"/>
      <c r="L86" s="692"/>
      <c r="M86" s="974"/>
      <c r="N86" s="1196"/>
      <c r="O86" s="980">
        <v>1</v>
      </c>
      <c r="P86" s="980"/>
      <c r="Q86" s="980"/>
      <c r="R86" s="694"/>
      <c r="S86" s="980">
        <v>1</v>
      </c>
      <c r="T86" s="980"/>
      <c r="U86" s="980"/>
      <c r="V86" s="694"/>
      <c r="W86" s="980">
        <v>1</v>
      </c>
      <c r="X86" s="980"/>
      <c r="Y86" s="980"/>
      <c r="Z86" s="694"/>
      <c r="AA86" s="980">
        <v>1</v>
      </c>
      <c r="AB86" s="980"/>
      <c r="AC86" s="980"/>
      <c r="AD86" s="694"/>
      <c r="AE86" s="980">
        <v>1</v>
      </c>
      <c r="AF86" s="980"/>
      <c r="AG86" s="980"/>
      <c r="AH86" s="694"/>
      <c r="AI86" s="980">
        <v>1</v>
      </c>
      <c r="AJ86" s="980"/>
      <c r="AK86" s="980"/>
      <c r="AL86" s="694"/>
      <c r="AM86" s="694">
        <v>1</v>
      </c>
      <c r="AN86" s="980"/>
      <c r="AO86" s="980"/>
      <c r="AP86" s="694"/>
    </row>
    <row r="87" spans="1:42" ht="48" customHeight="1">
      <c r="A87" s="694"/>
      <c r="B87" s="973" t="s">
        <v>1029</v>
      </c>
      <c r="C87" s="695" t="s">
        <v>167</v>
      </c>
      <c r="D87" s="979" t="e">
        <f>(#REF!+#REF!+#REF!+#REF!+#REF!+#REF!+#REF!)/7</f>
        <v>#REF!</v>
      </c>
      <c r="E87" s="979">
        <f>(P87+T87+X87+AB87+AF87+AJ87+AN87)/7</f>
        <v>0</v>
      </c>
      <c r="F87" s="979"/>
      <c r="G87" s="979">
        <f>(O87+S87+W87+AA87+AE87+AI87+AM87)/7</f>
        <v>100</v>
      </c>
      <c r="H87" s="694"/>
      <c r="I87" s="694"/>
      <c r="J87" s="694"/>
      <c r="K87" s="991"/>
      <c r="L87" s="692"/>
      <c r="M87" s="974"/>
      <c r="N87" s="979"/>
      <c r="O87" s="980">
        <v>100</v>
      </c>
      <c r="P87" s="980"/>
      <c r="Q87" s="980"/>
      <c r="R87" s="694"/>
      <c r="S87" s="980">
        <v>100</v>
      </c>
      <c r="T87" s="980"/>
      <c r="U87" s="980"/>
      <c r="V87" s="694"/>
      <c r="W87" s="980">
        <v>100</v>
      </c>
      <c r="X87" s="980"/>
      <c r="Y87" s="980"/>
      <c r="Z87" s="694"/>
      <c r="AA87" s="980">
        <v>100</v>
      </c>
      <c r="AB87" s="980"/>
      <c r="AC87" s="980"/>
      <c r="AD87" s="694"/>
      <c r="AE87" s="980">
        <v>100</v>
      </c>
      <c r="AF87" s="980"/>
      <c r="AG87" s="980"/>
      <c r="AH87" s="694"/>
      <c r="AI87" s="980">
        <v>100</v>
      </c>
      <c r="AJ87" s="980"/>
      <c r="AK87" s="980"/>
      <c r="AL87" s="694"/>
      <c r="AM87" s="694">
        <v>100</v>
      </c>
      <c r="AN87" s="980"/>
      <c r="AO87" s="980"/>
      <c r="AP87" s="694"/>
    </row>
    <row r="88" spans="1:42" ht="48" customHeight="1">
      <c r="A88" s="694"/>
      <c r="B88" s="973" t="s">
        <v>798</v>
      </c>
      <c r="C88" s="695" t="s">
        <v>167</v>
      </c>
      <c r="D88" s="979" t="e">
        <f>(#REF!+#REF!+#REF!+#REF!+#REF!+#REF!+#REF!)/7</f>
        <v>#REF!</v>
      </c>
      <c r="E88" s="979">
        <f>(P88+T88+X88+AB88+AF88+AJ88+AN88)/7</f>
        <v>0</v>
      </c>
      <c r="F88" s="979"/>
      <c r="G88" s="979">
        <f>(O88+S88+W88+AA88+AE88+AI88+AM88)/7</f>
        <v>100</v>
      </c>
      <c r="H88" s="694"/>
      <c r="I88" s="694"/>
      <c r="J88" s="694"/>
      <c r="K88" s="991"/>
      <c r="L88" s="692"/>
      <c r="M88" s="974"/>
      <c r="N88" s="1196"/>
      <c r="O88" s="980">
        <v>100</v>
      </c>
      <c r="P88" s="980"/>
      <c r="Q88" s="980"/>
      <c r="R88" s="694"/>
      <c r="S88" s="980">
        <v>100</v>
      </c>
      <c r="T88" s="980"/>
      <c r="U88" s="980"/>
      <c r="V88" s="694"/>
      <c r="W88" s="980">
        <v>100</v>
      </c>
      <c r="X88" s="980"/>
      <c r="Y88" s="980"/>
      <c r="Z88" s="694"/>
      <c r="AA88" s="980">
        <v>100</v>
      </c>
      <c r="AB88" s="980"/>
      <c r="AC88" s="980"/>
      <c r="AD88" s="694"/>
      <c r="AE88" s="980">
        <v>100</v>
      </c>
      <c r="AF88" s="980"/>
      <c r="AG88" s="980"/>
      <c r="AH88" s="694"/>
      <c r="AI88" s="980">
        <v>100</v>
      </c>
      <c r="AJ88" s="980"/>
      <c r="AK88" s="980"/>
      <c r="AL88" s="694"/>
      <c r="AM88" s="980">
        <v>100</v>
      </c>
      <c r="AN88" s="980"/>
      <c r="AO88" s="980"/>
      <c r="AP88" s="694"/>
    </row>
    <row r="89" spans="1:42" s="1214" customFormat="1" ht="35.25" hidden="1" customHeight="1">
      <c r="A89" s="795"/>
      <c r="B89" s="1411" t="s">
        <v>274</v>
      </c>
      <c r="C89" s="802" t="s">
        <v>149</v>
      </c>
      <c r="D89" s="1416"/>
      <c r="E89" s="795"/>
      <c r="F89" s="795"/>
      <c r="G89" s="795"/>
      <c r="H89" s="795"/>
      <c r="I89" s="795"/>
      <c r="J89" s="795"/>
      <c r="K89" s="1417"/>
      <c r="L89" s="1397"/>
      <c r="M89" s="1415"/>
      <c r="N89" s="1412"/>
      <c r="O89" s="1419"/>
      <c r="P89" s="1419"/>
      <c r="Q89" s="1419"/>
      <c r="R89" s="1412"/>
      <c r="S89" s="1419"/>
      <c r="T89" s="1419"/>
      <c r="U89" s="1419"/>
      <c r="V89" s="1412"/>
      <c r="W89" s="1419"/>
      <c r="X89" s="1419"/>
      <c r="Y89" s="1419"/>
      <c r="Z89" s="1412"/>
      <c r="AA89" s="1419"/>
      <c r="AB89" s="1419"/>
      <c r="AC89" s="1419"/>
      <c r="AD89" s="1412"/>
      <c r="AE89" s="1419"/>
      <c r="AF89" s="1419"/>
      <c r="AG89" s="1419"/>
      <c r="AH89" s="1412"/>
      <c r="AI89" s="1419"/>
      <c r="AJ89" s="1419"/>
      <c r="AK89" s="1419"/>
      <c r="AL89" s="1412"/>
      <c r="AM89" s="795"/>
      <c r="AN89" s="1419"/>
      <c r="AO89" s="1419"/>
      <c r="AP89" s="1412"/>
    </row>
    <row r="90" spans="1:42" s="1214" customFormat="1" ht="35.25" hidden="1" customHeight="1">
      <c r="A90" s="795"/>
      <c r="B90" s="1411" t="s">
        <v>558</v>
      </c>
      <c r="C90" s="802" t="s">
        <v>149</v>
      </c>
      <c r="D90" s="1416"/>
      <c r="E90" s="795"/>
      <c r="F90" s="795"/>
      <c r="G90" s="795"/>
      <c r="H90" s="795"/>
      <c r="I90" s="795"/>
      <c r="J90" s="795"/>
      <c r="K90" s="1417"/>
      <c r="L90" s="1397"/>
      <c r="M90" s="1415"/>
      <c r="N90" s="1412"/>
      <c r="O90" s="1419"/>
      <c r="P90" s="1419"/>
      <c r="Q90" s="1419"/>
      <c r="R90" s="1412"/>
      <c r="S90" s="1419"/>
      <c r="T90" s="1419"/>
      <c r="U90" s="1419"/>
      <c r="V90" s="1412"/>
      <c r="W90" s="1419"/>
      <c r="X90" s="1419"/>
      <c r="Y90" s="1419"/>
      <c r="Z90" s="1412"/>
      <c r="AA90" s="1419"/>
      <c r="AB90" s="1419"/>
      <c r="AC90" s="1419"/>
      <c r="AD90" s="1412"/>
      <c r="AE90" s="1419"/>
      <c r="AF90" s="1419"/>
      <c r="AG90" s="1419"/>
      <c r="AH90" s="1412"/>
      <c r="AI90" s="1419"/>
      <c r="AJ90" s="1419"/>
      <c r="AK90" s="1419"/>
      <c r="AL90" s="1412"/>
      <c r="AM90" s="795"/>
      <c r="AN90" s="1419"/>
      <c r="AO90" s="1419"/>
      <c r="AP90" s="1412"/>
    </row>
    <row r="91" spans="1:42" ht="35.25" customHeight="1">
      <c r="A91" s="694"/>
      <c r="B91" s="973" t="s">
        <v>554</v>
      </c>
      <c r="C91" s="695" t="s">
        <v>149</v>
      </c>
      <c r="D91" s="979"/>
      <c r="E91" s="694"/>
      <c r="F91" s="694"/>
      <c r="G91" s="694" t="e">
        <f>+H91+I91+J91+#REF!+#REF!+#REF!+#REF!</f>
        <v>#REF!</v>
      </c>
      <c r="H91" s="694"/>
      <c r="I91" s="694"/>
      <c r="J91" s="694"/>
      <c r="K91" s="991"/>
      <c r="L91" s="692"/>
      <c r="M91" s="974"/>
      <c r="N91" s="1196"/>
      <c r="O91" s="980"/>
      <c r="P91" s="980"/>
      <c r="Q91" s="980"/>
      <c r="R91" s="694"/>
      <c r="S91" s="980"/>
      <c r="T91" s="980"/>
      <c r="U91" s="980"/>
      <c r="V91" s="694"/>
      <c r="W91" s="980">
        <v>2</v>
      </c>
      <c r="X91" s="980"/>
      <c r="Y91" s="980"/>
      <c r="Z91" s="694"/>
      <c r="AA91" s="980"/>
      <c r="AB91" s="980"/>
      <c r="AC91" s="980"/>
      <c r="AD91" s="694"/>
      <c r="AE91" s="980"/>
      <c r="AF91" s="980"/>
      <c r="AG91" s="980"/>
      <c r="AH91" s="694"/>
      <c r="AI91" s="980"/>
      <c r="AJ91" s="980"/>
      <c r="AK91" s="980"/>
      <c r="AL91" s="694"/>
      <c r="AM91" s="694"/>
      <c r="AN91" s="980"/>
      <c r="AO91" s="980"/>
      <c r="AP91" s="694"/>
    </row>
    <row r="92" spans="1:42" ht="35.25" customHeight="1">
      <c r="A92" s="694"/>
      <c r="B92" s="975" t="s">
        <v>555</v>
      </c>
      <c r="C92" s="695" t="s">
        <v>149</v>
      </c>
      <c r="D92" s="979"/>
      <c r="E92" s="694"/>
      <c r="F92" s="694"/>
      <c r="G92" s="694" t="e">
        <f>+H92+I92+J92+#REF!+#REF!+#REF!+#REF!</f>
        <v>#REF!</v>
      </c>
      <c r="H92" s="694"/>
      <c r="I92" s="694"/>
      <c r="J92" s="694"/>
      <c r="K92" s="991"/>
      <c r="L92" s="692"/>
      <c r="M92" s="974"/>
      <c r="N92" s="1196"/>
      <c r="O92" s="980"/>
      <c r="P92" s="980"/>
      <c r="Q92" s="980"/>
      <c r="R92" s="694"/>
      <c r="S92" s="980"/>
      <c r="T92" s="980"/>
      <c r="U92" s="980"/>
      <c r="V92" s="694"/>
      <c r="W92" s="980">
        <v>2</v>
      </c>
      <c r="X92" s="980"/>
      <c r="Y92" s="980"/>
      <c r="Z92" s="694"/>
      <c r="AA92" s="980"/>
      <c r="AB92" s="980"/>
      <c r="AC92" s="980"/>
      <c r="AD92" s="694"/>
      <c r="AE92" s="980"/>
      <c r="AF92" s="980"/>
      <c r="AG92" s="980"/>
      <c r="AH92" s="694"/>
      <c r="AI92" s="980"/>
      <c r="AJ92" s="980"/>
      <c r="AK92" s="980"/>
      <c r="AL92" s="694"/>
      <c r="AM92" s="694"/>
      <c r="AN92" s="980"/>
      <c r="AO92" s="980"/>
      <c r="AP92" s="694"/>
    </row>
    <row r="93" spans="1:42" s="1214" customFormat="1" ht="35.25" hidden="1" customHeight="1">
      <c r="A93" s="795"/>
      <c r="B93" s="1411" t="s">
        <v>556</v>
      </c>
      <c r="C93" s="802" t="s">
        <v>149</v>
      </c>
      <c r="D93" s="1416" t="e">
        <f>#REF!+#REF!+#REF!+#REF!+#REF!+#REF!+#REF!</f>
        <v>#REF!</v>
      </c>
      <c r="E93" s="795">
        <f t="shared" ref="E93:E156" si="5">P93+T93+X93+AB93+AF93+AJ93+AN93</f>
        <v>0</v>
      </c>
      <c r="F93" s="795"/>
      <c r="G93" s="795"/>
      <c r="H93" s="795"/>
      <c r="I93" s="795"/>
      <c r="J93" s="795"/>
      <c r="K93" s="1417"/>
      <c r="L93" s="1397"/>
      <c r="M93" s="1415"/>
      <c r="N93" s="1412"/>
      <c r="O93" s="1419"/>
      <c r="P93" s="1419"/>
      <c r="Q93" s="1419"/>
      <c r="R93" s="1412"/>
      <c r="S93" s="1419"/>
      <c r="T93" s="1419"/>
      <c r="U93" s="1419"/>
      <c r="V93" s="1412"/>
      <c r="W93" s="1419"/>
      <c r="X93" s="1419"/>
      <c r="Y93" s="1419"/>
      <c r="Z93" s="1412"/>
      <c r="AA93" s="1419"/>
      <c r="AB93" s="1419"/>
      <c r="AC93" s="1419"/>
      <c r="AD93" s="1412"/>
      <c r="AE93" s="1419"/>
      <c r="AF93" s="1419"/>
      <c r="AG93" s="1419"/>
      <c r="AH93" s="1412"/>
      <c r="AI93" s="1419"/>
      <c r="AJ93" s="1419"/>
      <c r="AK93" s="1419"/>
      <c r="AL93" s="1412"/>
      <c r="AM93" s="795"/>
      <c r="AN93" s="1419"/>
      <c r="AO93" s="1419"/>
      <c r="AP93" s="1412"/>
    </row>
    <row r="94" spans="1:42" ht="35.25" customHeight="1">
      <c r="A94" s="694"/>
      <c r="B94" s="973" t="s">
        <v>557</v>
      </c>
      <c r="C94" s="695" t="s">
        <v>149</v>
      </c>
      <c r="D94" s="979" t="e">
        <f>#REF!+#REF!+#REF!+#REF!+#REF!+#REF!+#REF!</f>
        <v>#REF!</v>
      </c>
      <c r="E94" s="694">
        <f t="shared" si="5"/>
        <v>0</v>
      </c>
      <c r="F94" s="694"/>
      <c r="G94" s="694">
        <f>O94+S94+W94+AA94+AE94+AI94+AM94</f>
        <v>1</v>
      </c>
      <c r="H94" s="694"/>
      <c r="I94" s="694"/>
      <c r="J94" s="694"/>
      <c r="K94" s="991"/>
      <c r="L94" s="692"/>
      <c r="M94" s="974"/>
      <c r="N94" s="1196"/>
      <c r="O94" s="980"/>
      <c r="P94" s="980"/>
      <c r="Q94" s="980"/>
      <c r="R94" s="694"/>
      <c r="S94" s="980"/>
      <c r="T94" s="980"/>
      <c r="U94" s="980"/>
      <c r="V94" s="694"/>
      <c r="W94" s="980"/>
      <c r="X94" s="980"/>
      <c r="Y94" s="980"/>
      <c r="Z94" s="694"/>
      <c r="AA94" s="980"/>
      <c r="AB94" s="980"/>
      <c r="AC94" s="980"/>
      <c r="AD94" s="694"/>
      <c r="AE94" s="980"/>
      <c r="AF94" s="980"/>
      <c r="AG94" s="980"/>
      <c r="AH94" s="694"/>
      <c r="AI94" s="980"/>
      <c r="AJ94" s="980"/>
      <c r="AK94" s="980"/>
      <c r="AL94" s="694"/>
      <c r="AM94" s="694">
        <v>1</v>
      </c>
      <c r="AN94" s="980"/>
      <c r="AO94" s="980"/>
      <c r="AP94" s="694"/>
    </row>
    <row r="95" spans="1:42" hidden="1">
      <c r="A95" s="968"/>
      <c r="B95" s="1197"/>
      <c r="C95" s="1197"/>
      <c r="E95" s="694">
        <f t="shared" si="5"/>
        <v>0</v>
      </c>
      <c r="F95" s="694"/>
      <c r="G95" s="694">
        <f t="shared" ref="G94:G156" si="6">R95+V95+Z95+AD95+AH95+AL95+AP95</f>
        <v>0</v>
      </c>
      <c r="H95" s="1350"/>
      <c r="I95" s="1350"/>
      <c r="J95" s="1350"/>
    </row>
    <row r="96" spans="1:42" hidden="1">
      <c r="A96" s="1114" t="s">
        <v>704</v>
      </c>
      <c r="B96" s="1114"/>
      <c r="C96" s="1114"/>
      <c r="E96" s="694">
        <f t="shared" si="5"/>
        <v>0</v>
      </c>
      <c r="F96" s="694"/>
      <c r="G96" s="694">
        <f t="shared" si="6"/>
        <v>0</v>
      </c>
      <c r="H96" s="1350"/>
      <c r="I96" s="1350"/>
      <c r="J96" s="1350"/>
    </row>
    <row r="97" spans="1:10" hidden="1">
      <c r="A97" s="1197"/>
      <c r="B97" s="1197"/>
      <c r="C97" s="1197"/>
      <c r="E97" s="694">
        <f t="shared" si="5"/>
        <v>0</v>
      </c>
      <c r="F97" s="694"/>
      <c r="G97" s="694">
        <f t="shared" si="6"/>
        <v>0</v>
      </c>
      <c r="H97" s="1350"/>
      <c r="I97" s="1350"/>
      <c r="J97" s="1350"/>
    </row>
    <row r="98" spans="1:10" hidden="1">
      <c r="A98" s="1197"/>
      <c r="B98" s="1197"/>
      <c r="C98" s="1197"/>
      <c r="E98" s="694">
        <f t="shared" si="5"/>
        <v>0</v>
      </c>
      <c r="F98" s="694"/>
      <c r="G98" s="694">
        <f t="shared" si="6"/>
        <v>0</v>
      </c>
      <c r="H98" s="1350"/>
      <c r="I98" s="1350"/>
      <c r="J98" s="1350"/>
    </row>
    <row r="99" spans="1:10" hidden="1">
      <c r="A99" s="1197"/>
      <c r="B99" s="1197"/>
      <c r="C99" s="1197"/>
      <c r="E99" s="694">
        <f t="shared" si="5"/>
        <v>0</v>
      </c>
      <c r="F99" s="694"/>
      <c r="G99" s="694">
        <f t="shared" si="6"/>
        <v>0</v>
      </c>
      <c r="H99" s="1350"/>
      <c r="I99" s="1350"/>
      <c r="J99" s="1350"/>
    </row>
    <row r="100" spans="1:10" hidden="1">
      <c r="A100" s="1197"/>
      <c r="B100" s="1197"/>
      <c r="C100" s="1197"/>
      <c r="E100" s="694">
        <f t="shared" si="5"/>
        <v>0</v>
      </c>
      <c r="F100" s="694"/>
      <c r="G100" s="694">
        <f t="shared" si="6"/>
        <v>0</v>
      </c>
      <c r="H100" s="1350"/>
      <c r="I100" s="1350"/>
      <c r="J100" s="1350"/>
    </row>
    <row r="101" spans="1:10" hidden="1">
      <c r="A101" s="1197"/>
      <c r="B101" s="1197"/>
      <c r="C101" s="1197"/>
      <c r="E101" s="694">
        <f t="shared" si="5"/>
        <v>0</v>
      </c>
      <c r="F101" s="694"/>
      <c r="G101" s="694">
        <f t="shared" si="6"/>
        <v>0</v>
      </c>
      <c r="H101" s="1350"/>
      <c r="I101" s="1350"/>
      <c r="J101" s="1350"/>
    </row>
    <row r="102" spans="1:10" hidden="1">
      <c r="A102" s="1197"/>
      <c r="B102" s="1197"/>
      <c r="C102" s="1197"/>
      <c r="E102" s="694">
        <f t="shared" si="5"/>
        <v>0</v>
      </c>
      <c r="F102" s="694"/>
      <c r="G102" s="694">
        <f t="shared" si="6"/>
        <v>0</v>
      </c>
      <c r="H102" s="1350"/>
      <c r="I102" s="1350"/>
      <c r="J102" s="1350"/>
    </row>
    <row r="103" spans="1:10" hidden="1">
      <c r="A103" s="1197"/>
      <c r="B103" s="1197"/>
      <c r="C103" s="1197"/>
      <c r="E103" s="694">
        <f t="shared" si="5"/>
        <v>0</v>
      </c>
      <c r="F103" s="694"/>
      <c r="G103" s="694">
        <f t="shared" si="6"/>
        <v>0</v>
      </c>
      <c r="H103" s="1350"/>
      <c r="I103" s="1350"/>
      <c r="J103" s="1350"/>
    </row>
    <row r="104" spans="1:10" hidden="1">
      <c r="A104" s="1197"/>
      <c r="B104" s="1197"/>
      <c r="C104" s="1197"/>
      <c r="E104" s="694">
        <f t="shared" si="5"/>
        <v>0</v>
      </c>
      <c r="F104" s="694"/>
      <c r="G104" s="694">
        <f t="shared" si="6"/>
        <v>0</v>
      </c>
      <c r="H104" s="1350"/>
      <c r="I104" s="1350"/>
      <c r="J104" s="1350"/>
    </row>
    <row r="105" spans="1:10" hidden="1">
      <c r="A105" s="1197"/>
      <c r="B105" s="1197"/>
      <c r="C105" s="1197"/>
      <c r="E105" s="694">
        <f t="shared" si="5"/>
        <v>0</v>
      </c>
      <c r="F105" s="694"/>
      <c r="G105" s="694">
        <f t="shared" si="6"/>
        <v>0</v>
      </c>
      <c r="H105" s="1350"/>
      <c r="I105" s="1350"/>
      <c r="J105" s="1350"/>
    </row>
    <row r="106" spans="1:10" hidden="1">
      <c r="A106" s="1197"/>
      <c r="B106" s="1197"/>
      <c r="C106" s="1197"/>
      <c r="E106" s="694">
        <f t="shared" si="5"/>
        <v>0</v>
      </c>
      <c r="F106" s="694"/>
      <c r="G106" s="694">
        <f t="shared" si="6"/>
        <v>0</v>
      </c>
      <c r="H106" s="1350"/>
      <c r="I106" s="1350"/>
      <c r="J106" s="1350"/>
    </row>
    <row r="107" spans="1:10" hidden="1">
      <c r="A107" s="1197"/>
      <c r="B107" s="1197"/>
      <c r="C107" s="1197"/>
      <c r="E107" s="694">
        <f t="shared" si="5"/>
        <v>0</v>
      </c>
      <c r="F107" s="694"/>
      <c r="G107" s="694">
        <f t="shared" si="6"/>
        <v>0</v>
      </c>
      <c r="H107" s="1350"/>
      <c r="I107" s="1350"/>
      <c r="J107" s="1350"/>
    </row>
    <row r="108" spans="1:10" hidden="1">
      <c r="A108" s="1197"/>
      <c r="B108" s="1197"/>
      <c r="C108" s="1197"/>
      <c r="E108" s="694">
        <f t="shared" si="5"/>
        <v>0</v>
      </c>
      <c r="F108" s="694"/>
      <c r="G108" s="694">
        <f t="shared" si="6"/>
        <v>0</v>
      </c>
      <c r="H108" s="1350"/>
      <c r="I108" s="1350"/>
      <c r="J108" s="1350"/>
    </row>
    <row r="109" spans="1:10" hidden="1">
      <c r="A109" s="1197"/>
      <c r="B109" s="1197"/>
      <c r="C109" s="1197"/>
      <c r="E109" s="694">
        <f t="shared" si="5"/>
        <v>0</v>
      </c>
      <c r="F109" s="694"/>
      <c r="G109" s="694">
        <f t="shared" si="6"/>
        <v>0</v>
      </c>
      <c r="H109" s="1350"/>
      <c r="I109" s="1350"/>
      <c r="J109" s="1350"/>
    </row>
    <row r="110" spans="1:10" hidden="1">
      <c r="A110" s="1197"/>
      <c r="B110" s="1197"/>
      <c r="C110" s="1197"/>
      <c r="E110" s="694">
        <f t="shared" si="5"/>
        <v>0</v>
      </c>
      <c r="F110" s="694"/>
      <c r="G110" s="694">
        <f t="shared" si="6"/>
        <v>0</v>
      </c>
      <c r="H110" s="1350"/>
      <c r="I110" s="1350"/>
      <c r="J110" s="1350"/>
    </row>
    <row r="111" spans="1:10" hidden="1">
      <c r="A111" s="1197"/>
      <c r="B111" s="1197"/>
      <c r="C111" s="1197"/>
      <c r="E111" s="694">
        <f t="shared" si="5"/>
        <v>0</v>
      </c>
      <c r="F111" s="694"/>
      <c r="G111" s="694">
        <f t="shared" si="6"/>
        <v>0</v>
      </c>
      <c r="H111" s="1350"/>
      <c r="I111" s="1350"/>
      <c r="J111" s="1350"/>
    </row>
    <row r="112" spans="1:10" hidden="1">
      <c r="A112" s="1197"/>
      <c r="B112" s="1197"/>
      <c r="C112" s="1197"/>
      <c r="E112" s="694">
        <f t="shared" si="5"/>
        <v>0</v>
      </c>
      <c r="F112" s="694"/>
      <c r="G112" s="694">
        <f t="shared" si="6"/>
        <v>0</v>
      </c>
      <c r="H112" s="1350"/>
      <c r="I112" s="1350"/>
      <c r="J112" s="1350"/>
    </row>
    <row r="113" spans="1:10" hidden="1">
      <c r="A113" s="1197"/>
      <c r="B113" s="1197"/>
      <c r="C113" s="1197"/>
      <c r="E113" s="694">
        <f t="shared" si="5"/>
        <v>0</v>
      </c>
      <c r="F113" s="694"/>
      <c r="G113" s="694">
        <f t="shared" si="6"/>
        <v>0</v>
      </c>
      <c r="H113" s="1350"/>
      <c r="I113" s="1350"/>
      <c r="J113" s="1350"/>
    </row>
    <row r="114" spans="1:10" hidden="1">
      <c r="A114" s="1197"/>
      <c r="B114" s="1197"/>
      <c r="C114" s="1197"/>
      <c r="E114" s="694">
        <f t="shared" si="5"/>
        <v>0</v>
      </c>
      <c r="F114" s="694"/>
      <c r="G114" s="694">
        <f t="shared" si="6"/>
        <v>0</v>
      </c>
      <c r="H114" s="1350"/>
      <c r="I114" s="1350"/>
      <c r="J114" s="1350"/>
    </row>
    <row r="115" spans="1:10" hidden="1">
      <c r="A115" s="1197"/>
      <c r="B115" s="1197"/>
      <c r="C115" s="1197"/>
      <c r="E115" s="694">
        <f t="shared" si="5"/>
        <v>0</v>
      </c>
      <c r="F115" s="694"/>
      <c r="G115" s="694">
        <f t="shared" si="6"/>
        <v>0</v>
      </c>
      <c r="H115" s="1350"/>
      <c r="I115" s="1350"/>
      <c r="J115" s="1350"/>
    </row>
    <row r="116" spans="1:10" hidden="1">
      <c r="A116" s="1197"/>
      <c r="B116" s="1197"/>
      <c r="C116" s="1197"/>
      <c r="E116" s="694">
        <f t="shared" si="5"/>
        <v>0</v>
      </c>
      <c r="F116" s="694"/>
      <c r="G116" s="694">
        <f t="shared" si="6"/>
        <v>0</v>
      </c>
      <c r="H116" s="1350"/>
      <c r="I116" s="1350"/>
      <c r="J116" s="1350"/>
    </row>
    <row r="117" spans="1:10" hidden="1">
      <c r="A117" s="1197"/>
      <c r="B117" s="1197"/>
      <c r="C117" s="1197"/>
      <c r="E117" s="694">
        <f t="shared" si="5"/>
        <v>0</v>
      </c>
      <c r="F117" s="694"/>
      <c r="G117" s="694">
        <f t="shared" si="6"/>
        <v>0</v>
      </c>
      <c r="H117" s="1350"/>
      <c r="I117" s="1350"/>
      <c r="J117" s="1350"/>
    </row>
    <row r="118" spans="1:10" hidden="1">
      <c r="A118" s="1197"/>
      <c r="B118" s="1197"/>
      <c r="C118" s="1197"/>
      <c r="E118" s="694">
        <f t="shared" si="5"/>
        <v>0</v>
      </c>
      <c r="F118" s="694"/>
      <c r="G118" s="694">
        <f t="shared" si="6"/>
        <v>0</v>
      </c>
      <c r="H118" s="1350"/>
      <c r="I118" s="1350"/>
      <c r="J118" s="1350"/>
    </row>
    <row r="119" spans="1:10" hidden="1">
      <c r="A119" s="1197"/>
      <c r="B119" s="1197"/>
      <c r="C119" s="1197"/>
      <c r="E119" s="694">
        <f t="shared" si="5"/>
        <v>0</v>
      </c>
      <c r="F119" s="694"/>
      <c r="G119" s="694">
        <f t="shared" si="6"/>
        <v>0</v>
      </c>
      <c r="H119" s="1350"/>
      <c r="I119" s="1350"/>
      <c r="J119" s="1350"/>
    </row>
    <row r="120" spans="1:10" hidden="1">
      <c r="A120" s="1197"/>
      <c r="B120" s="1197"/>
      <c r="C120" s="1197"/>
      <c r="E120" s="694">
        <f t="shared" si="5"/>
        <v>0</v>
      </c>
      <c r="F120" s="694"/>
      <c r="G120" s="694">
        <f t="shared" si="6"/>
        <v>0</v>
      </c>
      <c r="H120" s="1350"/>
      <c r="I120" s="1350"/>
      <c r="J120" s="1350"/>
    </row>
    <row r="121" spans="1:10" hidden="1">
      <c r="A121" s="1197"/>
      <c r="B121" s="1197"/>
      <c r="C121" s="1197"/>
      <c r="E121" s="694">
        <f t="shared" si="5"/>
        <v>0</v>
      </c>
      <c r="F121" s="694"/>
      <c r="G121" s="694">
        <f t="shared" si="6"/>
        <v>0</v>
      </c>
      <c r="H121" s="1350"/>
      <c r="I121" s="1350"/>
      <c r="J121" s="1350"/>
    </row>
    <row r="122" spans="1:10" hidden="1">
      <c r="A122" s="1197"/>
      <c r="B122" s="1197"/>
      <c r="C122" s="1197"/>
      <c r="E122" s="694">
        <f t="shared" si="5"/>
        <v>0</v>
      </c>
      <c r="F122" s="694"/>
      <c r="G122" s="694">
        <f t="shared" si="6"/>
        <v>0</v>
      </c>
      <c r="H122" s="1350"/>
      <c r="I122" s="1350"/>
      <c r="J122" s="1350"/>
    </row>
    <row r="123" spans="1:10" hidden="1">
      <c r="A123" s="1197"/>
      <c r="B123" s="1197"/>
      <c r="C123" s="1197"/>
      <c r="E123" s="694">
        <f t="shared" si="5"/>
        <v>0</v>
      </c>
      <c r="F123" s="694"/>
      <c r="G123" s="694">
        <f t="shared" si="6"/>
        <v>0</v>
      </c>
      <c r="H123" s="1350"/>
      <c r="I123" s="1350"/>
      <c r="J123" s="1350"/>
    </row>
    <row r="124" spans="1:10" hidden="1">
      <c r="A124" s="1197"/>
      <c r="B124" s="1197"/>
      <c r="C124" s="1197"/>
      <c r="E124" s="694">
        <f t="shared" si="5"/>
        <v>0</v>
      </c>
      <c r="F124" s="694"/>
      <c r="G124" s="694">
        <f t="shared" si="6"/>
        <v>0</v>
      </c>
      <c r="H124" s="1350"/>
      <c r="I124" s="1350"/>
      <c r="J124" s="1350"/>
    </row>
    <row r="125" spans="1:10" hidden="1">
      <c r="A125" s="1197"/>
      <c r="B125" s="1197"/>
      <c r="C125" s="1197"/>
      <c r="E125" s="694">
        <f t="shared" si="5"/>
        <v>0</v>
      </c>
      <c r="F125" s="694"/>
      <c r="G125" s="694">
        <f t="shared" si="6"/>
        <v>0</v>
      </c>
      <c r="H125" s="1350"/>
      <c r="I125" s="1350"/>
      <c r="J125" s="1350"/>
    </row>
    <row r="126" spans="1:10" hidden="1">
      <c r="A126" s="1197"/>
      <c r="B126" s="1197"/>
      <c r="C126" s="1197"/>
      <c r="E126" s="694">
        <f t="shared" si="5"/>
        <v>0</v>
      </c>
      <c r="F126" s="694"/>
      <c r="G126" s="694">
        <f t="shared" si="6"/>
        <v>0</v>
      </c>
      <c r="H126" s="1350"/>
      <c r="I126" s="1350"/>
      <c r="J126" s="1350"/>
    </row>
    <row r="127" spans="1:10" hidden="1">
      <c r="A127" s="1197"/>
      <c r="B127" s="1197"/>
      <c r="C127" s="1197"/>
      <c r="E127" s="694">
        <f t="shared" si="5"/>
        <v>0</v>
      </c>
      <c r="F127" s="694"/>
      <c r="G127" s="694">
        <f t="shared" si="6"/>
        <v>0</v>
      </c>
      <c r="H127" s="1350"/>
      <c r="I127" s="1350"/>
      <c r="J127" s="1350"/>
    </row>
    <row r="128" spans="1:10" hidden="1">
      <c r="A128" s="1197"/>
      <c r="B128" s="1197"/>
      <c r="C128" s="1197"/>
      <c r="E128" s="694">
        <f t="shared" si="5"/>
        <v>0</v>
      </c>
      <c r="F128" s="694"/>
      <c r="G128" s="694">
        <f t="shared" si="6"/>
        <v>0</v>
      </c>
      <c r="H128" s="1350"/>
      <c r="I128" s="1350"/>
      <c r="J128" s="1350"/>
    </row>
    <row r="129" spans="1:10" hidden="1">
      <c r="A129" s="1197"/>
      <c r="B129" s="1197"/>
      <c r="C129" s="1197"/>
      <c r="E129" s="694">
        <f t="shared" si="5"/>
        <v>0</v>
      </c>
      <c r="F129" s="694"/>
      <c r="G129" s="694">
        <f t="shared" si="6"/>
        <v>0</v>
      </c>
      <c r="H129" s="1350"/>
      <c r="I129" s="1350"/>
      <c r="J129" s="1350"/>
    </row>
    <row r="130" spans="1:10" hidden="1">
      <c r="A130" s="1197"/>
      <c r="B130" s="1197"/>
      <c r="C130" s="1197"/>
      <c r="E130" s="694">
        <f t="shared" si="5"/>
        <v>0</v>
      </c>
      <c r="F130" s="694"/>
      <c r="G130" s="694">
        <f t="shared" si="6"/>
        <v>0</v>
      </c>
      <c r="H130" s="1350"/>
      <c r="I130" s="1350"/>
      <c r="J130" s="1350"/>
    </row>
    <row r="131" spans="1:10" hidden="1">
      <c r="A131" s="1197"/>
      <c r="B131" s="1197"/>
      <c r="C131" s="1197"/>
      <c r="E131" s="694">
        <f t="shared" si="5"/>
        <v>0</v>
      </c>
      <c r="F131" s="694"/>
      <c r="G131" s="694">
        <f t="shared" si="6"/>
        <v>0</v>
      </c>
      <c r="H131" s="1350"/>
      <c r="I131" s="1350"/>
      <c r="J131" s="1350"/>
    </row>
    <row r="132" spans="1:10" hidden="1">
      <c r="A132" s="1197"/>
      <c r="B132" s="1197"/>
      <c r="C132" s="1197"/>
      <c r="E132" s="694">
        <f t="shared" si="5"/>
        <v>0</v>
      </c>
      <c r="F132" s="694"/>
      <c r="G132" s="694">
        <f t="shared" si="6"/>
        <v>0</v>
      </c>
      <c r="H132" s="1350"/>
      <c r="I132" s="1350"/>
      <c r="J132" s="1350"/>
    </row>
    <row r="133" spans="1:10" hidden="1">
      <c r="A133" s="1197"/>
      <c r="B133" s="1197"/>
      <c r="C133" s="1197"/>
      <c r="E133" s="694">
        <f t="shared" si="5"/>
        <v>0</v>
      </c>
      <c r="F133" s="694"/>
      <c r="G133" s="694">
        <f t="shared" si="6"/>
        <v>0</v>
      </c>
      <c r="H133" s="1350"/>
      <c r="I133" s="1350"/>
      <c r="J133" s="1350"/>
    </row>
    <row r="134" spans="1:10" hidden="1">
      <c r="A134" s="1197"/>
      <c r="B134" s="1197"/>
      <c r="C134" s="1197"/>
      <c r="E134" s="694">
        <f t="shared" si="5"/>
        <v>0</v>
      </c>
      <c r="F134" s="694"/>
      <c r="G134" s="694">
        <f t="shared" si="6"/>
        <v>0</v>
      </c>
      <c r="H134" s="1350"/>
      <c r="I134" s="1350"/>
      <c r="J134" s="1350"/>
    </row>
    <row r="135" spans="1:10" hidden="1">
      <c r="A135" s="1197"/>
      <c r="B135" s="1197"/>
      <c r="C135" s="1197"/>
      <c r="E135" s="694">
        <f t="shared" si="5"/>
        <v>0</v>
      </c>
      <c r="F135" s="694"/>
      <c r="G135" s="694">
        <f t="shared" si="6"/>
        <v>0</v>
      </c>
      <c r="H135" s="1350"/>
      <c r="I135" s="1350"/>
      <c r="J135" s="1350"/>
    </row>
    <row r="136" spans="1:10" hidden="1">
      <c r="A136" s="1197"/>
      <c r="B136" s="1197"/>
      <c r="C136" s="1197"/>
      <c r="E136" s="694">
        <f t="shared" si="5"/>
        <v>0</v>
      </c>
      <c r="F136" s="694"/>
      <c r="G136" s="694">
        <f t="shared" si="6"/>
        <v>0</v>
      </c>
      <c r="H136" s="1350"/>
      <c r="I136" s="1350"/>
      <c r="J136" s="1350"/>
    </row>
    <row r="137" spans="1:10" hidden="1">
      <c r="A137" s="1197"/>
      <c r="B137" s="1197"/>
      <c r="C137" s="1197"/>
      <c r="E137" s="694">
        <f t="shared" si="5"/>
        <v>0</v>
      </c>
      <c r="F137" s="694"/>
      <c r="G137" s="694">
        <f t="shared" si="6"/>
        <v>0</v>
      </c>
      <c r="H137" s="1350"/>
      <c r="I137" s="1350"/>
      <c r="J137" s="1350"/>
    </row>
    <row r="138" spans="1:10" hidden="1">
      <c r="A138" s="1197"/>
      <c r="B138" s="1197"/>
      <c r="C138" s="1197"/>
      <c r="E138" s="694">
        <f t="shared" si="5"/>
        <v>0</v>
      </c>
      <c r="F138" s="694"/>
      <c r="G138" s="694">
        <f t="shared" si="6"/>
        <v>0</v>
      </c>
      <c r="H138" s="1350"/>
      <c r="I138" s="1350"/>
      <c r="J138" s="1350"/>
    </row>
    <row r="139" spans="1:10" hidden="1">
      <c r="A139" s="1197"/>
      <c r="B139" s="1197"/>
      <c r="C139" s="1197"/>
      <c r="E139" s="694">
        <f t="shared" si="5"/>
        <v>0</v>
      </c>
      <c r="F139" s="694"/>
      <c r="G139" s="694">
        <f t="shared" si="6"/>
        <v>0</v>
      </c>
      <c r="H139" s="1350"/>
      <c r="I139" s="1350"/>
      <c r="J139" s="1350"/>
    </row>
    <row r="140" spans="1:10" hidden="1">
      <c r="A140" s="1197"/>
      <c r="B140" s="1197"/>
      <c r="C140" s="1197"/>
      <c r="E140" s="694">
        <f t="shared" si="5"/>
        <v>0</v>
      </c>
      <c r="F140" s="694"/>
      <c r="G140" s="694">
        <f t="shared" si="6"/>
        <v>0</v>
      </c>
      <c r="H140" s="1350"/>
      <c r="I140" s="1350"/>
      <c r="J140" s="1350"/>
    </row>
    <row r="141" spans="1:10" hidden="1">
      <c r="A141" s="1197"/>
      <c r="B141" s="1197"/>
      <c r="C141" s="1197"/>
      <c r="E141" s="694">
        <f t="shared" si="5"/>
        <v>0</v>
      </c>
      <c r="F141" s="694"/>
      <c r="G141" s="694">
        <f t="shared" si="6"/>
        <v>0</v>
      </c>
      <c r="H141" s="1350"/>
      <c r="I141" s="1350"/>
      <c r="J141" s="1350"/>
    </row>
    <row r="142" spans="1:10" hidden="1">
      <c r="A142" s="1197"/>
      <c r="B142" s="1197"/>
      <c r="C142" s="1197"/>
      <c r="E142" s="694">
        <f t="shared" si="5"/>
        <v>0</v>
      </c>
      <c r="F142" s="694"/>
      <c r="G142" s="694">
        <f t="shared" si="6"/>
        <v>0</v>
      </c>
      <c r="H142" s="1350"/>
      <c r="I142" s="1350"/>
      <c r="J142" s="1350"/>
    </row>
    <row r="143" spans="1:10" hidden="1">
      <c r="A143" s="1197"/>
      <c r="B143" s="1197"/>
      <c r="C143" s="1197"/>
      <c r="E143" s="694">
        <f t="shared" si="5"/>
        <v>0</v>
      </c>
      <c r="F143" s="694"/>
      <c r="G143" s="694">
        <f t="shared" si="6"/>
        <v>0</v>
      </c>
      <c r="H143" s="1350"/>
      <c r="I143" s="1350"/>
      <c r="J143" s="1350"/>
    </row>
    <row r="144" spans="1:10" hidden="1">
      <c r="A144" s="1197"/>
      <c r="B144" s="1197"/>
      <c r="C144" s="1197"/>
      <c r="E144" s="694">
        <f t="shared" si="5"/>
        <v>0</v>
      </c>
      <c r="F144" s="694"/>
      <c r="G144" s="694">
        <f t="shared" si="6"/>
        <v>0</v>
      </c>
      <c r="H144" s="1350"/>
      <c r="I144" s="1350"/>
      <c r="J144" s="1350"/>
    </row>
    <row r="145" spans="1:10" hidden="1">
      <c r="A145" s="1197"/>
      <c r="B145" s="1197"/>
      <c r="C145" s="1197"/>
      <c r="E145" s="694">
        <f t="shared" si="5"/>
        <v>0</v>
      </c>
      <c r="F145" s="694"/>
      <c r="G145" s="694">
        <f t="shared" si="6"/>
        <v>0</v>
      </c>
      <c r="H145" s="1350"/>
      <c r="I145" s="1350"/>
      <c r="J145" s="1350"/>
    </row>
    <row r="146" spans="1:10" hidden="1">
      <c r="A146" s="1197"/>
      <c r="B146" s="1197"/>
      <c r="C146" s="1197"/>
      <c r="E146" s="694">
        <f t="shared" si="5"/>
        <v>0</v>
      </c>
      <c r="F146" s="694"/>
      <c r="G146" s="694">
        <f t="shared" si="6"/>
        <v>0</v>
      </c>
      <c r="H146" s="1350"/>
      <c r="I146" s="1350"/>
      <c r="J146" s="1350"/>
    </row>
    <row r="147" spans="1:10" hidden="1">
      <c r="A147" s="1197"/>
      <c r="B147" s="1197"/>
      <c r="C147" s="1197"/>
      <c r="E147" s="694">
        <f t="shared" si="5"/>
        <v>0</v>
      </c>
      <c r="F147" s="694"/>
      <c r="G147" s="694">
        <f t="shared" si="6"/>
        <v>0</v>
      </c>
      <c r="H147" s="1350"/>
      <c r="I147" s="1350"/>
      <c r="J147" s="1350"/>
    </row>
    <row r="148" spans="1:10" hidden="1">
      <c r="A148" s="1197"/>
      <c r="B148" s="1197"/>
      <c r="C148" s="1197"/>
      <c r="E148" s="694">
        <f t="shared" si="5"/>
        <v>0</v>
      </c>
      <c r="F148" s="694"/>
      <c r="G148" s="694">
        <f t="shared" si="6"/>
        <v>0</v>
      </c>
      <c r="H148" s="1350"/>
      <c r="I148" s="1350"/>
      <c r="J148" s="1350"/>
    </row>
    <row r="149" spans="1:10" hidden="1">
      <c r="A149" s="1197"/>
      <c r="B149" s="1197"/>
      <c r="C149" s="1197"/>
      <c r="E149" s="694">
        <f t="shared" si="5"/>
        <v>0</v>
      </c>
      <c r="F149" s="694"/>
      <c r="G149" s="694">
        <f t="shared" si="6"/>
        <v>0</v>
      </c>
      <c r="H149" s="1350"/>
      <c r="I149" s="1350"/>
      <c r="J149" s="1350"/>
    </row>
    <row r="150" spans="1:10" hidden="1">
      <c r="A150" s="1197"/>
      <c r="B150" s="1197"/>
      <c r="C150" s="1197"/>
      <c r="E150" s="694">
        <f t="shared" si="5"/>
        <v>0</v>
      </c>
      <c r="F150" s="694"/>
      <c r="G150" s="694">
        <f t="shared" si="6"/>
        <v>0</v>
      </c>
      <c r="H150" s="1350"/>
      <c r="I150" s="1350"/>
      <c r="J150" s="1350"/>
    </row>
    <row r="151" spans="1:10" hidden="1">
      <c r="A151" s="1197"/>
      <c r="B151" s="1197"/>
      <c r="C151" s="1197"/>
      <c r="E151" s="694">
        <f t="shared" si="5"/>
        <v>0</v>
      </c>
      <c r="F151" s="694"/>
      <c r="G151" s="694">
        <f t="shared" si="6"/>
        <v>0</v>
      </c>
      <c r="H151" s="1350"/>
      <c r="I151" s="1350"/>
      <c r="J151" s="1350"/>
    </row>
    <row r="152" spans="1:10" hidden="1">
      <c r="A152" s="1197"/>
      <c r="B152" s="1197"/>
      <c r="C152" s="1197"/>
      <c r="E152" s="694">
        <f t="shared" si="5"/>
        <v>0</v>
      </c>
      <c r="F152" s="694"/>
      <c r="G152" s="694">
        <f t="shared" si="6"/>
        <v>0</v>
      </c>
      <c r="H152" s="1350"/>
      <c r="I152" s="1350"/>
      <c r="J152" s="1350"/>
    </row>
    <row r="153" spans="1:10" hidden="1">
      <c r="A153" s="1197"/>
      <c r="B153" s="1197"/>
      <c r="C153" s="1197"/>
      <c r="E153" s="694">
        <f t="shared" si="5"/>
        <v>0</v>
      </c>
      <c r="F153" s="694"/>
      <c r="G153" s="694">
        <f t="shared" si="6"/>
        <v>0</v>
      </c>
      <c r="H153" s="1350"/>
      <c r="I153" s="1350"/>
      <c r="J153" s="1350"/>
    </row>
    <row r="154" spans="1:10" hidden="1">
      <c r="A154" s="1197"/>
      <c r="B154" s="1197"/>
      <c r="C154" s="1197"/>
      <c r="E154" s="694">
        <f t="shared" si="5"/>
        <v>0</v>
      </c>
      <c r="F154" s="694"/>
      <c r="G154" s="694">
        <f t="shared" si="6"/>
        <v>0</v>
      </c>
      <c r="H154" s="1350"/>
      <c r="I154" s="1350"/>
      <c r="J154" s="1350"/>
    </row>
    <row r="155" spans="1:10" hidden="1">
      <c r="A155" s="1197"/>
      <c r="B155" s="1197"/>
      <c r="C155" s="1197"/>
      <c r="E155" s="694">
        <f t="shared" si="5"/>
        <v>0</v>
      </c>
      <c r="F155" s="694"/>
      <c r="G155" s="694">
        <f t="shared" si="6"/>
        <v>0</v>
      </c>
      <c r="H155" s="1350"/>
      <c r="I155" s="1350"/>
      <c r="J155" s="1350"/>
    </row>
    <row r="156" spans="1:10" hidden="1">
      <c r="A156" s="1197"/>
      <c r="B156" s="1197"/>
      <c r="C156" s="1197"/>
      <c r="E156" s="694">
        <f t="shared" si="5"/>
        <v>0</v>
      </c>
      <c r="F156" s="694"/>
      <c r="G156" s="694">
        <f t="shared" si="6"/>
        <v>0</v>
      </c>
      <c r="H156" s="1350"/>
      <c r="I156" s="1350"/>
      <c r="J156" s="1350"/>
    </row>
    <row r="157" spans="1:10" hidden="1">
      <c r="A157" s="1197"/>
      <c r="B157" s="1197"/>
      <c r="C157" s="1197"/>
      <c r="E157" s="694">
        <f t="shared" ref="E157:E220" si="7">P157+T157+X157+AB157+AF157+AJ157+AN157</f>
        <v>0</v>
      </c>
      <c r="F157" s="694"/>
      <c r="G157" s="694">
        <f t="shared" ref="G157:G220" si="8">R157+V157+Z157+AD157+AH157+AL157+AP157</f>
        <v>0</v>
      </c>
      <c r="H157" s="1350"/>
      <c r="I157" s="1350"/>
      <c r="J157" s="1350"/>
    </row>
    <row r="158" spans="1:10" hidden="1">
      <c r="A158" s="1197"/>
      <c r="B158" s="1197"/>
      <c r="C158" s="1197"/>
      <c r="E158" s="694">
        <f t="shared" si="7"/>
        <v>0</v>
      </c>
      <c r="F158" s="694"/>
      <c r="G158" s="694">
        <f t="shared" si="8"/>
        <v>0</v>
      </c>
      <c r="H158" s="1350"/>
      <c r="I158" s="1350"/>
      <c r="J158" s="1350"/>
    </row>
    <row r="159" spans="1:10" hidden="1">
      <c r="A159" s="1197"/>
      <c r="B159" s="1197"/>
      <c r="C159" s="1197"/>
      <c r="E159" s="694">
        <f t="shared" si="7"/>
        <v>0</v>
      </c>
      <c r="F159" s="694"/>
      <c r="G159" s="694">
        <f t="shared" si="8"/>
        <v>0</v>
      </c>
      <c r="H159" s="1350"/>
      <c r="I159" s="1350"/>
      <c r="J159" s="1350"/>
    </row>
    <row r="160" spans="1:10" hidden="1">
      <c r="A160" s="1197"/>
      <c r="B160" s="1197"/>
      <c r="C160" s="1197"/>
      <c r="E160" s="694">
        <f t="shared" si="7"/>
        <v>0</v>
      </c>
      <c r="F160" s="694"/>
      <c r="G160" s="694">
        <f t="shared" si="8"/>
        <v>0</v>
      </c>
      <c r="H160" s="1350"/>
      <c r="I160" s="1350"/>
      <c r="J160" s="1350"/>
    </row>
    <row r="161" spans="1:10" hidden="1">
      <c r="A161" s="1197"/>
      <c r="B161" s="1197"/>
      <c r="C161" s="1197"/>
      <c r="E161" s="694">
        <f t="shared" si="7"/>
        <v>0</v>
      </c>
      <c r="F161" s="694"/>
      <c r="G161" s="694">
        <f t="shared" si="8"/>
        <v>0</v>
      </c>
      <c r="H161" s="1350"/>
      <c r="I161" s="1350"/>
      <c r="J161" s="1350"/>
    </row>
    <row r="162" spans="1:10" hidden="1">
      <c r="A162" s="1197"/>
      <c r="B162" s="1197"/>
      <c r="C162" s="1197"/>
      <c r="E162" s="694">
        <f t="shared" si="7"/>
        <v>0</v>
      </c>
      <c r="F162" s="694"/>
      <c r="G162" s="694">
        <f t="shared" si="8"/>
        <v>0</v>
      </c>
      <c r="H162" s="1350"/>
      <c r="I162" s="1350"/>
      <c r="J162" s="1350"/>
    </row>
    <row r="163" spans="1:10" hidden="1">
      <c r="A163" s="1197"/>
      <c r="B163" s="1197"/>
      <c r="C163" s="1197"/>
      <c r="E163" s="694">
        <f t="shared" si="7"/>
        <v>0</v>
      </c>
      <c r="F163" s="694"/>
      <c r="G163" s="694">
        <f t="shared" si="8"/>
        <v>0</v>
      </c>
      <c r="H163" s="1350"/>
      <c r="I163" s="1350"/>
      <c r="J163" s="1350"/>
    </row>
    <row r="164" spans="1:10" hidden="1">
      <c r="A164" s="1197"/>
      <c r="B164" s="1197"/>
      <c r="C164" s="1197"/>
      <c r="E164" s="694">
        <f t="shared" si="7"/>
        <v>0</v>
      </c>
      <c r="F164" s="694"/>
      <c r="G164" s="694">
        <f t="shared" si="8"/>
        <v>0</v>
      </c>
      <c r="H164" s="1350"/>
      <c r="I164" s="1350"/>
      <c r="J164" s="1350"/>
    </row>
    <row r="165" spans="1:10" hidden="1">
      <c r="A165" s="1197"/>
      <c r="B165" s="1197"/>
      <c r="C165" s="1197"/>
      <c r="E165" s="694">
        <f t="shared" si="7"/>
        <v>0</v>
      </c>
      <c r="F165" s="694"/>
      <c r="G165" s="694">
        <f t="shared" si="8"/>
        <v>0</v>
      </c>
      <c r="H165" s="1350"/>
      <c r="I165" s="1350"/>
      <c r="J165" s="1350"/>
    </row>
    <row r="166" spans="1:10" hidden="1">
      <c r="A166" s="1197"/>
      <c r="B166" s="1197"/>
      <c r="C166" s="1197"/>
      <c r="E166" s="694">
        <f t="shared" si="7"/>
        <v>0</v>
      </c>
      <c r="F166" s="694"/>
      <c r="G166" s="694">
        <f t="shared" si="8"/>
        <v>0</v>
      </c>
      <c r="H166" s="1350"/>
      <c r="I166" s="1350"/>
      <c r="J166" s="1350"/>
    </row>
    <row r="167" spans="1:10" hidden="1">
      <c r="A167" s="1197"/>
      <c r="B167" s="1197"/>
      <c r="C167" s="1197"/>
      <c r="E167" s="694">
        <f t="shared" si="7"/>
        <v>0</v>
      </c>
      <c r="F167" s="694"/>
      <c r="G167" s="694">
        <f t="shared" si="8"/>
        <v>0</v>
      </c>
      <c r="H167" s="1350"/>
      <c r="I167" s="1350"/>
      <c r="J167" s="1350"/>
    </row>
    <row r="168" spans="1:10" hidden="1">
      <c r="A168" s="1197"/>
      <c r="B168" s="1197"/>
      <c r="C168" s="1197"/>
      <c r="E168" s="694">
        <f t="shared" si="7"/>
        <v>0</v>
      </c>
      <c r="F168" s="694"/>
      <c r="G168" s="694">
        <f t="shared" si="8"/>
        <v>0</v>
      </c>
      <c r="H168" s="1350"/>
      <c r="I168" s="1350"/>
      <c r="J168" s="1350"/>
    </row>
    <row r="169" spans="1:10" hidden="1">
      <c r="A169" s="1197"/>
      <c r="B169" s="1197"/>
      <c r="C169" s="1197"/>
      <c r="E169" s="694">
        <f t="shared" si="7"/>
        <v>0</v>
      </c>
      <c r="F169" s="694"/>
      <c r="G169" s="694">
        <f t="shared" si="8"/>
        <v>0</v>
      </c>
      <c r="H169" s="1350"/>
      <c r="I169" s="1350"/>
      <c r="J169" s="1350"/>
    </row>
    <row r="170" spans="1:10" hidden="1">
      <c r="A170" s="1197"/>
      <c r="B170" s="1197"/>
      <c r="C170" s="1197"/>
      <c r="E170" s="694">
        <f t="shared" si="7"/>
        <v>0</v>
      </c>
      <c r="F170" s="694"/>
      <c r="G170" s="694">
        <f t="shared" si="8"/>
        <v>0</v>
      </c>
      <c r="H170" s="1350"/>
      <c r="I170" s="1350"/>
      <c r="J170" s="1350"/>
    </row>
    <row r="171" spans="1:10" hidden="1">
      <c r="A171" s="1197"/>
      <c r="B171" s="1197"/>
      <c r="C171" s="1197"/>
      <c r="E171" s="694">
        <f t="shared" si="7"/>
        <v>0</v>
      </c>
      <c r="F171" s="694"/>
      <c r="G171" s="694">
        <f t="shared" si="8"/>
        <v>0</v>
      </c>
      <c r="H171" s="1350"/>
      <c r="I171" s="1350"/>
      <c r="J171" s="1350"/>
    </row>
    <row r="172" spans="1:10" hidden="1">
      <c r="A172" s="1197"/>
      <c r="B172" s="1197"/>
      <c r="C172" s="1197"/>
      <c r="E172" s="694">
        <f t="shared" si="7"/>
        <v>0</v>
      </c>
      <c r="F172" s="694"/>
      <c r="G172" s="694">
        <f t="shared" si="8"/>
        <v>0</v>
      </c>
      <c r="H172" s="1350"/>
      <c r="I172" s="1350"/>
      <c r="J172" s="1350"/>
    </row>
    <row r="173" spans="1:10" hidden="1">
      <c r="A173" s="1197"/>
      <c r="B173" s="1197"/>
      <c r="C173" s="1197"/>
      <c r="E173" s="694">
        <f t="shared" si="7"/>
        <v>0</v>
      </c>
      <c r="F173" s="694"/>
      <c r="G173" s="694">
        <f t="shared" si="8"/>
        <v>0</v>
      </c>
      <c r="H173" s="1350"/>
      <c r="I173" s="1350"/>
      <c r="J173" s="1350"/>
    </row>
    <row r="174" spans="1:10" hidden="1">
      <c r="A174" s="1197"/>
      <c r="B174" s="1197"/>
      <c r="C174" s="1197"/>
      <c r="E174" s="694">
        <f t="shared" si="7"/>
        <v>0</v>
      </c>
      <c r="F174" s="694"/>
      <c r="G174" s="694">
        <f t="shared" si="8"/>
        <v>0</v>
      </c>
      <c r="H174" s="1350"/>
      <c r="I174" s="1350"/>
      <c r="J174" s="1350"/>
    </row>
    <row r="175" spans="1:10" hidden="1">
      <c r="A175" s="1197"/>
      <c r="B175" s="1197"/>
      <c r="C175" s="1197"/>
      <c r="E175" s="694">
        <f t="shared" si="7"/>
        <v>0</v>
      </c>
      <c r="F175" s="694"/>
      <c r="G175" s="694">
        <f t="shared" si="8"/>
        <v>0</v>
      </c>
      <c r="H175" s="1350"/>
      <c r="I175" s="1350"/>
      <c r="J175" s="1350"/>
    </row>
    <row r="176" spans="1:10" hidden="1">
      <c r="A176" s="1197"/>
      <c r="B176" s="1197"/>
      <c r="C176" s="1197"/>
      <c r="E176" s="694">
        <f t="shared" si="7"/>
        <v>0</v>
      </c>
      <c r="F176" s="694"/>
      <c r="G176" s="694">
        <f t="shared" si="8"/>
        <v>0</v>
      </c>
      <c r="H176" s="1350"/>
      <c r="I176" s="1350"/>
      <c r="J176" s="1350"/>
    </row>
    <row r="177" spans="1:10" hidden="1">
      <c r="A177" s="1197"/>
      <c r="B177" s="1197"/>
      <c r="C177" s="1197"/>
      <c r="E177" s="694">
        <f t="shared" si="7"/>
        <v>0</v>
      </c>
      <c r="F177" s="694"/>
      <c r="G177" s="694">
        <f t="shared" si="8"/>
        <v>0</v>
      </c>
      <c r="H177" s="1350"/>
      <c r="I177" s="1350"/>
      <c r="J177" s="1350"/>
    </row>
    <row r="178" spans="1:10" hidden="1">
      <c r="A178" s="1197"/>
      <c r="B178" s="1197"/>
      <c r="C178" s="1197"/>
      <c r="E178" s="694">
        <f t="shared" si="7"/>
        <v>0</v>
      </c>
      <c r="F178" s="694"/>
      <c r="G178" s="694">
        <f t="shared" si="8"/>
        <v>0</v>
      </c>
      <c r="H178" s="1350"/>
      <c r="I178" s="1350"/>
      <c r="J178" s="1350"/>
    </row>
    <row r="179" spans="1:10" hidden="1">
      <c r="A179" s="1197"/>
      <c r="B179" s="1197"/>
      <c r="C179" s="1197"/>
      <c r="E179" s="694">
        <f t="shared" si="7"/>
        <v>0</v>
      </c>
      <c r="F179" s="694"/>
      <c r="G179" s="694">
        <f t="shared" si="8"/>
        <v>0</v>
      </c>
      <c r="H179" s="1350"/>
      <c r="I179" s="1350"/>
      <c r="J179" s="1350"/>
    </row>
    <row r="180" spans="1:10" hidden="1">
      <c r="A180" s="1197"/>
      <c r="B180" s="1197"/>
      <c r="C180" s="1197"/>
      <c r="E180" s="694">
        <f t="shared" si="7"/>
        <v>0</v>
      </c>
      <c r="F180" s="694"/>
      <c r="G180" s="694">
        <f t="shared" si="8"/>
        <v>0</v>
      </c>
      <c r="H180" s="1350"/>
      <c r="I180" s="1350"/>
      <c r="J180" s="1350"/>
    </row>
    <row r="181" spans="1:10" hidden="1">
      <c r="A181" s="1197"/>
      <c r="B181" s="1197"/>
      <c r="C181" s="1197"/>
      <c r="E181" s="694">
        <f t="shared" si="7"/>
        <v>0</v>
      </c>
      <c r="F181" s="694"/>
      <c r="G181" s="694">
        <f t="shared" si="8"/>
        <v>0</v>
      </c>
      <c r="H181" s="1350"/>
      <c r="I181" s="1350"/>
      <c r="J181" s="1350"/>
    </row>
    <row r="182" spans="1:10" hidden="1">
      <c r="A182" s="1197"/>
      <c r="B182" s="1197"/>
      <c r="C182" s="1197"/>
      <c r="E182" s="694">
        <f t="shared" si="7"/>
        <v>0</v>
      </c>
      <c r="F182" s="694"/>
      <c r="G182" s="694">
        <f t="shared" si="8"/>
        <v>0</v>
      </c>
      <c r="H182" s="1350"/>
      <c r="I182" s="1350"/>
      <c r="J182" s="1350"/>
    </row>
    <row r="183" spans="1:10" hidden="1">
      <c r="A183" s="1197"/>
      <c r="B183" s="1197"/>
      <c r="C183" s="1197"/>
      <c r="E183" s="694">
        <f t="shared" si="7"/>
        <v>0</v>
      </c>
      <c r="F183" s="694"/>
      <c r="G183" s="694">
        <f t="shared" si="8"/>
        <v>0</v>
      </c>
      <c r="H183" s="1350"/>
      <c r="I183" s="1350"/>
      <c r="J183" s="1350"/>
    </row>
    <row r="184" spans="1:10" hidden="1">
      <c r="A184" s="1197"/>
      <c r="B184" s="1197"/>
      <c r="C184" s="1197"/>
      <c r="E184" s="694">
        <f t="shared" si="7"/>
        <v>0</v>
      </c>
      <c r="F184" s="694"/>
      <c r="G184" s="694">
        <f t="shared" si="8"/>
        <v>0</v>
      </c>
      <c r="H184" s="1350"/>
      <c r="I184" s="1350"/>
      <c r="J184" s="1350"/>
    </row>
    <row r="185" spans="1:10" hidden="1">
      <c r="A185" s="1197"/>
      <c r="B185" s="1197"/>
      <c r="C185" s="1197"/>
      <c r="E185" s="694">
        <f t="shared" si="7"/>
        <v>0</v>
      </c>
      <c r="F185" s="694"/>
      <c r="G185" s="694">
        <f t="shared" si="8"/>
        <v>0</v>
      </c>
      <c r="H185" s="1350"/>
      <c r="I185" s="1350"/>
      <c r="J185" s="1350"/>
    </row>
    <row r="186" spans="1:10" hidden="1">
      <c r="A186" s="1197"/>
      <c r="B186" s="1197"/>
      <c r="C186" s="1197"/>
      <c r="E186" s="694">
        <f t="shared" si="7"/>
        <v>0</v>
      </c>
      <c r="F186" s="694"/>
      <c r="G186" s="694">
        <f t="shared" si="8"/>
        <v>0</v>
      </c>
      <c r="H186" s="1350"/>
      <c r="I186" s="1350"/>
      <c r="J186" s="1350"/>
    </row>
    <row r="187" spans="1:10" hidden="1">
      <c r="A187" s="1197"/>
      <c r="B187" s="1197"/>
      <c r="C187" s="1197"/>
      <c r="E187" s="694">
        <f t="shared" si="7"/>
        <v>0</v>
      </c>
      <c r="F187" s="694"/>
      <c r="G187" s="694">
        <f t="shared" si="8"/>
        <v>0</v>
      </c>
      <c r="H187" s="1350"/>
      <c r="I187" s="1350"/>
      <c r="J187" s="1350"/>
    </row>
    <row r="188" spans="1:10" hidden="1">
      <c r="A188" s="1197"/>
      <c r="B188" s="1197"/>
      <c r="C188" s="1197"/>
      <c r="E188" s="694">
        <f t="shared" si="7"/>
        <v>0</v>
      </c>
      <c r="F188" s="694"/>
      <c r="G188" s="694">
        <f t="shared" si="8"/>
        <v>0</v>
      </c>
      <c r="H188" s="1350"/>
      <c r="I188" s="1350"/>
      <c r="J188" s="1350"/>
    </row>
    <row r="189" spans="1:10" hidden="1">
      <c r="A189" s="1197"/>
      <c r="B189" s="1197"/>
      <c r="C189" s="1197"/>
      <c r="E189" s="694">
        <f t="shared" si="7"/>
        <v>0</v>
      </c>
      <c r="F189" s="694"/>
      <c r="G189" s="694">
        <f t="shared" si="8"/>
        <v>0</v>
      </c>
      <c r="H189" s="1350"/>
      <c r="I189" s="1350"/>
      <c r="J189" s="1350"/>
    </row>
    <row r="190" spans="1:10" hidden="1">
      <c r="A190" s="1197"/>
      <c r="B190" s="1197"/>
      <c r="C190" s="1197"/>
      <c r="E190" s="694">
        <f t="shared" si="7"/>
        <v>0</v>
      </c>
      <c r="F190" s="694"/>
      <c r="G190" s="694">
        <f t="shared" si="8"/>
        <v>0</v>
      </c>
      <c r="H190" s="1350"/>
      <c r="I190" s="1350"/>
      <c r="J190" s="1350"/>
    </row>
    <row r="191" spans="1:10" hidden="1">
      <c r="A191" s="1197"/>
      <c r="B191" s="1197"/>
      <c r="C191" s="1197"/>
      <c r="E191" s="694">
        <f t="shared" si="7"/>
        <v>0</v>
      </c>
      <c r="F191" s="694"/>
      <c r="G191" s="694">
        <f t="shared" si="8"/>
        <v>0</v>
      </c>
      <c r="H191" s="1350"/>
      <c r="I191" s="1350"/>
      <c r="J191" s="1350"/>
    </row>
    <row r="192" spans="1:10" hidden="1">
      <c r="A192" s="1197"/>
      <c r="B192" s="1197"/>
      <c r="C192" s="1197"/>
      <c r="E192" s="694">
        <f t="shared" si="7"/>
        <v>0</v>
      </c>
      <c r="F192" s="694"/>
      <c r="G192" s="694">
        <f t="shared" si="8"/>
        <v>0</v>
      </c>
      <c r="H192" s="1350"/>
      <c r="I192" s="1350"/>
      <c r="J192" s="1350"/>
    </row>
    <row r="193" spans="1:10" hidden="1">
      <c r="A193" s="1197"/>
      <c r="B193" s="1197"/>
      <c r="C193" s="1197"/>
      <c r="E193" s="694">
        <f t="shared" si="7"/>
        <v>0</v>
      </c>
      <c r="F193" s="694"/>
      <c r="G193" s="694">
        <f t="shared" si="8"/>
        <v>0</v>
      </c>
      <c r="H193" s="1350"/>
      <c r="I193" s="1350"/>
      <c r="J193" s="1350"/>
    </row>
    <row r="194" spans="1:10" hidden="1">
      <c r="A194" s="1197"/>
      <c r="B194" s="1197"/>
      <c r="C194" s="1197"/>
      <c r="E194" s="694">
        <f t="shared" si="7"/>
        <v>0</v>
      </c>
      <c r="F194" s="694"/>
      <c r="G194" s="694">
        <f t="shared" si="8"/>
        <v>0</v>
      </c>
      <c r="H194" s="1350"/>
      <c r="I194" s="1350"/>
      <c r="J194" s="1350"/>
    </row>
    <row r="195" spans="1:10" hidden="1">
      <c r="A195" s="1197"/>
      <c r="B195" s="1197"/>
      <c r="C195" s="1197"/>
      <c r="E195" s="694">
        <f t="shared" si="7"/>
        <v>0</v>
      </c>
      <c r="F195" s="694"/>
      <c r="G195" s="694">
        <f t="shared" si="8"/>
        <v>0</v>
      </c>
      <c r="H195" s="1350"/>
      <c r="I195" s="1350"/>
      <c r="J195" s="1350"/>
    </row>
    <row r="196" spans="1:10" hidden="1">
      <c r="A196" s="1197"/>
      <c r="B196" s="1197"/>
      <c r="C196" s="1197"/>
      <c r="E196" s="694">
        <f t="shared" si="7"/>
        <v>0</v>
      </c>
      <c r="F196" s="694"/>
      <c r="G196" s="694">
        <f t="shared" si="8"/>
        <v>0</v>
      </c>
      <c r="H196" s="1350"/>
      <c r="I196" s="1350"/>
      <c r="J196" s="1350"/>
    </row>
    <row r="197" spans="1:10" hidden="1">
      <c r="A197" s="1197"/>
      <c r="B197" s="1197"/>
      <c r="C197" s="1197"/>
      <c r="E197" s="694">
        <f t="shared" si="7"/>
        <v>0</v>
      </c>
      <c r="F197" s="694"/>
      <c r="G197" s="694">
        <f t="shared" si="8"/>
        <v>0</v>
      </c>
      <c r="H197" s="1350"/>
      <c r="I197" s="1350"/>
      <c r="J197" s="1350"/>
    </row>
    <row r="198" spans="1:10" hidden="1">
      <c r="A198" s="1197"/>
      <c r="B198" s="1197"/>
      <c r="C198" s="1197"/>
      <c r="E198" s="694">
        <f t="shared" si="7"/>
        <v>0</v>
      </c>
      <c r="F198" s="694"/>
      <c r="G198" s="694">
        <f t="shared" si="8"/>
        <v>0</v>
      </c>
      <c r="H198" s="1350"/>
      <c r="I198" s="1350"/>
      <c r="J198" s="1350"/>
    </row>
    <row r="199" spans="1:10" hidden="1">
      <c r="A199" s="1197"/>
      <c r="B199" s="1197"/>
      <c r="C199" s="1197"/>
      <c r="E199" s="694">
        <f t="shared" si="7"/>
        <v>0</v>
      </c>
      <c r="F199" s="694"/>
      <c r="G199" s="694">
        <f t="shared" si="8"/>
        <v>0</v>
      </c>
      <c r="H199" s="1350"/>
      <c r="I199" s="1350"/>
      <c r="J199" s="1350"/>
    </row>
    <row r="200" spans="1:10" hidden="1">
      <c r="A200" s="1197"/>
      <c r="B200" s="1197"/>
      <c r="C200" s="1197"/>
      <c r="E200" s="694">
        <f t="shared" si="7"/>
        <v>0</v>
      </c>
      <c r="F200" s="694"/>
      <c r="G200" s="694">
        <f t="shared" si="8"/>
        <v>0</v>
      </c>
      <c r="H200" s="1350"/>
      <c r="I200" s="1350"/>
      <c r="J200" s="1350"/>
    </row>
    <row r="201" spans="1:10" hidden="1">
      <c r="A201" s="1197"/>
      <c r="B201" s="1197"/>
      <c r="C201" s="1197"/>
      <c r="E201" s="694">
        <f t="shared" si="7"/>
        <v>0</v>
      </c>
      <c r="F201" s="694"/>
      <c r="G201" s="694">
        <f t="shared" si="8"/>
        <v>0</v>
      </c>
      <c r="H201" s="1350"/>
      <c r="I201" s="1350"/>
      <c r="J201" s="1350"/>
    </row>
    <row r="202" spans="1:10" hidden="1">
      <c r="A202" s="1197"/>
      <c r="B202" s="1197"/>
      <c r="C202" s="1197"/>
      <c r="E202" s="694">
        <f t="shared" si="7"/>
        <v>0</v>
      </c>
      <c r="F202" s="694"/>
      <c r="G202" s="694">
        <f t="shared" si="8"/>
        <v>0</v>
      </c>
      <c r="H202" s="1350"/>
      <c r="I202" s="1350"/>
      <c r="J202" s="1350"/>
    </row>
    <row r="203" spans="1:10" hidden="1">
      <c r="A203" s="1197"/>
      <c r="B203" s="1197"/>
      <c r="C203" s="1197"/>
      <c r="E203" s="694">
        <f t="shared" si="7"/>
        <v>0</v>
      </c>
      <c r="F203" s="694"/>
      <c r="G203" s="694">
        <f t="shared" si="8"/>
        <v>0</v>
      </c>
      <c r="H203" s="1350"/>
      <c r="I203" s="1350"/>
      <c r="J203" s="1350"/>
    </row>
    <row r="204" spans="1:10" hidden="1">
      <c r="A204" s="1197"/>
      <c r="B204" s="1197"/>
      <c r="C204" s="1197"/>
      <c r="E204" s="694">
        <f t="shared" si="7"/>
        <v>0</v>
      </c>
      <c r="F204" s="694"/>
      <c r="G204" s="694">
        <f t="shared" si="8"/>
        <v>0</v>
      </c>
      <c r="H204" s="1350"/>
      <c r="I204" s="1350"/>
      <c r="J204" s="1350"/>
    </row>
    <row r="205" spans="1:10" hidden="1">
      <c r="A205" s="1197"/>
      <c r="B205" s="1197"/>
      <c r="C205" s="1197"/>
      <c r="E205" s="694">
        <f t="shared" si="7"/>
        <v>0</v>
      </c>
      <c r="F205" s="694"/>
      <c r="G205" s="694">
        <f t="shared" si="8"/>
        <v>0</v>
      </c>
      <c r="H205" s="1350"/>
      <c r="I205" s="1350"/>
      <c r="J205" s="1350"/>
    </row>
    <row r="206" spans="1:10" hidden="1">
      <c r="A206" s="1197"/>
      <c r="B206" s="1197"/>
      <c r="C206" s="1197"/>
      <c r="E206" s="694">
        <f t="shared" si="7"/>
        <v>0</v>
      </c>
      <c r="F206" s="694"/>
      <c r="G206" s="694">
        <f t="shared" si="8"/>
        <v>0</v>
      </c>
      <c r="H206" s="1350"/>
      <c r="I206" s="1350"/>
      <c r="J206" s="1350"/>
    </row>
    <row r="207" spans="1:10" hidden="1">
      <c r="A207" s="1197"/>
      <c r="B207" s="1197"/>
      <c r="C207" s="1197"/>
      <c r="E207" s="694">
        <f t="shared" si="7"/>
        <v>0</v>
      </c>
      <c r="F207" s="694"/>
      <c r="G207" s="694">
        <f t="shared" si="8"/>
        <v>0</v>
      </c>
      <c r="H207" s="1350"/>
      <c r="I207" s="1350"/>
      <c r="J207" s="1350"/>
    </row>
    <row r="208" spans="1:10" hidden="1">
      <c r="A208" s="1197"/>
      <c r="B208" s="1197"/>
      <c r="C208" s="1197"/>
      <c r="E208" s="694">
        <f t="shared" si="7"/>
        <v>0</v>
      </c>
      <c r="F208" s="694"/>
      <c r="G208" s="694">
        <f t="shared" si="8"/>
        <v>0</v>
      </c>
      <c r="H208" s="1350"/>
      <c r="I208" s="1350"/>
      <c r="J208" s="1350"/>
    </row>
    <row r="209" spans="1:10" hidden="1">
      <c r="A209" s="1197"/>
      <c r="B209" s="1197"/>
      <c r="C209" s="1197"/>
      <c r="E209" s="694">
        <f t="shared" si="7"/>
        <v>0</v>
      </c>
      <c r="F209" s="694"/>
      <c r="G209" s="694">
        <f t="shared" si="8"/>
        <v>0</v>
      </c>
      <c r="H209" s="1350"/>
      <c r="I209" s="1350"/>
      <c r="J209" s="1350"/>
    </row>
    <row r="210" spans="1:10" hidden="1">
      <c r="A210" s="1197"/>
      <c r="B210" s="1197"/>
      <c r="C210" s="1197"/>
      <c r="E210" s="694">
        <f t="shared" si="7"/>
        <v>0</v>
      </c>
      <c r="F210" s="694"/>
      <c r="G210" s="694">
        <f t="shared" si="8"/>
        <v>0</v>
      </c>
      <c r="H210" s="1350"/>
      <c r="I210" s="1350"/>
      <c r="J210" s="1350"/>
    </row>
    <row r="211" spans="1:10" hidden="1">
      <c r="A211" s="1197"/>
      <c r="B211" s="1197"/>
      <c r="C211" s="1197"/>
      <c r="E211" s="694">
        <f t="shared" si="7"/>
        <v>0</v>
      </c>
      <c r="F211" s="694"/>
      <c r="G211" s="694">
        <f t="shared" si="8"/>
        <v>0</v>
      </c>
      <c r="H211" s="1350"/>
      <c r="I211" s="1350"/>
      <c r="J211" s="1350"/>
    </row>
    <row r="212" spans="1:10" hidden="1">
      <c r="A212" s="1197"/>
      <c r="B212" s="1197"/>
      <c r="C212" s="1197"/>
      <c r="E212" s="694">
        <f t="shared" si="7"/>
        <v>0</v>
      </c>
      <c r="F212" s="694"/>
      <c r="G212" s="694">
        <f t="shared" si="8"/>
        <v>0</v>
      </c>
      <c r="H212" s="1350"/>
      <c r="I212" s="1350"/>
      <c r="J212" s="1350"/>
    </row>
    <row r="213" spans="1:10" hidden="1">
      <c r="A213" s="1197"/>
      <c r="B213" s="1197"/>
      <c r="C213" s="1197"/>
      <c r="E213" s="694">
        <f t="shared" si="7"/>
        <v>0</v>
      </c>
      <c r="F213" s="694"/>
      <c r="G213" s="694">
        <f t="shared" si="8"/>
        <v>0</v>
      </c>
      <c r="H213" s="1350"/>
      <c r="I213" s="1350"/>
      <c r="J213" s="1350"/>
    </row>
    <row r="214" spans="1:10" hidden="1">
      <c r="A214" s="1197"/>
      <c r="B214" s="1197"/>
      <c r="C214" s="1197"/>
      <c r="E214" s="694">
        <f t="shared" si="7"/>
        <v>0</v>
      </c>
      <c r="F214" s="694"/>
      <c r="G214" s="694">
        <f t="shared" si="8"/>
        <v>0</v>
      </c>
      <c r="H214" s="1350"/>
      <c r="I214" s="1350"/>
      <c r="J214" s="1350"/>
    </row>
    <row r="215" spans="1:10" hidden="1">
      <c r="A215" s="1197"/>
      <c r="B215" s="1197"/>
      <c r="C215" s="1197"/>
      <c r="E215" s="694">
        <f t="shared" si="7"/>
        <v>0</v>
      </c>
      <c r="F215" s="694"/>
      <c r="G215" s="694">
        <f t="shared" si="8"/>
        <v>0</v>
      </c>
      <c r="H215" s="1350"/>
      <c r="I215" s="1350"/>
      <c r="J215" s="1350"/>
    </row>
    <row r="216" spans="1:10" hidden="1">
      <c r="A216" s="1197"/>
      <c r="B216" s="1197"/>
      <c r="C216" s="1197"/>
      <c r="E216" s="694">
        <f t="shared" si="7"/>
        <v>0</v>
      </c>
      <c r="F216" s="694"/>
      <c r="G216" s="694">
        <f t="shared" si="8"/>
        <v>0</v>
      </c>
      <c r="H216" s="1350"/>
      <c r="I216" s="1350"/>
      <c r="J216" s="1350"/>
    </row>
    <row r="217" spans="1:10" hidden="1">
      <c r="A217" s="1197"/>
      <c r="B217" s="1197"/>
      <c r="C217" s="1197"/>
      <c r="E217" s="694">
        <f t="shared" si="7"/>
        <v>0</v>
      </c>
      <c r="F217" s="694"/>
      <c r="G217" s="694">
        <f t="shared" si="8"/>
        <v>0</v>
      </c>
      <c r="H217" s="1350"/>
      <c r="I217" s="1350"/>
      <c r="J217" s="1350"/>
    </row>
    <row r="218" spans="1:10" hidden="1">
      <c r="A218" s="1197"/>
      <c r="B218" s="1197"/>
      <c r="C218" s="1197"/>
      <c r="E218" s="694">
        <f t="shared" si="7"/>
        <v>0</v>
      </c>
      <c r="F218" s="694"/>
      <c r="G218" s="694">
        <f t="shared" si="8"/>
        <v>0</v>
      </c>
      <c r="H218" s="1350"/>
      <c r="I218" s="1350"/>
      <c r="J218" s="1350"/>
    </row>
    <row r="219" spans="1:10" hidden="1">
      <c r="A219" s="1197"/>
      <c r="B219" s="1197"/>
      <c r="C219" s="1197"/>
      <c r="E219" s="694">
        <f t="shared" si="7"/>
        <v>0</v>
      </c>
      <c r="F219" s="694"/>
      <c r="G219" s="694">
        <f t="shared" si="8"/>
        <v>0</v>
      </c>
      <c r="H219" s="1350"/>
      <c r="I219" s="1350"/>
      <c r="J219" s="1350"/>
    </row>
    <row r="220" spans="1:10" hidden="1">
      <c r="A220" s="1197"/>
      <c r="B220" s="1197"/>
      <c r="C220" s="1197"/>
      <c r="E220" s="694">
        <f t="shared" si="7"/>
        <v>0</v>
      </c>
      <c r="F220" s="694"/>
      <c r="G220" s="694">
        <f t="shared" si="8"/>
        <v>0</v>
      </c>
      <c r="H220" s="1350"/>
      <c r="I220" s="1350"/>
      <c r="J220" s="1350"/>
    </row>
    <row r="221" spans="1:10" hidden="1">
      <c r="A221" s="1197"/>
      <c r="B221" s="1197"/>
      <c r="C221" s="1197"/>
      <c r="E221" s="694">
        <f t="shared" ref="E221:E265" si="9">P221+T221+X221+AB221+AF221+AJ221+AN221</f>
        <v>0</v>
      </c>
      <c r="F221" s="694"/>
      <c r="G221" s="694">
        <f t="shared" ref="G221:G265" si="10">R221+V221+Z221+AD221+AH221+AL221+AP221</f>
        <v>0</v>
      </c>
      <c r="H221" s="1350"/>
      <c r="I221" s="1350"/>
      <c r="J221" s="1350"/>
    </row>
    <row r="222" spans="1:10" hidden="1">
      <c r="A222" s="1197"/>
      <c r="B222" s="1197"/>
      <c r="C222" s="1197"/>
      <c r="E222" s="694">
        <f t="shared" si="9"/>
        <v>0</v>
      </c>
      <c r="F222" s="694"/>
      <c r="G222" s="694">
        <f t="shared" si="10"/>
        <v>0</v>
      </c>
      <c r="H222" s="1350"/>
      <c r="I222" s="1350"/>
      <c r="J222" s="1350"/>
    </row>
    <row r="223" spans="1:10" hidden="1">
      <c r="A223" s="1197"/>
      <c r="B223" s="1197"/>
      <c r="C223" s="1197"/>
      <c r="E223" s="694">
        <f t="shared" si="9"/>
        <v>0</v>
      </c>
      <c r="F223" s="694"/>
      <c r="G223" s="694">
        <f t="shared" si="10"/>
        <v>0</v>
      </c>
      <c r="H223" s="1350"/>
      <c r="I223" s="1350"/>
      <c r="J223" s="1350"/>
    </row>
    <row r="224" spans="1:10" hidden="1">
      <c r="A224" s="1197"/>
      <c r="B224" s="1197"/>
      <c r="C224" s="1197"/>
      <c r="E224" s="694">
        <f t="shared" si="9"/>
        <v>0</v>
      </c>
      <c r="F224" s="694"/>
      <c r="G224" s="694">
        <f t="shared" si="10"/>
        <v>0</v>
      </c>
      <c r="H224" s="1350"/>
      <c r="I224" s="1350"/>
      <c r="J224" s="1350"/>
    </row>
    <row r="225" spans="1:10" hidden="1">
      <c r="A225" s="1197"/>
      <c r="B225" s="1197"/>
      <c r="C225" s="1197"/>
      <c r="E225" s="694">
        <f t="shared" si="9"/>
        <v>0</v>
      </c>
      <c r="F225" s="694"/>
      <c r="G225" s="694">
        <f t="shared" si="10"/>
        <v>0</v>
      </c>
      <c r="H225" s="1350"/>
      <c r="I225" s="1350"/>
      <c r="J225" s="1350"/>
    </row>
    <row r="226" spans="1:10" hidden="1">
      <c r="A226" s="1197"/>
      <c r="B226" s="1197"/>
      <c r="C226" s="1197"/>
      <c r="E226" s="694">
        <f t="shared" si="9"/>
        <v>0</v>
      </c>
      <c r="F226" s="694"/>
      <c r="G226" s="694">
        <f t="shared" si="10"/>
        <v>0</v>
      </c>
      <c r="H226" s="1350"/>
      <c r="I226" s="1350"/>
      <c r="J226" s="1350"/>
    </row>
    <row r="227" spans="1:10" hidden="1">
      <c r="A227" s="1197"/>
      <c r="B227" s="1197"/>
      <c r="C227" s="1197"/>
      <c r="E227" s="694">
        <f t="shared" si="9"/>
        <v>0</v>
      </c>
      <c r="F227" s="694"/>
      <c r="G227" s="694">
        <f t="shared" si="10"/>
        <v>0</v>
      </c>
      <c r="H227" s="1350"/>
      <c r="I227" s="1350"/>
      <c r="J227" s="1350"/>
    </row>
    <row r="228" spans="1:10" hidden="1">
      <c r="A228" s="1197"/>
      <c r="B228" s="1197"/>
      <c r="C228" s="1197"/>
      <c r="E228" s="694">
        <f t="shared" si="9"/>
        <v>0</v>
      </c>
      <c r="F228" s="694"/>
      <c r="G228" s="694">
        <f t="shared" si="10"/>
        <v>0</v>
      </c>
      <c r="H228" s="1350"/>
      <c r="I228" s="1350"/>
      <c r="J228" s="1350"/>
    </row>
    <row r="229" spans="1:10" hidden="1">
      <c r="A229" s="1197"/>
      <c r="B229" s="1197"/>
      <c r="C229" s="1197"/>
      <c r="E229" s="694">
        <f t="shared" si="9"/>
        <v>0</v>
      </c>
      <c r="F229" s="694"/>
      <c r="G229" s="694">
        <f t="shared" si="10"/>
        <v>0</v>
      </c>
      <c r="H229" s="1350"/>
      <c r="I229" s="1350"/>
      <c r="J229" s="1350"/>
    </row>
    <row r="230" spans="1:10" hidden="1">
      <c r="A230" s="1197"/>
      <c r="B230" s="1197"/>
      <c r="C230" s="1197"/>
      <c r="E230" s="694">
        <f t="shared" si="9"/>
        <v>0</v>
      </c>
      <c r="F230" s="694"/>
      <c r="G230" s="694">
        <f t="shared" si="10"/>
        <v>0</v>
      </c>
      <c r="H230" s="1350"/>
      <c r="I230" s="1350"/>
      <c r="J230" s="1350"/>
    </row>
    <row r="231" spans="1:10" hidden="1">
      <c r="A231" s="1197"/>
      <c r="B231" s="1197"/>
      <c r="C231" s="1197"/>
      <c r="E231" s="694">
        <f t="shared" si="9"/>
        <v>0</v>
      </c>
      <c r="F231" s="694"/>
      <c r="G231" s="694">
        <f t="shared" si="10"/>
        <v>0</v>
      </c>
      <c r="H231" s="1350"/>
      <c r="I231" s="1350"/>
      <c r="J231" s="1350"/>
    </row>
    <row r="232" spans="1:10" hidden="1">
      <c r="A232" s="1197"/>
      <c r="B232" s="1197"/>
      <c r="C232" s="1197"/>
      <c r="E232" s="694">
        <f t="shared" si="9"/>
        <v>0</v>
      </c>
      <c r="F232" s="694"/>
      <c r="G232" s="694">
        <f t="shared" si="10"/>
        <v>0</v>
      </c>
      <c r="H232" s="1350"/>
      <c r="I232" s="1350"/>
      <c r="J232" s="1350"/>
    </row>
    <row r="233" spans="1:10" hidden="1">
      <c r="A233" s="1197"/>
      <c r="B233" s="1197"/>
      <c r="C233" s="1197"/>
      <c r="E233" s="694">
        <f t="shared" si="9"/>
        <v>0</v>
      </c>
      <c r="F233" s="694"/>
      <c r="G233" s="694">
        <f t="shared" si="10"/>
        <v>0</v>
      </c>
      <c r="H233" s="1350"/>
      <c r="I233" s="1350"/>
      <c r="J233" s="1350"/>
    </row>
    <row r="234" spans="1:10" hidden="1">
      <c r="A234" s="1197"/>
      <c r="B234" s="1197"/>
      <c r="C234" s="1197"/>
      <c r="E234" s="694">
        <f t="shared" si="9"/>
        <v>0</v>
      </c>
      <c r="F234" s="694"/>
      <c r="G234" s="694">
        <f t="shared" si="10"/>
        <v>0</v>
      </c>
      <c r="H234" s="1350"/>
      <c r="I234" s="1350"/>
      <c r="J234" s="1350"/>
    </row>
    <row r="235" spans="1:10" hidden="1">
      <c r="A235" s="1197"/>
      <c r="B235" s="1197"/>
      <c r="C235" s="1197"/>
      <c r="E235" s="694">
        <f t="shared" si="9"/>
        <v>0</v>
      </c>
      <c r="F235" s="694"/>
      <c r="G235" s="694">
        <f t="shared" si="10"/>
        <v>0</v>
      </c>
      <c r="H235" s="1350"/>
      <c r="I235" s="1350"/>
      <c r="J235" s="1350"/>
    </row>
    <row r="236" spans="1:10" hidden="1">
      <c r="A236" s="1197"/>
      <c r="B236" s="1197"/>
      <c r="C236" s="1197"/>
      <c r="E236" s="694">
        <f t="shared" si="9"/>
        <v>0</v>
      </c>
      <c r="F236" s="694"/>
      <c r="G236" s="694">
        <f t="shared" si="10"/>
        <v>0</v>
      </c>
      <c r="H236" s="1350"/>
      <c r="I236" s="1350"/>
      <c r="J236" s="1350"/>
    </row>
    <row r="237" spans="1:10" hidden="1">
      <c r="A237" s="1197"/>
      <c r="B237" s="1197"/>
      <c r="C237" s="1197"/>
      <c r="E237" s="694">
        <f t="shared" si="9"/>
        <v>0</v>
      </c>
      <c r="F237" s="694"/>
      <c r="G237" s="694">
        <f t="shared" si="10"/>
        <v>0</v>
      </c>
      <c r="H237" s="1350"/>
      <c r="I237" s="1350"/>
      <c r="J237" s="1350"/>
    </row>
    <row r="238" spans="1:10" hidden="1">
      <c r="A238" s="1197"/>
      <c r="B238" s="1197"/>
      <c r="C238" s="1197"/>
      <c r="E238" s="694">
        <f t="shared" si="9"/>
        <v>0</v>
      </c>
      <c r="F238" s="694"/>
      <c r="G238" s="694">
        <f t="shared" si="10"/>
        <v>0</v>
      </c>
      <c r="H238" s="1350"/>
      <c r="I238" s="1350"/>
      <c r="J238" s="1350"/>
    </row>
    <row r="239" spans="1:10" hidden="1">
      <c r="A239" s="1197"/>
      <c r="B239" s="1197"/>
      <c r="C239" s="1197"/>
      <c r="E239" s="694">
        <f t="shared" si="9"/>
        <v>0</v>
      </c>
      <c r="F239" s="694"/>
      <c r="G239" s="694">
        <f t="shared" si="10"/>
        <v>0</v>
      </c>
      <c r="H239" s="1350"/>
      <c r="I239" s="1350"/>
      <c r="J239" s="1350"/>
    </row>
    <row r="240" spans="1:10" hidden="1">
      <c r="A240" s="1197"/>
      <c r="B240" s="1197"/>
      <c r="C240" s="1197"/>
      <c r="E240" s="694">
        <f t="shared" si="9"/>
        <v>0</v>
      </c>
      <c r="F240" s="694"/>
      <c r="G240" s="694">
        <f t="shared" si="10"/>
        <v>0</v>
      </c>
      <c r="H240" s="1350"/>
      <c r="I240" s="1350"/>
      <c r="J240" s="1350"/>
    </row>
    <row r="241" spans="1:10" hidden="1">
      <c r="A241" s="1197"/>
      <c r="B241" s="1197"/>
      <c r="C241" s="1197"/>
      <c r="E241" s="694">
        <f t="shared" si="9"/>
        <v>0</v>
      </c>
      <c r="F241" s="694"/>
      <c r="G241" s="694">
        <f t="shared" si="10"/>
        <v>0</v>
      </c>
      <c r="H241" s="1350"/>
      <c r="I241" s="1350"/>
      <c r="J241" s="1350"/>
    </row>
    <row r="242" spans="1:10" hidden="1">
      <c r="A242" s="1197"/>
      <c r="B242" s="1197"/>
      <c r="C242" s="1197"/>
      <c r="E242" s="694">
        <f t="shared" si="9"/>
        <v>0</v>
      </c>
      <c r="F242" s="694"/>
      <c r="G242" s="694">
        <f t="shared" si="10"/>
        <v>0</v>
      </c>
      <c r="H242" s="1350"/>
      <c r="I242" s="1350"/>
      <c r="J242" s="1350"/>
    </row>
    <row r="243" spans="1:10" hidden="1">
      <c r="A243" s="1197"/>
      <c r="B243" s="1197"/>
      <c r="C243" s="1197"/>
      <c r="E243" s="694">
        <f t="shared" si="9"/>
        <v>0</v>
      </c>
      <c r="F243" s="694"/>
      <c r="G243" s="694">
        <f t="shared" si="10"/>
        <v>0</v>
      </c>
      <c r="H243" s="1350"/>
      <c r="I243" s="1350"/>
      <c r="J243" s="1350"/>
    </row>
    <row r="244" spans="1:10" hidden="1">
      <c r="A244" s="1197"/>
      <c r="B244" s="1197"/>
      <c r="C244" s="1197"/>
      <c r="E244" s="694">
        <f t="shared" si="9"/>
        <v>0</v>
      </c>
      <c r="F244" s="694"/>
      <c r="G244" s="694">
        <f t="shared" si="10"/>
        <v>0</v>
      </c>
      <c r="H244" s="1350"/>
      <c r="I244" s="1350"/>
      <c r="J244" s="1350"/>
    </row>
    <row r="245" spans="1:10" hidden="1">
      <c r="A245" s="1197"/>
      <c r="B245" s="1197"/>
      <c r="C245" s="1197"/>
      <c r="E245" s="694">
        <f t="shared" si="9"/>
        <v>0</v>
      </c>
      <c r="F245" s="694"/>
      <c r="G245" s="694">
        <f t="shared" si="10"/>
        <v>0</v>
      </c>
      <c r="H245" s="1350"/>
      <c r="I245" s="1350"/>
      <c r="J245" s="1350"/>
    </row>
    <row r="246" spans="1:10" hidden="1">
      <c r="A246" s="1197"/>
      <c r="B246" s="1197"/>
      <c r="C246" s="1197"/>
      <c r="E246" s="694">
        <f t="shared" si="9"/>
        <v>0</v>
      </c>
      <c r="F246" s="694"/>
      <c r="G246" s="694">
        <f t="shared" si="10"/>
        <v>0</v>
      </c>
      <c r="H246" s="1350"/>
      <c r="I246" s="1350"/>
      <c r="J246" s="1350"/>
    </row>
    <row r="247" spans="1:10" hidden="1">
      <c r="A247" s="1197"/>
      <c r="B247" s="1197"/>
      <c r="C247" s="1197"/>
      <c r="E247" s="694">
        <f t="shared" si="9"/>
        <v>0</v>
      </c>
      <c r="F247" s="694"/>
      <c r="G247" s="694">
        <f t="shared" si="10"/>
        <v>0</v>
      </c>
      <c r="H247" s="1350"/>
      <c r="I247" s="1350"/>
      <c r="J247" s="1350"/>
    </row>
    <row r="248" spans="1:10" hidden="1">
      <c r="A248" s="1197"/>
      <c r="B248" s="1197"/>
      <c r="C248" s="1197"/>
      <c r="E248" s="694">
        <f t="shared" si="9"/>
        <v>0</v>
      </c>
      <c r="F248" s="694"/>
      <c r="G248" s="694">
        <f t="shared" si="10"/>
        <v>0</v>
      </c>
      <c r="H248" s="1350"/>
      <c r="I248" s="1350"/>
      <c r="J248" s="1350"/>
    </row>
    <row r="249" spans="1:10" hidden="1">
      <c r="A249" s="1197"/>
      <c r="B249" s="1197"/>
      <c r="C249" s="1197"/>
      <c r="E249" s="694">
        <f t="shared" si="9"/>
        <v>0</v>
      </c>
      <c r="F249" s="694"/>
      <c r="G249" s="694">
        <f t="shared" si="10"/>
        <v>0</v>
      </c>
      <c r="H249" s="1350"/>
      <c r="I249" s="1350"/>
      <c r="J249" s="1350"/>
    </row>
    <row r="250" spans="1:10" hidden="1">
      <c r="A250" s="1197"/>
      <c r="B250" s="1197"/>
      <c r="C250" s="1197"/>
      <c r="E250" s="694">
        <f t="shared" si="9"/>
        <v>0</v>
      </c>
      <c r="F250" s="694"/>
      <c r="G250" s="694">
        <f t="shared" si="10"/>
        <v>0</v>
      </c>
      <c r="H250" s="1350"/>
      <c r="I250" s="1350"/>
      <c r="J250" s="1350"/>
    </row>
    <row r="251" spans="1:10" hidden="1">
      <c r="A251" s="1197"/>
      <c r="B251" s="1197"/>
      <c r="C251" s="1197"/>
      <c r="E251" s="694">
        <f t="shared" si="9"/>
        <v>0</v>
      </c>
      <c r="F251" s="694"/>
      <c r="G251" s="694">
        <f t="shared" si="10"/>
        <v>0</v>
      </c>
      <c r="H251" s="1350"/>
      <c r="I251" s="1350"/>
      <c r="J251" s="1350"/>
    </row>
    <row r="252" spans="1:10" hidden="1">
      <c r="A252" s="1197"/>
      <c r="B252" s="1197"/>
      <c r="C252" s="1197"/>
      <c r="E252" s="694">
        <f t="shared" si="9"/>
        <v>0</v>
      </c>
      <c r="F252" s="694"/>
      <c r="G252" s="694">
        <f t="shared" si="10"/>
        <v>0</v>
      </c>
      <c r="H252" s="1350"/>
      <c r="I252" s="1350"/>
      <c r="J252" s="1350"/>
    </row>
    <row r="253" spans="1:10" hidden="1">
      <c r="A253" s="1197"/>
      <c r="B253" s="1197"/>
      <c r="C253" s="1197"/>
      <c r="E253" s="694">
        <f t="shared" si="9"/>
        <v>0</v>
      </c>
      <c r="F253" s="694"/>
      <c r="G253" s="694">
        <f t="shared" si="10"/>
        <v>0</v>
      </c>
      <c r="H253" s="1350"/>
      <c r="I253" s="1350"/>
      <c r="J253" s="1350"/>
    </row>
    <row r="254" spans="1:10" hidden="1">
      <c r="A254" s="1197"/>
      <c r="B254" s="1197"/>
      <c r="C254" s="1197"/>
      <c r="E254" s="694">
        <f t="shared" si="9"/>
        <v>0</v>
      </c>
      <c r="F254" s="694"/>
      <c r="G254" s="694">
        <f t="shared" si="10"/>
        <v>0</v>
      </c>
      <c r="H254" s="1350"/>
      <c r="I254" s="1350"/>
      <c r="J254" s="1350"/>
    </row>
    <row r="255" spans="1:10" hidden="1">
      <c r="A255" s="1197"/>
      <c r="B255" s="1197"/>
      <c r="C255" s="1197"/>
      <c r="E255" s="694">
        <f t="shared" si="9"/>
        <v>0</v>
      </c>
      <c r="F255" s="694"/>
      <c r="G255" s="694">
        <f t="shared" si="10"/>
        <v>0</v>
      </c>
      <c r="H255" s="1350"/>
      <c r="I255" s="1350"/>
      <c r="J255" s="1350"/>
    </row>
    <row r="256" spans="1:10" hidden="1">
      <c r="A256" s="1197"/>
      <c r="B256" s="1197"/>
      <c r="C256" s="1197"/>
      <c r="E256" s="694">
        <f t="shared" si="9"/>
        <v>0</v>
      </c>
      <c r="F256" s="694"/>
      <c r="G256" s="694">
        <f t="shared" si="10"/>
        <v>0</v>
      </c>
      <c r="H256" s="1350"/>
      <c r="I256" s="1350"/>
      <c r="J256" s="1350"/>
    </row>
    <row r="257" spans="1:10" hidden="1">
      <c r="A257" s="1197"/>
      <c r="B257" s="1197"/>
      <c r="C257" s="1197"/>
      <c r="E257" s="694">
        <f t="shared" si="9"/>
        <v>0</v>
      </c>
      <c r="F257" s="694"/>
      <c r="G257" s="694">
        <f t="shared" si="10"/>
        <v>0</v>
      </c>
      <c r="H257" s="1350"/>
      <c r="I257" s="1350"/>
      <c r="J257" s="1350"/>
    </row>
    <row r="258" spans="1:10" hidden="1">
      <c r="A258" s="1197"/>
      <c r="B258" s="1197"/>
      <c r="C258" s="1197"/>
      <c r="E258" s="694">
        <f t="shared" si="9"/>
        <v>0</v>
      </c>
      <c r="F258" s="694"/>
      <c r="G258" s="694">
        <f t="shared" si="10"/>
        <v>0</v>
      </c>
      <c r="H258" s="1350"/>
      <c r="I258" s="1350"/>
      <c r="J258" s="1350"/>
    </row>
    <row r="259" spans="1:10" hidden="1">
      <c r="A259" s="1197"/>
      <c r="B259" s="1197"/>
      <c r="C259" s="1197"/>
      <c r="E259" s="694">
        <f t="shared" si="9"/>
        <v>0</v>
      </c>
      <c r="F259" s="694"/>
      <c r="G259" s="694">
        <f t="shared" si="10"/>
        <v>0</v>
      </c>
      <c r="H259" s="1350"/>
      <c r="I259" s="1350"/>
      <c r="J259" s="1350"/>
    </row>
    <row r="260" spans="1:10" hidden="1">
      <c r="A260" s="1197"/>
      <c r="B260" s="1197"/>
      <c r="C260" s="1197"/>
      <c r="E260" s="694">
        <f t="shared" si="9"/>
        <v>0</v>
      </c>
      <c r="F260" s="694"/>
      <c r="G260" s="694">
        <f t="shared" si="10"/>
        <v>0</v>
      </c>
      <c r="H260" s="1350"/>
      <c r="I260" s="1350"/>
      <c r="J260" s="1350"/>
    </row>
    <row r="261" spans="1:10" hidden="1">
      <c r="A261" s="1197"/>
      <c r="B261" s="1197"/>
      <c r="C261" s="1197"/>
      <c r="E261" s="694">
        <f t="shared" si="9"/>
        <v>0</v>
      </c>
      <c r="F261" s="694"/>
      <c r="G261" s="694">
        <f t="shared" si="10"/>
        <v>0</v>
      </c>
      <c r="H261" s="1350"/>
      <c r="I261" s="1350"/>
      <c r="J261" s="1350"/>
    </row>
    <row r="262" spans="1:10" hidden="1">
      <c r="A262" s="1197"/>
      <c r="B262" s="1197"/>
      <c r="C262" s="1197"/>
      <c r="E262" s="694">
        <f t="shared" si="9"/>
        <v>0</v>
      </c>
      <c r="F262" s="694"/>
      <c r="G262" s="694">
        <f t="shared" si="10"/>
        <v>0</v>
      </c>
      <c r="H262" s="1350"/>
      <c r="I262" s="1350"/>
      <c r="J262" s="1350"/>
    </row>
    <row r="263" spans="1:10" hidden="1">
      <c r="A263" s="1197"/>
      <c r="B263" s="1197"/>
      <c r="C263" s="1197"/>
      <c r="E263" s="694">
        <f t="shared" si="9"/>
        <v>0</v>
      </c>
      <c r="F263" s="694"/>
      <c r="G263" s="694">
        <f t="shared" si="10"/>
        <v>0</v>
      </c>
      <c r="H263" s="1350"/>
      <c r="I263" s="1350"/>
      <c r="J263" s="1350"/>
    </row>
    <row r="264" spans="1:10" hidden="1">
      <c r="A264" s="1197"/>
      <c r="B264" s="1197"/>
      <c r="C264" s="1197"/>
      <c r="E264" s="694">
        <f t="shared" si="9"/>
        <v>0</v>
      </c>
      <c r="F264" s="694"/>
      <c r="G264" s="694">
        <f t="shared" si="10"/>
        <v>0</v>
      </c>
      <c r="H264" s="1350"/>
      <c r="I264" s="1350"/>
      <c r="J264" s="1350"/>
    </row>
    <row r="265" spans="1:10" hidden="1">
      <c r="A265" s="1197"/>
      <c r="B265" s="1197"/>
      <c r="C265" s="1197"/>
      <c r="E265" s="694">
        <f t="shared" si="9"/>
        <v>0</v>
      </c>
      <c r="F265" s="694"/>
      <c r="G265" s="694">
        <f t="shared" si="10"/>
        <v>0</v>
      </c>
      <c r="H265" s="1350"/>
      <c r="I265" s="1350"/>
      <c r="J265" s="1350"/>
    </row>
    <row r="266" spans="1:10">
      <c r="A266" s="1197"/>
      <c r="B266" s="1197"/>
      <c r="C266" s="1197"/>
    </row>
    <row r="267" spans="1:10">
      <c r="A267" s="1197"/>
      <c r="B267" s="1197"/>
      <c r="C267" s="1197"/>
    </row>
    <row r="268" spans="1:10">
      <c r="A268" s="1197"/>
      <c r="B268" s="1197"/>
      <c r="C268" s="1197"/>
    </row>
    <row r="269" spans="1:10">
      <c r="A269" s="1197"/>
      <c r="B269" s="1197"/>
      <c r="C269" s="1197"/>
    </row>
    <row r="270" spans="1:10">
      <c r="A270" s="1197"/>
      <c r="B270" s="1197"/>
      <c r="C270" s="1197"/>
    </row>
    <row r="271" spans="1:10">
      <c r="A271" s="1197"/>
      <c r="B271" s="1197"/>
      <c r="C271" s="1197"/>
    </row>
    <row r="272" spans="1:10">
      <c r="A272" s="1197"/>
      <c r="B272" s="1197"/>
      <c r="C272" s="1197"/>
    </row>
    <row r="273" spans="1:3">
      <c r="A273" s="1197"/>
      <c r="B273" s="1197"/>
      <c r="C273" s="1197"/>
    </row>
    <row r="274" spans="1:3">
      <c r="A274" s="1197"/>
      <c r="B274" s="1197"/>
      <c r="C274" s="1197"/>
    </row>
    <row r="275" spans="1:3">
      <c r="A275" s="1197"/>
      <c r="B275" s="1197"/>
      <c r="C275" s="1197"/>
    </row>
    <row r="276" spans="1:3">
      <c r="A276" s="1197"/>
      <c r="B276" s="1197"/>
      <c r="C276" s="1197"/>
    </row>
    <row r="277" spans="1:3">
      <c r="A277" s="1197"/>
      <c r="B277" s="1197"/>
      <c r="C277" s="1197"/>
    </row>
    <row r="278" spans="1:3">
      <c r="A278" s="1197"/>
      <c r="B278" s="1197"/>
      <c r="C278" s="1197"/>
    </row>
    <row r="279" spans="1:3">
      <c r="A279" s="1197"/>
      <c r="B279" s="1197"/>
      <c r="C279" s="1197"/>
    </row>
    <row r="280" spans="1:3">
      <c r="A280" s="1197"/>
      <c r="B280" s="1197"/>
      <c r="C280" s="1197"/>
    </row>
    <row r="281" spans="1:3">
      <c r="A281" s="1197"/>
      <c r="B281" s="1197"/>
      <c r="C281" s="1197"/>
    </row>
    <row r="282" spans="1:3">
      <c r="A282" s="1197"/>
      <c r="B282" s="1197"/>
      <c r="C282" s="1197"/>
    </row>
    <row r="283" spans="1:3">
      <c r="A283" s="1197"/>
      <c r="B283" s="1197"/>
      <c r="C283" s="1197"/>
    </row>
    <row r="284" spans="1:3">
      <c r="A284" s="1197"/>
      <c r="B284" s="1197"/>
      <c r="C284" s="1197"/>
    </row>
    <row r="285" spans="1:3">
      <c r="A285" s="1197"/>
      <c r="B285" s="1197"/>
      <c r="C285" s="1197"/>
    </row>
    <row r="286" spans="1:3">
      <c r="A286" s="1197"/>
      <c r="B286" s="1197"/>
      <c r="C286" s="1197"/>
    </row>
    <row r="287" spans="1:3">
      <c r="A287" s="1197"/>
      <c r="B287" s="1197"/>
      <c r="C287" s="1197"/>
    </row>
    <row r="288" spans="1:3">
      <c r="A288" s="1197"/>
      <c r="B288" s="1197"/>
      <c r="C288" s="1197"/>
    </row>
    <row r="289" spans="1:3">
      <c r="A289" s="1197"/>
      <c r="B289" s="1197"/>
      <c r="C289" s="1197"/>
    </row>
    <row r="290" spans="1:3">
      <c r="A290" s="1197"/>
      <c r="B290" s="1197"/>
      <c r="C290" s="1197"/>
    </row>
    <row r="291" spans="1:3">
      <c r="A291" s="1197"/>
      <c r="B291" s="1197"/>
      <c r="C291" s="1197"/>
    </row>
    <row r="292" spans="1:3">
      <c r="A292" s="1197"/>
      <c r="B292" s="1197"/>
      <c r="C292" s="1197"/>
    </row>
    <row r="293" spans="1:3">
      <c r="A293" s="1197"/>
      <c r="B293" s="1197"/>
      <c r="C293" s="1197"/>
    </row>
  </sheetData>
  <mergeCells count="43">
    <mergeCell ref="AI8:AK8"/>
    <mergeCell ref="AM8:AO8"/>
    <mergeCell ref="F5:F9"/>
    <mergeCell ref="G5:I5"/>
    <mergeCell ref="H7:H9"/>
    <mergeCell ref="I7:I9"/>
    <mergeCell ref="J5:J9"/>
    <mergeCell ref="D6:D9"/>
    <mergeCell ref="E6:E9"/>
    <mergeCell ref="AP8:AP9"/>
    <mergeCell ref="AL8:AL9"/>
    <mergeCell ref="AI7:AL7"/>
    <mergeCell ref="L6:L9"/>
    <mergeCell ref="AE7:AH7"/>
    <mergeCell ref="R8:R9"/>
    <mergeCell ref="O7:R7"/>
    <mergeCell ref="V8:V9"/>
    <mergeCell ref="AH8:AH9"/>
    <mergeCell ref="A1:B1"/>
    <mergeCell ref="A5:A9"/>
    <mergeCell ref="B5:B9"/>
    <mergeCell ref="C5:C9"/>
    <mergeCell ref="A2:AP2"/>
    <mergeCell ref="AM7:AP7"/>
    <mergeCell ref="K6:K9"/>
    <mergeCell ref="M6:M9"/>
    <mergeCell ref="O6:AP6"/>
    <mergeCell ref="N5:N9"/>
    <mergeCell ref="K5:M5"/>
    <mergeCell ref="O5:AP5"/>
    <mergeCell ref="D5:E5"/>
    <mergeCell ref="A3:AP3"/>
    <mergeCell ref="AD8:AD9"/>
    <mergeCell ref="W7:Z7"/>
    <mergeCell ref="S7:V7"/>
    <mergeCell ref="AA7:AD7"/>
    <mergeCell ref="Z8:Z9"/>
    <mergeCell ref="O8:Q8"/>
    <mergeCell ref="W8:Y8"/>
    <mergeCell ref="S8:U8"/>
    <mergeCell ref="AA8:AC8"/>
    <mergeCell ref="AE8:AG8"/>
    <mergeCell ref="G7:G9"/>
  </mergeCells>
  <phoneticPr fontId="0" type="noConversion"/>
  <printOptions horizontalCentered="1"/>
  <pageMargins left="0.196850393700787" right="0.31496062992126" top="0.35433070866141703" bottom="0.31496062992126" header="0.23622047244094499" footer="0.196850393700787"/>
  <pageSetup paperSize="9" scale="72" orientation="landscape" r:id="rId1"/>
  <headerFooter alignWithMargins="0">
    <oddFooter>Page &amp;P</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C31"/>
  <sheetViews>
    <sheetView zoomScale="80" zoomScaleNormal="80" workbookViewId="0">
      <pane ySplit="8" topLeftCell="A24" activePane="bottomLeft" state="frozen"/>
      <selection pane="bottomLeft" activeCell="L5" sqref="L5:N8"/>
    </sheetView>
  </sheetViews>
  <sheetFormatPr defaultColWidth="9" defaultRowHeight="15.75"/>
  <cols>
    <col min="1" max="1" width="4.125" style="1013" customWidth="1"/>
    <col min="2" max="2" width="47" style="567" customWidth="1"/>
    <col min="3" max="3" width="8.625" style="567" customWidth="1"/>
    <col min="4" max="4" width="9.875" style="567" hidden="1" customWidth="1"/>
    <col min="5" max="6" width="10" style="567" hidden="1" customWidth="1"/>
    <col min="7" max="7" width="10" style="1609" customWidth="1"/>
    <col min="8" max="8" width="10" style="567" customWidth="1"/>
    <col min="9" max="11" width="10" style="1609" customWidth="1"/>
    <col min="12" max="12" width="11.625" style="567" customWidth="1"/>
    <col min="13" max="13" width="10.125" style="567" customWidth="1"/>
    <col min="14" max="14" width="8.75" style="567" customWidth="1"/>
    <col min="15" max="15" width="12.375" style="567" customWidth="1"/>
    <col min="16" max="30" width="9" style="567" customWidth="1"/>
    <col min="31" max="16384" width="9" style="567"/>
  </cols>
  <sheetData>
    <row r="1" spans="1:19" ht="18" customHeight="1">
      <c r="A1" s="1778" t="s">
        <v>549</v>
      </c>
      <c r="B1" s="1778"/>
    </row>
    <row r="2" spans="1:19" ht="18.75">
      <c r="A2" s="1665" t="s">
        <v>1376</v>
      </c>
      <c r="B2" s="1665"/>
      <c r="C2" s="1665"/>
      <c r="D2" s="1665"/>
      <c r="E2" s="1665"/>
      <c r="F2" s="1665"/>
      <c r="G2" s="1665"/>
      <c r="H2" s="1665"/>
      <c r="I2" s="1665"/>
      <c r="J2" s="1665"/>
      <c r="K2" s="1665"/>
      <c r="L2" s="1665"/>
      <c r="M2" s="1665"/>
      <c r="N2" s="1665"/>
      <c r="O2" s="1665"/>
    </row>
    <row r="3" spans="1:19" s="1225" customFormat="1" ht="40.5" customHeight="1">
      <c r="A3" s="1805" t="str">
        <f>'1 CTCY 2021'!A3:U3</f>
        <v>(Kèm theo báo cáo số:                 /BC-UBND ngày         tháng         năm       của UBND thành phố Lai Châu)</v>
      </c>
      <c r="B3" s="1805"/>
      <c r="C3" s="1805"/>
      <c r="D3" s="1805"/>
      <c r="E3" s="1805"/>
      <c r="F3" s="1805"/>
      <c r="G3" s="1805"/>
      <c r="H3" s="1805"/>
      <c r="I3" s="1805"/>
      <c r="J3" s="1805"/>
      <c r="K3" s="1805"/>
      <c r="L3" s="1805"/>
      <c r="M3" s="1805"/>
      <c r="N3" s="1805"/>
      <c r="O3" s="1805"/>
    </row>
    <row r="4" spans="1:19">
      <c r="A4" s="969"/>
      <c r="B4" s="969"/>
      <c r="C4" s="969"/>
      <c r="D4" s="969"/>
      <c r="E4" s="969"/>
      <c r="F4" s="969"/>
      <c r="G4" s="969"/>
      <c r="H4" s="969"/>
      <c r="I4" s="969"/>
      <c r="J4" s="969"/>
      <c r="K4" s="969"/>
      <c r="L4" s="969"/>
      <c r="M4" s="969"/>
      <c r="N4" s="969"/>
      <c r="O4" s="969"/>
    </row>
    <row r="5" spans="1:19" ht="30" customHeight="1">
      <c r="A5" s="1770" t="s">
        <v>162</v>
      </c>
      <c r="B5" s="1770" t="s">
        <v>196</v>
      </c>
      <c r="C5" s="1694" t="s">
        <v>307</v>
      </c>
      <c r="D5" s="1694" t="s">
        <v>1258</v>
      </c>
      <c r="E5" s="1809" t="s">
        <v>1251</v>
      </c>
      <c r="F5" s="1809"/>
      <c r="G5" s="1800" t="s">
        <v>1399</v>
      </c>
      <c r="H5" s="1891" t="s">
        <v>1405</v>
      </c>
      <c r="I5" s="1892"/>
      <c r="J5" s="1893"/>
      <c r="K5" s="1800" t="s">
        <v>1416</v>
      </c>
      <c r="L5" s="1770" t="s">
        <v>1116</v>
      </c>
      <c r="M5" s="1770"/>
      <c r="N5" s="1770"/>
      <c r="O5" s="1694" t="s">
        <v>723</v>
      </c>
    </row>
    <row r="6" spans="1:19" ht="24.75" customHeight="1">
      <c r="A6" s="1770"/>
      <c r="B6" s="1770"/>
      <c r="C6" s="1694"/>
      <c r="D6" s="1694"/>
      <c r="E6" s="1789" t="s">
        <v>1007</v>
      </c>
      <c r="F6" s="1694" t="s">
        <v>1260</v>
      </c>
      <c r="G6" s="1783"/>
      <c r="H6" s="1800" t="s">
        <v>1007</v>
      </c>
      <c r="I6" s="1800" t="s">
        <v>1400</v>
      </c>
      <c r="J6" s="1800" t="s">
        <v>1260</v>
      </c>
      <c r="K6" s="1783"/>
      <c r="L6" s="1766" t="s">
        <v>1402</v>
      </c>
      <c r="M6" s="1766" t="s">
        <v>1403</v>
      </c>
      <c r="N6" s="1766" t="s">
        <v>1404</v>
      </c>
      <c r="O6" s="1694"/>
    </row>
    <row r="7" spans="1:19" ht="37.5" customHeight="1">
      <c r="A7" s="1770"/>
      <c r="B7" s="1770"/>
      <c r="C7" s="1694"/>
      <c r="D7" s="1694"/>
      <c r="E7" s="1789"/>
      <c r="F7" s="1694"/>
      <c r="G7" s="1783"/>
      <c r="H7" s="1783"/>
      <c r="I7" s="1783"/>
      <c r="J7" s="1783"/>
      <c r="K7" s="1783"/>
      <c r="L7" s="1760"/>
      <c r="M7" s="1760"/>
      <c r="N7" s="1760"/>
      <c r="O7" s="1694"/>
    </row>
    <row r="8" spans="1:19" ht="105" customHeight="1">
      <c r="A8" s="1770"/>
      <c r="B8" s="1770"/>
      <c r="C8" s="1694"/>
      <c r="D8" s="1694"/>
      <c r="E8" s="1789"/>
      <c r="F8" s="1694"/>
      <c r="G8" s="1796"/>
      <c r="H8" s="1796"/>
      <c r="I8" s="1796"/>
      <c r="J8" s="1796"/>
      <c r="K8" s="1796"/>
      <c r="L8" s="1760"/>
      <c r="M8" s="1760"/>
      <c r="N8" s="1760"/>
      <c r="O8" s="1694"/>
    </row>
    <row r="9" spans="1:19" s="1018" customFormat="1" ht="21.75" customHeight="1">
      <c r="A9" s="1141" t="s">
        <v>163</v>
      </c>
      <c r="B9" s="1141" t="s">
        <v>164</v>
      </c>
      <c r="C9" s="1141" t="s">
        <v>165</v>
      </c>
      <c r="D9" s="1141">
        <v>1</v>
      </c>
      <c r="E9" s="1143">
        <v>1</v>
      </c>
      <c r="F9" s="1139">
        <v>2</v>
      </c>
      <c r="G9" s="1603"/>
      <c r="H9" s="1139"/>
      <c r="I9" s="1603"/>
      <c r="J9" s="1603"/>
      <c r="K9" s="1603"/>
      <c r="L9" s="998"/>
      <c r="M9" s="998"/>
      <c r="N9" s="998"/>
      <c r="O9" s="1141"/>
    </row>
    <row r="10" spans="1:19" ht="42" customHeight="1">
      <c r="A10" s="976">
        <v>1</v>
      </c>
      <c r="B10" s="1178" t="s">
        <v>619</v>
      </c>
      <c r="C10" s="976" t="s">
        <v>167</v>
      </c>
      <c r="D10" s="981">
        <v>100</v>
      </c>
      <c r="E10" s="981">
        <v>100</v>
      </c>
      <c r="F10" s="981">
        <v>100</v>
      </c>
      <c r="G10" s="693"/>
      <c r="H10" s="981">
        <v>100</v>
      </c>
      <c r="I10" s="693"/>
      <c r="J10" s="693"/>
      <c r="K10" s="693"/>
      <c r="L10" s="954"/>
      <c r="M10" s="954"/>
      <c r="N10" s="954"/>
      <c r="O10" s="1058"/>
    </row>
    <row r="11" spans="1:19" ht="42" customHeight="1">
      <c r="A11" s="976"/>
      <c r="B11" s="1179" t="s">
        <v>1034</v>
      </c>
      <c r="C11" s="976" t="s">
        <v>167</v>
      </c>
      <c r="D11" s="981">
        <v>100</v>
      </c>
      <c r="E11" s="981">
        <v>100</v>
      </c>
      <c r="F11" s="981">
        <v>100</v>
      </c>
      <c r="G11" s="693"/>
      <c r="H11" s="981">
        <v>100</v>
      </c>
      <c r="I11" s="693"/>
      <c r="J11" s="693"/>
      <c r="K11" s="693"/>
      <c r="L11" s="954"/>
      <c r="M11" s="954"/>
      <c r="N11" s="954"/>
      <c r="O11" s="1058"/>
    </row>
    <row r="12" spans="1:19" ht="64.5" customHeight="1">
      <c r="A12" s="976">
        <v>2</v>
      </c>
      <c r="B12" s="1179" t="s">
        <v>635</v>
      </c>
      <c r="C12" s="976" t="s">
        <v>456</v>
      </c>
      <c r="D12" s="981">
        <v>100</v>
      </c>
      <c r="E12" s="981">
        <v>100</v>
      </c>
      <c r="F12" s="981">
        <v>100</v>
      </c>
      <c r="G12" s="693"/>
      <c r="H12" s="981">
        <v>100</v>
      </c>
      <c r="I12" s="693"/>
      <c r="J12" s="693"/>
      <c r="K12" s="693"/>
      <c r="L12" s="954"/>
      <c r="M12" s="954"/>
      <c r="N12" s="954"/>
      <c r="O12" s="1058"/>
    </row>
    <row r="13" spans="1:19" ht="37.5" customHeight="1">
      <c r="A13" s="976">
        <v>3</v>
      </c>
      <c r="B13" s="1179" t="s">
        <v>636</v>
      </c>
      <c r="C13" s="976" t="s">
        <v>167</v>
      </c>
      <c r="D13" s="981">
        <v>100</v>
      </c>
      <c r="E13" s="981">
        <v>100</v>
      </c>
      <c r="F13" s="981">
        <v>100</v>
      </c>
      <c r="G13" s="693"/>
      <c r="H13" s="981">
        <v>100</v>
      </c>
      <c r="I13" s="693"/>
      <c r="J13" s="693"/>
      <c r="K13" s="693"/>
      <c r="L13" s="954"/>
      <c r="M13" s="954"/>
      <c r="N13" s="954"/>
      <c r="O13" s="1058"/>
    </row>
    <row r="14" spans="1:19" ht="37.5" customHeight="1">
      <c r="A14" s="976">
        <v>4</v>
      </c>
      <c r="B14" s="1179" t="s">
        <v>887</v>
      </c>
      <c r="C14" s="976" t="s">
        <v>195</v>
      </c>
      <c r="D14" s="1088">
        <v>12535</v>
      </c>
      <c r="E14" s="1088">
        <f>'9 DS-KHHGD '!E11</f>
        <v>12786</v>
      </c>
      <c r="F14" s="1088">
        <f>'9 DS-KHHGD '!F11</f>
        <v>0</v>
      </c>
      <c r="G14" s="974"/>
      <c r="H14" s="1088">
        <f>'9 DS-KHHGD '!H11</f>
        <v>12724</v>
      </c>
      <c r="I14" s="974"/>
      <c r="J14" s="974"/>
      <c r="K14" s="974"/>
      <c r="L14" s="954"/>
      <c r="M14" s="954"/>
      <c r="N14" s="954"/>
      <c r="O14" s="1180"/>
    </row>
    <row r="15" spans="1:19" ht="37.5" customHeight="1">
      <c r="A15" s="976"/>
      <c r="B15" s="1178" t="s">
        <v>620</v>
      </c>
      <c r="C15" s="976" t="s">
        <v>167</v>
      </c>
      <c r="D15" s="981">
        <v>100</v>
      </c>
      <c r="E15" s="981">
        <v>100</v>
      </c>
      <c r="F15" s="981">
        <v>100</v>
      </c>
      <c r="G15" s="693"/>
      <c r="H15" s="981">
        <v>100</v>
      </c>
      <c r="I15" s="693"/>
      <c r="J15" s="693"/>
      <c r="K15" s="693"/>
      <c r="L15" s="954"/>
      <c r="M15" s="954"/>
      <c r="N15" s="954"/>
      <c r="O15" s="1180"/>
      <c r="R15" s="1181"/>
      <c r="S15" s="1181"/>
    </row>
    <row r="16" spans="1:19" s="1229" customFormat="1" ht="37.5" customHeight="1">
      <c r="A16" s="976">
        <v>5</v>
      </c>
      <c r="B16" s="1178" t="s">
        <v>462</v>
      </c>
      <c r="C16" s="976" t="s">
        <v>195</v>
      </c>
      <c r="D16" s="1088">
        <v>12048</v>
      </c>
      <c r="E16" s="954">
        <v>12550</v>
      </c>
      <c r="F16" s="954">
        <v>12550</v>
      </c>
      <c r="G16" s="692"/>
      <c r="H16" s="954">
        <v>12550</v>
      </c>
      <c r="I16" s="692"/>
      <c r="J16" s="692"/>
      <c r="K16" s="692"/>
      <c r="L16" s="954"/>
      <c r="M16" s="954"/>
      <c r="N16" s="954"/>
      <c r="O16" s="1180"/>
      <c r="R16" s="1182"/>
      <c r="S16" s="1181"/>
    </row>
    <row r="17" spans="1:15" ht="30.75" customHeight="1">
      <c r="A17" s="976"/>
      <c r="B17" s="1178" t="s">
        <v>621</v>
      </c>
      <c r="C17" s="976" t="s">
        <v>167</v>
      </c>
      <c r="D17" s="966">
        <v>96.1</v>
      </c>
      <c r="E17" s="966">
        <f>E16/E14%</f>
        <v>98.154231190364456</v>
      </c>
      <c r="F17" s="966" t="e">
        <f>F16/F14%</f>
        <v>#DIV/0!</v>
      </c>
      <c r="G17" s="696"/>
      <c r="H17" s="966">
        <f>H16/H14%</f>
        <v>98.632505501414656</v>
      </c>
      <c r="I17" s="696"/>
      <c r="J17" s="696"/>
      <c r="K17" s="696"/>
      <c r="L17" s="954"/>
      <c r="M17" s="954"/>
      <c r="N17" s="954"/>
      <c r="O17" s="1180"/>
    </row>
    <row r="18" spans="1:15" ht="26.25" customHeight="1">
      <c r="A18" s="976"/>
      <c r="B18" s="1178" t="s">
        <v>457</v>
      </c>
      <c r="C18" s="976"/>
      <c r="D18" s="981"/>
      <c r="E18" s="1058"/>
      <c r="F18" s="1058"/>
      <c r="G18" s="1046"/>
      <c r="H18" s="1058"/>
      <c r="I18" s="1046"/>
      <c r="J18" s="1046"/>
      <c r="K18" s="1046"/>
      <c r="L18" s="954"/>
      <c r="M18" s="954"/>
      <c r="N18" s="954"/>
      <c r="O18" s="1180"/>
    </row>
    <row r="19" spans="1:15" ht="30.75" customHeight="1">
      <c r="A19" s="976"/>
      <c r="B19" s="1178" t="s">
        <v>458</v>
      </c>
      <c r="C19" s="976" t="s">
        <v>167</v>
      </c>
      <c r="D19" s="981">
        <v>100</v>
      </c>
      <c r="E19" s="981">
        <v>100</v>
      </c>
      <c r="F19" s="981">
        <v>100</v>
      </c>
      <c r="G19" s="693"/>
      <c r="H19" s="981">
        <v>100</v>
      </c>
      <c r="I19" s="693"/>
      <c r="J19" s="693"/>
      <c r="K19" s="693"/>
      <c r="L19" s="954"/>
      <c r="M19" s="954"/>
      <c r="N19" s="954"/>
      <c r="O19" s="1180"/>
    </row>
    <row r="20" spans="1:15" ht="30.75" customHeight="1">
      <c r="A20" s="976"/>
      <c r="B20" s="1178" t="s">
        <v>459</v>
      </c>
      <c r="C20" s="976" t="s">
        <v>167</v>
      </c>
      <c r="D20" s="981">
        <v>78.5</v>
      </c>
      <c r="E20" s="981">
        <v>85</v>
      </c>
      <c r="F20" s="981">
        <v>85</v>
      </c>
      <c r="G20" s="693"/>
      <c r="H20" s="981">
        <v>85</v>
      </c>
      <c r="I20" s="693"/>
      <c r="J20" s="693"/>
      <c r="K20" s="693"/>
      <c r="L20" s="954"/>
      <c r="M20" s="954"/>
      <c r="N20" s="954"/>
      <c r="O20" s="1180"/>
    </row>
    <row r="21" spans="1:15" ht="42" customHeight="1">
      <c r="A21" s="976">
        <v>6</v>
      </c>
      <c r="B21" s="1179" t="s">
        <v>637</v>
      </c>
      <c r="C21" s="976"/>
      <c r="D21" s="1058"/>
      <c r="E21" s="1058"/>
      <c r="F21" s="1058"/>
      <c r="G21" s="1046"/>
      <c r="H21" s="1058"/>
      <c r="I21" s="1046"/>
      <c r="J21" s="1046"/>
      <c r="K21" s="1046"/>
      <c r="L21" s="954"/>
      <c r="M21" s="954"/>
      <c r="N21" s="954"/>
      <c r="O21" s="1058"/>
    </row>
    <row r="22" spans="1:15" ht="34.5" customHeight="1">
      <c r="A22" s="976"/>
      <c r="B22" s="1179" t="s">
        <v>1279</v>
      </c>
      <c r="C22" s="976" t="s">
        <v>369</v>
      </c>
      <c r="D22" s="981">
        <v>203</v>
      </c>
      <c r="E22" s="981">
        <v>100</v>
      </c>
      <c r="F22" s="981">
        <v>164</v>
      </c>
      <c r="G22" s="693"/>
      <c r="H22" s="981">
        <v>100</v>
      </c>
      <c r="I22" s="693"/>
      <c r="J22" s="693"/>
      <c r="K22" s="693"/>
      <c r="L22" s="954"/>
      <c r="M22" s="954"/>
      <c r="N22" s="954"/>
      <c r="O22" s="1058"/>
    </row>
    <row r="23" spans="1:15" ht="34.5" customHeight="1">
      <c r="A23" s="976"/>
      <c r="B23" s="1178" t="s">
        <v>511</v>
      </c>
      <c r="C23" s="976" t="s">
        <v>369</v>
      </c>
      <c r="D23" s="981">
        <v>203</v>
      </c>
      <c r="E23" s="981">
        <v>100</v>
      </c>
      <c r="F23" s="981">
        <v>164</v>
      </c>
      <c r="G23" s="693"/>
      <c r="H23" s="981">
        <v>100</v>
      </c>
      <c r="I23" s="693"/>
      <c r="J23" s="693"/>
      <c r="K23" s="693"/>
      <c r="L23" s="954"/>
      <c r="M23" s="954"/>
      <c r="N23" s="954"/>
      <c r="O23" s="1058"/>
    </row>
    <row r="24" spans="1:15" ht="34.5" customHeight="1">
      <c r="A24" s="976"/>
      <c r="B24" s="1178" t="s">
        <v>276</v>
      </c>
      <c r="C24" s="976" t="s">
        <v>369</v>
      </c>
      <c r="D24" s="981">
        <v>197</v>
      </c>
      <c r="E24" s="981">
        <v>100</v>
      </c>
      <c r="F24" s="981">
        <v>164</v>
      </c>
      <c r="G24" s="693"/>
      <c r="H24" s="981">
        <v>100</v>
      </c>
      <c r="I24" s="693"/>
      <c r="J24" s="693"/>
      <c r="K24" s="693"/>
      <c r="L24" s="954"/>
      <c r="M24" s="954"/>
      <c r="N24" s="954"/>
      <c r="O24" s="1058"/>
    </row>
    <row r="25" spans="1:15" ht="34.5" customHeight="1">
      <c r="A25" s="976"/>
      <c r="B25" s="1178" t="s">
        <v>277</v>
      </c>
      <c r="C25" s="976" t="s">
        <v>369</v>
      </c>
      <c r="D25" s="1058"/>
      <c r="E25" s="1058"/>
      <c r="F25" s="1058"/>
      <c r="G25" s="1046"/>
      <c r="H25" s="1058"/>
      <c r="I25" s="1046"/>
      <c r="J25" s="1046"/>
      <c r="K25" s="1046"/>
      <c r="L25" s="954"/>
      <c r="M25" s="954"/>
      <c r="N25" s="954"/>
      <c r="O25" s="1058"/>
    </row>
    <row r="26" spans="1:15" ht="34.5" customHeight="1">
      <c r="A26" s="976"/>
      <c r="B26" s="1178" t="s">
        <v>512</v>
      </c>
      <c r="C26" s="976" t="s">
        <v>369</v>
      </c>
      <c r="D26" s="1058"/>
      <c r="E26" s="1058"/>
      <c r="F26" s="1058"/>
      <c r="G26" s="1046"/>
      <c r="H26" s="1058"/>
      <c r="I26" s="1046"/>
      <c r="J26" s="1046"/>
      <c r="K26" s="1046"/>
      <c r="L26" s="954"/>
      <c r="M26" s="954"/>
      <c r="N26" s="954"/>
      <c r="O26" s="1058"/>
    </row>
    <row r="27" spans="1:15" ht="34.5" customHeight="1">
      <c r="A27" s="976">
        <v>7</v>
      </c>
      <c r="B27" s="1179" t="s">
        <v>1001</v>
      </c>
      <c r="C27" s="976" t="s">
        <v>167</v>
      </c>
      <c r="D27" s="981">
        <v>97.32</v>
      </c>
      <c r="E27" s="1058">
        <v>95.42</v>
      </c>
      <c r="F27" s="1058">
        <f>+F28</f>
        <v>95.64</v>
      </c>
      <c r="G27" s="1046"/>
      <c r="H27" s="1058">
        <f>+H28</f>
        <v>96</v>
      </c>
      <c r="I27" s="1046"/>
      <c r="J27" s="1046"/>
      <c r="K27" s="1046"/>
      <c r="L27" s="954"/>
      <c r="M27" s="954"/>
      <c r="N27" s="954"/>
      <c r="O27" s="1058"/>
    </row>
    <row r="28" spans="1:15" ht="34.5" customHeight="1">
      <c r="A28" s="976"/>
      <c r="B28" s="1178" t="s">
        <v>460</v>
      </c>
      <c r="C28" s="976" t="s">
        <v>167</v>
      </c>
      <c r="D28" s="981">
        <v>97.32</v>
      </c>
      <c r="E28" s="1058">
        <v>95.42</v>
      </c>
      <c r="F28" s="1058">
        <v>95.64</v>
      </c>
      <c r="G28" s="1046"/>
      <c r="H28" s="1058">
        <v>96</v>
      </c>
      <c r="I28" s="1046"/>
      <c r="J28" s="1046"/>
      <c r="K28" s="1046"/>
      <c r="L28" s="954"/>
      <c r="M28" s="954"/>
      <c r="N28" s="954"/>
      <c r="O28" s="1058"/>
    </row>
    <row r="29" spans="1:15" ht="34.5" customHeight="1">
      <c r="A29" s="976"/>
      <c r="B29" s="1178" t="s">
        <v>461</v>
      </c>
      <c r="C29" s="976" t="s">
        <v>167</v>
      </c>
      <c r="D29" s="1058"/>
      <c r="E29" s="1058"/>
      <c r="F29" s="1058"/>
      <c r="G29" s="1046"/>
      <c r="H29" s="1058"/>
      <c r="I29" s="1046"/>
      <c r="J29" s="1046"/>
      <c r="K29" s="1046"/>
      <c r="L29" s="954"/>
      <c r="M29" s="954"/>
      <c r="N29" s="1058"/>
      <c r="O29" s="1058"/>
    </row>
    <row r="31" spans="1:15" hidden="1">
      <c r="A31" s="1762" t="s">
        <v>702</v>
      </c>
      <c r="B31" s="1762"/>
      <c r="C31" s="1762"/>
    </row>
  </sheetData>
  <mergeCells count="22">
    <mergeCell ref="I6:I8"/>
    <mergeCell ref="J6:J8"/>
    <mergeCell ref="K5:K8"/>
    <mergeCell ref="A31:C31"/>
    <mergeCell ref="A5:A8"/>
    <mergeCell ref="E5:F5"/>
    <mergeCell ref="E6:E8"/>
    <mergeCell ref="F6:F8"/>
    <mergeCell ref="M6:M8"/>
    <mergeCell ref="A1:B1"/>
    <mergeCell ref="B5:B8"/>
    <mergeCell ref="C5:C8"/>
    <mergeCell ref="A2:O2"/>
    <mergeCell ref="L5:N5"/>
    <mergeCell ref="O5:O8"/>
    <mergeCell ref="L6:L8"/>
    <mergeCell ref="N6:N8"/>
    <mergeCell ref="D5:D8"/>
    <mergeCell ref="A3:O3"/>
    <mergeCell ref="G5:G8"/>
    <mergeCell ref="H5:J5"/>
    <mergeCell ref="H6:H8"/>
  </mergeCells>
  <phoneticPr fontId="0" type="noConversion"/>
  <pageMargins left="0.31496062992126" right="0.196850393700787" top="0.27559055118110198" bottom="0.23622047244094499" header="0.23622047244094499" footer="0.196850393700787"/>
  <pageSetup paperSize="9" scale="75" orientation="portrait" r:id="rId1"/>
  <headerFooter alignWithMargins="0">
    <oddFooter>Page &amp;P</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T33"/>
  <sheetViews>
    <sheetView zoomScale="70" zoomScaleNormal="70" workbookViewId="0">
      <selection activeCell="P6" sqref="P6:AQ6"/>
    </sheetView>
  </sheetViews>
  <sheetFormatPr defaultColWidth="9" defaultRowHeight="15.75"/>
  <cols>
    <col min="1" max="1" width="5.5" style="547" customWidth="1"/>
    <col min="2" max="2" width="40.875" style="547" customWidth="1"/>
    <col min="3" max="3" width="7.625" style="547" customWidth="1"/>
    <col min="4" max="6" width="10.25" style="547" hidden="1" customWidth="1"/>
    <col min="7" max="14" width="10.25" style="547" customWidth="1"/>
    <col min="15" max="15" width="11.125" style="952" customWidth="1"/>
    <col min="16" max="19" width="9.375" style="547" customWidth="1"/>
    <col min="20" max="20" width="10.25" style="547" customWidth="1"/>
    <col min="21" max="22" width="10.625" style="547" customWidth="1"/>
    <col min="23" max="23" width="9.375" style="547" customWidth="1"/>
    <col min="24" max="27" width="8.875" style="547" customWidth="1"/>
    <col min="28" max="31" width="8.625" style="547" customWidth="1"/>
    <col min="32" max="32" width="8.5" style="547" customWidth="1"/>
    <col min="33" max="35" width="9" style="547" customWidth="1"/>
    <col min="36" max="39" width="8.625" style="547" customWidth="1"/>
    <col min="40" max="42" width="8.25" style="547" customWidth="1"/>
    <col min="43" max="43" width="8.875" style="547" customWidth="1"/>
    <col min="44" max="77" width="9" style="547" customWidth="1"/>
    <col min="78" max="16384" width="9" style="547"/>
  </cols>
  <sheetData>
    <row r="1" spans="1:47">
      <c r="A1" s="1817" t="s">
        <v>550</v>
      </c>
      <c r="B1" s="1817"/>
    </row>
    <row r="2" spans="1:47" ht="25.5" customHeight="1">
      <c r="A2" s="1818" t="s">
        <v>1421</v>
      </c>
      <c r="B2" s="1818"/>
      <c r="C2" s="1818"/>
      <c r="D2" s="1818"/>
      <c r="E2" s="1818"/>
      <c r="F2" s="1818"/>
      <c r="G2" s="1818"/>
      <c r="H2" s="1818"/>
      <c r="I2" s="1818"/>
      <c r="J2" s="1818"/>
      <c r="K2" s="1818"/>
      <c r="L2" s="1818"/>
      <c r="M2" s="1818"/>
      <c r="N2" s="1818"/>
      <c r="O2" s="1818"/>
      <c r="P2" s="1818"/>
      <c r="Q2" s="1818"/>
      <c r="R2" s="1818"/>
      <c r="S2" s="1818"/>
      <c r="T2" s="1818"/>
      <c r="U2" s="1818"/>
      <c r="V2" s="1818"/>
      <c r="W2" s="1818"/>
      <c r="X2" s="1818"/>
      <c r="Y2" s="1818"/>
      <c r="Z2" s="1818"/>
      <c r="AA2" s="1818"/>
      <c r="AB2" s="1818"/>
      <c r="AC2" s="1818"/>
      <c r="AD2" s="1818"/>
      <c r="AE2" s="1818"/>
      <c r="AF2" s="1818"/>
      <c r="AG2" s="1818"/>
      <c r="AH2" s="1818"/>
      <c r="AI2" s="1818"/>
      <c r="AJ2" s="1818"/>
      <c r="AK2" s="1818"/>
      <c r="AL2" s="1818"/>
      <c r="AM2" s="1818"/>
      <c r="AN2" s="1818"/>
      <c r="AO2" s="1818"/>
      <c r="AP2" s="1818"/>
      <c r="AQ2" s="1818"/>
    </row>
    <row r="3" spans="1:47" ht="37.5" customHeight="1">
      <c r="A3" s="1820" t="str">
        <f>'1 CTCY 2021'!A3:U3</f>
        <v>(Kèm theo báo cáo số:                 /BC-UBND ngày         tháng         năm       của UBND thành phố Lai Châu)</v>
      </c>
      <c r="B3" s="1820"/>
      <c r="C3" s="1820"/>
      <c r="D3" s="1820"/>
      <c r="E3" s="1820"/>
      <c r="F3" s="1820"/>
      <c r="G3" s="1820"/>
      <c r="H3" s="1820"/>
      <c r="I3" s="1820"/>
      <c r="J3" s="1820"/>
      <c r="K3" s="1820"/>
      <c r="L3" s="1820"/>
      <c r="M3" s="1820"/>
      <c r="N3" s="1820"/>
      <c r="O3" s="1820"/>
      <c r="P3" s="1820"/>
      <c r="Q3" s="1820"/>
      <c r="R3" s="1820"/>
      <c r="S3" s="1820"/>
      <c r="T3" s="1820"/>
      <c r="U3" s="1820"/>
      <c r="V3" s="1820"/>
      <c r="W3" s="1820"/>
      <c r="X3" s="1820"/>
      <c r="Y3" s="1820"/>
      <c r="Z3" s="1820"/>
      <c r="AA3" s="1820"/>
      <c r="AB3" s="1820"/>
      <c r="AC3" s="1820"/>
      <c r="AD3" s="1820"/>
      <c r="AE3" s="1820"/>
      <c r="AF3" s="1820"/>
      <c r="AG3" s="1820"/>
      <c r="AH3" s="1820"/>
      <c r="AI3" s="1820"/>
      <c r="AJ3" s="1820"/>
      <c r="AK3" s="1820"/>
      <c r="AL3" s="1820"/>
      <c r="AM3" s="1820"/>
      <c r="AN3" s="1820"/>
      <c r="AO3" s="1820"/>
      <c r="AP3" s="1820"/>
      <c r="AQ3" s="1820"/>
    </row>
    <row r="4" spans="1:47">
      <c r="A4" s="1819"/>
      <c r="B4" s="1819"/>
      <c r="C4" s="1819"/>
      <c r="D4" s="1819"/>
      <c r="E4" s="1819"/>
      <c r="F4" s="1819"/>
      <c r="G4" s="1819"/>
      <c r="H4" s="1819"/>
      <c r="I4" s="1819"/>
      <c r="J4" s="1819"/>
      <c r="K4" s="1819"/>
      <c r="L4" s="1819"/>
      <c r="M4" s="1819"/>
      <c r="N4" s="1819"/>
      <c r="O4" s="1819"/>
      <c r="P4" s="1819"/>
      <c r="Q4" s="1819"/>
      <c r="R4" s="1819"/>
      <c r="S4" s="1819"/>
      <c r="T4" s="1819"/>
      <c r="U4" s="1819"/>
      <c r="V4" s="1819"/>
      <c r="W4" s="1819"/>
      <c r="X4" s="1819"/>
      <c r="Y4" s="1819"/>
      <c r="Z4" s="1819"/>
      <c r="AA4" s="1819"/>
      <c r="AB4" s="1819"/>
      <c r="AC4" s="1819"/>
      <c r="AD4" s="1819"/>
      <c r="AE4" s="1819"/>
      <c r="AF4" s="1819"/>
      <c r="AG4" s="1819"/>
      <c r="AH4" s="1819"/>
      <c r="AI4" s="1819"/>
      <c r="AJ4" s="1819"/>
      <c r="AK4" s="1819"/>
      <c r="AL4" s="1819"/>
      <c r="AM4" s="1819"/>
      <c r="AN4" s="1819"/>
      <c r="AO4" s="1819"/>
      <c r="AP4" s="1819"/>
      <c r="AQ4" s="1819"/>
    </row>
    <row r="5" spans="1:47" ht="32.25" customHeight="1">
      <c r="A5" s="1813" t="s">
        <v>169</v>
      </c>
      <c r="B5" s="1813" t="s">
        <v>196</v>
      </c>
      <c r="C5" s="1812" t="s">
        <v>289</v>
      </c>
      <c r="D5" s="1800" t="s">
        <v>1258</v>
      </c>
      <c r="E5" s="1813" t="s">
        <v>1251</v>
      </c>
      <c r="F5" s="1813"/>
      <c r="G5" s="1800" t="s">
        <v>1399</v>
      </c>
      <c r="H5" s="1891" t="s">
        <v>1405</v>
      </c>
      <c r="I5" s="1892"/>
      <c r="J5" s="1893"/>
      <c r="K5" s="1800" t="s">
        <v>1418</v>
      </c>
      <c r="L5" s="1770" t="s">
        <v>1116</v>
      </c>
      <c r="M5" s="1770"/>
      <c r="N5" s="1770"/>
      <c r="O5" s="1812" t="s">
        <v>723</v>
      </c>
      <c r="P5" s="1813" t="s">
        <v>1424</v>
      </c>
      <c r="Q5" s="1813"/>
      <c r="R5" s="1809"/>
      <c r="S5" s="1813"/>
      <c r="T5" s="1813"/>
      <c r="U5" s="1813"/>
      <c r="V5" s="1809"/>
      <c r="W5" s="1813"/>
      <c r="X5" s="1813"/>
      <c r="Y5" s="1813"/>
      <c r="Z5" s="1809"/>
      <c r="AA5" s="1813"/>
      <c r="AB5" s="1813"/>
      <c r="AC5" s="1813"/>
      <c r="AD5" s="1809"/>
      <c r="AE5" s="1813"/>
      <c r="AF5" s="1813"/>
      <c r="AG5" s="1813"/>
      <c r="AH5" s="1809"/>
      <c r="AI5" s="1813"/>
      <c r="AJ5" s="1813"/>
      <c r="AK5" s="1813"/>
      <c r="AL5" s="1809"/>
      <c r="AM5" s="1813"/>
      <c r="AN5" s="1813"/>
      <c r="AO5" s="1813"/>
      <c r="AP5" s="1809"/>
      <c r="AQ5" s="1813"/>
    </row>
    <row r="6" spans="1:47" ht="22.5" customHeight="1">
      <c r="A6" s="1813"/>
      <c r="B6" s="1813"/>
      <c r="C6" s="1812"/>
      <c r="D6" s="1783"/>
      <c r="E6" s="1800" t="s">
        <v>1007</v>
      </c>
      <c r="F6" s="1766" t="s">
        <v>1261</v>
      </c>
      <c r="G6" s="1783"/>
      <c r="H6" s="1800" t="s">
        <v>1007</v>
      </c>
      <c r="I6" s="1800" t="s">
        <v>1400</v>
      </c>
      <c r="J6" s="1800" t="s">
        <v>1260</v>
      </c>
      <c r="K6" s="1783"/>
      <c r="L6" s="1766" t="s">
        <v>1402</v>
      </c>
      <c r="M6" s="1766" t="s">
        <v>1403</v>
      </c>
      <c r="N6" s="1766" t="s">
        <v>1404</v>
      </c>
      <c r="O6" s="1812"/>
      <c r="P6" s="1813"/>
      <c r="Q6" s="1809"/>
      <c r="R6" s="1809"/>
      <c r="S6" s="1813"/>
      <c r="T6" s="1813"/>
      <c r="U6" s="1813"/>
      <c r="V6" s="1809"/>
      <c r="W6" s="1813"/>
      <c r="X6" s="1813"/>
      <c r="Y6" s="1813"/>
      <c r="Z6" s="1809"/>
      <c r="AA6" s="1813"/>
      <c r="AB6" s="1813"/>
      <c r="AC6" s="1813"/>
      <c r="AD6" s="1809"/>
      <c r="AE6" s="1813"/>
      <c r="AF6" s="1813"/>
      <c r="AG6" s="1813"/>
      <c r="AH6" s="1809"/>
      <c r="AI6" s="1813"/>
      <c r="AJ6" s="1813"/>
      <c r="AK6" s="1813"/>
      <c r="AL6" s="1809"/>
      <c r="AM6" s="1813"/>
      <c r="AN6" s="1813"/>
      <c r="AO6" s="1813"/>
      <c r="AP6" s="1809"/>
      <c r="AQ6" s="1813"/>
    </row>
    <row r="7" spans="1:47" ht="33" customHeight="1">
      <c r="A7" s="1813"/>
      <c r="B7" s="1813"/>
      <c r="C7" s="1812"/>
      <c r="D7" s="1783"/>
      <c r="E7" s="1783"/>
      <c r="F7" s="1760"/>
      <c r="G7" s="1783"/>
      <c r="H7" s="1783"/>
      <c r="I7" s="1783"/>
      <c r="J7" s="1783"/>
      <c r="K7" s="1783"/>
      <c r="L7" s="1760"/>
      <c r="M7" s="1760"/>
      <c r="N7" s="1760"/>
      <c r="O7" s="1812"/>
      <c r="P7" s="1810" t="s">
        <v>1286</v>
      </c>
      <c r="Q7" s="1810"/>
      <c r="R7" s="1892"/>
      <c r="S7" s="1811"/>
      <c r="T7" s="1810" t="s">
        <v>1287</v>
      </c>
      <c r="U7" s="1810"/>
      <c r="V7" s="1892"/>
      <c r="W7" s="1811"/>
      <c r="X7" s="1810" t="s">
        <v>1288</v>
      </c>
      <c r="Y7" s="1810"/>
      <c r="Z7" s="1892"/>
      <c r="AA7" s="1811"/>
      <c r="AB7" s="1810" t="s">
        <v>1294</v>
      </c>
      <c r="AC7" s="1810"/>
      <c r="AD7" s="1892"/>
      <c r="AE7" s="1811"/>
      <c r="AF7" s="1810" t="s">
        <v>1290</v>
      </c>
      <c r="AG7" s="1810"/>
      <c r="AH7" s="1892"/>
      <c r="AI7" s="1811"/>
      <c r="AJ7" s="1810" t="s">
        <v>1291</v>
      </c>
      <c r="AK7" s="1810"/>
      <c r="AL7" s="1892"/>
      <c r="AM7" s="1811"/>
      <c r="AN7" s="1813" t="s">
        <v>1292</v>
      </c>
      <c r="AO7" s="1813"/>
      <c r="AP7" s="1809"/>
      <c r="AQ7" s="1813"/>
    </row>
    <row r="8" spans="1:47" ht="27" customHeight="1">
      <c r="A8" s="1809"/>
      <c r="B8" s="1809"/>
      <c r="C8" s="1789"/>
      <c r="D8" s="1783"/>
      <c r="E8" s="1783"/>
      <c r="F8" s="1760"/>
      <c r="G8" s="1783"/>
      <c r="H8" s="1783"/>
      <c r="I8" s="1783"/>
      <c r="J8" s="1783"/>
      <c r="K8" s="1783"/>
      <c r="L8" s="1760"/>
      <c r="M8" s="1760"/>
      <c r="N8" s="1760"/>
      <c r="O8" s="1789"/>
      <c r="P8" s="1770" t="s">
        <v>1405</v>
      </c>
      <c r="Q8" s="1770"/>
      <c r="R8" s="1770"/>
      <c r="S8" s="1759" t="s">
        <v>1410</v>
      </c>
      <c r="T8" s="1770" t="s">
        <v>1405</v>
      </c>
      <c r="U8" s="1770"/>
      <c r="V8" s="1770"/>
      <c r="W8" s="1759" t="str">
        <f>S8</f>
        <v>Định hướng năm 2023</v>
      </c>
      <c r="X8" s="1802" t="s">
        <v>1405</v>
      </c>
      <c r="Y8" s="1803"/>
      <c r="Z8" s="1804"/>
      <c r="AA8" s="1759" t="s">
        <v>1273</v>
      </c>
      <c r="AB8" s="1802" t="s">
        <v>1405</v>
      </c>
      <c r="AC8" s="1803"/>
      <c r="AD8" s="1804"/>
      <c r="AE8" s="1759" t="str">
        <f>AA8</f>
        <v>Định hướng năm 2022</v>
      </c>
      <c r="AF8" s="1802" t="s">
        <v>1405</v>
      </c>
      <c r="AG8" s="1803"/>
      <c r="AH8" s="1804"/>
      <c r="AI8" s="1759" t="str">
        <f>AE8</f>
        <v>Định hướng năm 2022</v>
      </c>
      <c r="AJ8" s="1802" t="s">
        <v>1405</v>
      </c>
      <c r="AK8" s="1803"/>
      <c r="AL8" s="1804"/>
      <c r="AM8" s="1759" t="str">
        <f>AI8</f>
        <v>Định hướng năm 2022</v>
      </c>
      <c r="AN8" s="1802" t="s">
        <v>1405</v>
      </c>
      <c r="AO8" s="1803"/>
      <c r="AP8" s="1804"/>
      <c r="AQ8" s="1759" t="str">
        <f>AM8</f>
        <v>Định hướng năm 2022</v>
      </c>
    </row>
    <row r="9" spans="1:47" ht="96.75" customHeight="1">
      <c r="A9" s="1813"/>
      <c r="B9" s="1813"/>
      <c r="C9" s="1812"/>
      <c r="D9" s="1796"/>
      <c r="E9" s="1796"/>
      <c r="F9" s="1760"/>
      <c r="G9" s="1796"/>
      <c r="H9" s="1796"/>
      <c r="I9" s="1796"/>
      <c r="J9" s="1796"/>
      <c r="K9" s="1796"/>
      <c r="L9" s="1761"/>
      <c r="M9" s="1761"/>
      <c r="N9" s="1761"/>
      <c r="O9" s="1812"/>
      <c r="P9" s="1603" t="s">
        <v>1007</v>
      </c>
      <c r="Q9" s="1603" t="s">
        <v>1400</v>
      </c>
      <c r="R9" s="1603" t="s">
        <v>1260</v>
      </c>
      <c r="S9" s="1761"/>
      <c r="T9" s="1603" t="s">
        <v>1007</v>
      </c>
      <c r="U9" s="1603" t="s">
        <v>1400</v>
      </c>
      <c r="V9" s="1603" t="s">
        <v>1260</v>
      </c>
      <c r="W9" s="1761"/>
      <c r="X9" s="1603" t="s">
        <v>1007</v>
      </c>
      <c r="Y9" s="1603" t="s">
        <v>1400</v>
      </c>
      <c r="Z9" s="1603" t="s">
        <v>1260</v>
      </c>
      <c r="AA9" s="1761"/>
      <c r="AB9" s="1603" t="s">
        <v>1007</v>
      </c>
      <c r="AC9" s="1603" t="s">
        <v>1400</v>
      </c>
      <c r="AD9" s="1603" t="s">
        <v>1260</v>
      </c>
      <c r="AE9" s="1761"/>
      <c r="AF9" s="1603" t="s">
        <v>1007</v>
      </c>
      <c r="AG9" s="1603" t="s">
        <v>1400</v>
      </c>
      <c r="AH9" s="1603" t="s">
        <v>1260</v>
      </c>
      <c r="AI9" s="1761"/>
      <c r="AJ9" s="1603" t="s">
        <v>1007</v>
      </c>
      <c r="AK9" s="1603" t="s">
        <v>1400</v>
      </c>
      <c r="AL9" s="1603" t="s">
        <v>1260</v>
      </c>
      <c r="AM9" s="1761"/>
      <c r="AN9" s="1603" t="s">
        <v>1007</v>
      </c>
      <c r="AO9" s="1603" t="s">
        <v>1400</v>
      </c>
      <c r="AP9" s="1603" t="s">
        <v>1260</v>
      </c>
      <c r="AQ9" s="1761"/>
    </row>
    <row r="10" spans="1:47" s="1147" customFormat="1" ht="24.75" customHeight="1">
      <c r="A10" s="1066" t="s">
        <v>163</v>
      </c>
      <c r="B10" s="1066" t="s">
        <v>164</v>
      </c>
      <c r="C10" s="1066" t="s">
        <v>165</v>
      </c>
      <c r="D10" s="1067">
        <v>1</v>
      </c>
      <c r="E10" s="1066">
        <v>1</v>
      </c>
      <c r="F10" s="1067">
        <v>2</v>
      </c>
      <c r="G10" s="1067"/>
      <c r="H10" s="1066"/>
      <c r="I10" s="1067"/>
      <c r="J10" s="1066"/>
      <c r="K10" s="1067"/>
      <c r="L10" s="1067"/>
      <c r="M10" s="1067"/>
      <c r="N10" s="1067"/>
      <c r="O10" s="1066"/>
      <c r="P10" s="946"/>
      <c r="Q10" s="947"/>
      <c r="R10" s="947"/>
      <c r="S10" s="946"/>
      <c r="T10" s="945"/>
      <c r="U10" s="945"/>
      <c r="V10" s="1906"/>
      <c r="W10" s="945"/>
      <c r="X10" s="945"/>
      <c r="Y10" s="945"/>
      <c r="Z10" s="1906"/>
      <c r="AA10" s="945"/>
      <c r="AB10" s="945"/>
      <c r="AC10" s="945"/>
      <c r="AD10" s="1906"/>
      <c r="AE10" s="945"/>
      <c r="AF10" s="945"/>
      <c r="AG10" s="945"/>
      <c r="AH10" s="1906"/>
      <c r="AI10" s="945"/>
      <c r="AJ10" s="945"/>
      <c r="AK10" s="945"/>
      <c r="AL10" s="1906"/>
      <c r="AM10" s="945"/>
      <c r="AN10" s="945"/>
      <c r="AO10" s="945"/>
      <c r="AP10" s="1906"/>
      <c r="AQ10" s="948"/>
    </row>
    <row r="11" spans="1:47" s="1267" customFormat="1" ht="33" customHeight="1">
      <c r="A11" s="1260">
        <v>1</v>
      </c>
      <c r="B11" s="1261" t="s">
        <v>618</v>
      </c>
      <c r="C11" s="1262" t="s">
        <v>195</v>
      </c>
      <c r="D11" s="1263">
        <v>12535</v>
      </c>
      <c r="E11" s="1264">
        <v>12786</v>
      </c>
      <c r="F11" s="1264">
        <f>Q11+U11+Y11+AC11+AG11+AK11+AO11</f>
        <v>0</v>
      </c>
      <c r="G11" s="1266"/>
      <c r="H11" s="1264">
        <v>12724</v>
      </c>
      <c r="I11" s="1266"/>
      <c r="J11" s="1266"/>
      <c r="K11" s="1266"/>
      <c r="L11" s="1266"/>
      <c r="M11" s="1266"/>
      <c r="N11" s="1266"/>
      <c r="O11" s="1265"/>
      <c r="P11" s="1264">
        <v>2135</v>
      </c>
      <c r="Q11" s="1266"/>
      <c r="R11" s="1266"/>
      <c r="S11" s="1264"/>
      <c r="T11" s="1264">
        <v>3937</v>
      </c>
      <c r="U11" s="1264"/>
      <c r="V11" s="1266"/>
      <c r="W11" s="1264"/>
      <c r="X11" s="1264">
        <v>2178</v>
      </c>
      <c r="Y11" s="1264"/>
      <c r="Z11" s="1266"/>
      <c r="AA11" s="1264"/>
      <c r="AB11" s="1264">
        <v>752</v>
      </c>
      <c r="AC11" s="1264"/>
      <c r="AD11" s="1266"/>
      <c r="AE11" s="1264"/>
      <c r="AF11" s="1264">
        <v>1446</v>
      </c>
      <c r="AG11" s="1264"/>
      <c r="AH11" s="1266"/>
      <c r="AI11" s="1264"/>
      <c r="AJ11" s="1264">
        <v>1280</v>
      </c>
      <c r="AK11" s="1264"/>
      <c r="AL11" s="1266"/>
      <c r="AM11" s="1264"/>
      <c r="AN11" s="1262">
        <v>996</v>
      </c>
      <c r="AO11" s="1264"/>
      <c r="AP11" s="1266"/>
      <c r="AQ11" s="1262"/>
    </row>
    <row r="12" spans="1:47" s="1268" customFormat="1" ht="33" customHeight="1">
      <c r="A12" s="1260">
        <v>2</v>
      </c>
      <c r="B12" s="1261" t="s">
        <v>1280</v>
      </c>
      <c r="C12" s="1262" t="s">
        <v>188</v>
      </c>
      <c r="D12" s="1263">
        <v>45121</v>
      </c>
      <c r="E12" s="1264">
        <f>(P12+T12+X12+AB12+AF12+AJ12+AN12)</f>
        <v>46662</v>
      </c>
      <c r="F12" s="1264">
        <f>Q12+U12+Y12+AC12+AG12+AK12+AO12</f>
        <v>0</v>
      </c>
      <c r="G12" s="1266"/>
      <c r="H12" s="1264">
        <v>46662</v>
      </c>
      <c r="I12" s="1266"/>
      <c r="J12" s="1266"/>
      <c r="K12" s="1266"/>
      <c r="L12" s="1266"/>
      <c r="M12" s="1266"/>
      <c r="N12" s="1266"/>
      <c r="O12" s="1265"/>
      <c r="P12" s="1264">
        <v>7622</v>
      </c>
      <c r="Q12" s="1266"/>
      <c r="R12" s="1266"/>
      <c r="S12" s="1266"/>
      <c r="T12" s="1264">
        <v>13628</v>
      </c>
      <c r="U12" s="1264"/>
      <c r="V12" s="1266"/>
      <c r="W12" s="1264"/>
      <c r="X12" s="1264">
        <v>7612</v>
      </c>
      <c r="Y12" s="1264"/>
      <c r="Z12" s="1266"/>
      <c r="AA12" s="1264"/>
      <c r="AB12" s="1264">
        <v>3175</v>
      </c>
      <c r="AC12" s="1264"/>
      <c r="AD12" s="1266"/>
      <c r="AE12" s="1264"/>
      <c r="AF12" s="1264">
        <v>5046</v>
      </c>
      <c r="AG12" s="1264"/>
      <c r="AH12" s="1266"/>
      <c r="AI12" s="1264"/>
      <c r="AJ12" s="1264">
        <v>5073</v>
      </c>
      <c r="AK12" s="1264"/>
      <c r="AL12" s="1266"/>
      <c r="AM12" s="1264"/>
      <c r="AN12" s="1264">
        <v>4506</v>
      </c>
      <c r="AO12" s="1264"/>
      <c r="AP12" s="1266"/>
      <c r="AQ12" s="1264"/>
    </row>
    <row r="13" spans="1:47" s="1279" customFormat="1" ht="27" customHeight="1">
      <c r="A13" s="1269"/>
      <c r="B13" s="1270" t="s">
        <v>1175</v>
      </c>
      <c r="C13" s="1269" t="s">
        <v>188</v>
      </c>
      <c r="D13" s="1271">
        <v>44799</v>
      </c>
      <c r="E13" s="1272">
        <v>45474</v>
      </c>
      <c r="F13" s="1272">
        <f>Q13+U13+Y13+AC13+AG13+AK13+AO13</f>
        <v>0</v>
      </c>
      <c r="G13" s="1275"/>
      <c r="H13" s="1272">
        <v>46271.5</v>
      </c>
      <c r="I13" s="1275"/>
      <c r="J13" s="1275"/>
      <c r="K13" s="1275"/>
      <c r="L13" s="1275"/>
      <c r="M13" s="1275"/>
      <c r="N13" s="1275"/>
      <c r="O13" s="1274"/>
      <c r="P13" s="1272">
        <v>7530</v>
      </c>
      <c r="Q13" s="1275"/>
      <c r="R13" s="1275"/>
      <c r="S13" s="1272"/>
      <c r="T13" s="1272">
        <v>13548</v>
      </c>
      <c r="U13" s="1272"/>
      <c r="V13" s="1275"/>
      <c r="W13" s="1272"/>
      <c r="X13" s="1272">
        <v>7516.5</v>
      </c>
      <c r="Y13" s="1272"/>
      <c r="Z13" s="1275"/>
      <c r="AA13" s="1272"/>
      <c r="AB13" s="1272">
        <v>3152</v>
      </c>
      <c r="AC13" s="1272"/>
      <c r="AD13" s="1275"/>
      <c r="AE13" s="1272"/>
      <c r="AF13" s="1272">
        <v>5012</v>
      </c>
      <c r="AG13" s="1272"/>
      <c r="AH13" s="1275"/>
      <c r="AI13" s="1272"/>
      <c r="AJ13" s="1272">
        <v>5043</v>
      </c>
      <c r="AK13" s="1272"/>
      <c r="AL13" s="1275"/>
      <c r="AM13" s="1272"/>
      <c r="AN13" s="1276">
        <v>4470</v>
      </c>
      <c r="AO13" s="1272"/>
      <c r="AP13" s="1275"/>
      <c r="AQ13" s="1284"/>
      <c r="AR13" s="1278"/>
    </row>
    <row r="14" spans="1:47" s="1279" customFormat="1" ht="27" customHeight="1">
      <c r="A14" s="1269"/>
      <c r="B14" s="1280" t="s">
        <v>401</v>
      </c>
      <c r="C14" s="1269" t="s">
        <v>188</v>
      </c>
      <c r="D14" s="1281">
        <v>35586</v>
      </c>
      <c r="E14" s="1281">
        <f>P14+T14+X14+AB14+AF14+AJ14+AN14</f>
        <v>37083</v>
      </c>
      <c r="F14" s="1272">
        <f t="shared" ref="F14:F15" si="0">Q14+U14+Y14+AC14+AG14+AK14+AO14</f>
        <v>0</v>
      </c>
      <c r="G14" s="1275"/>
      <c r="H14" s="1272">
        <v>37083</v>
      </c>
      <c r="I14" s="1275"/>
      <c r="J14" s="1275"/>
      <c r="K14" s="1275"/>
      <c r="L14" s="1275"/>
      <c r="M14" s="1275"/>
      <c r="N14" s="1275"/>
      <c r="O14" s="1272"/>
      <c r="P14" s="1272">
        <v>7622</v>
      </c>
      <c r="Q14" s="1275"/>
      <c r="R14" s="1275"/>
      <c r="S14" s="1272"/>
      <c r="T14" s="1272">
        <v>13628</v>
      </c>
      <c r="U14" s="1272"/>
      <c r="V14" s="1275"/>
      <c r="W14" s="1272"/>
      <c r="X14" s="1272">
        <v>7612</v>
      </c>
      <c r="Y14" s="1272"/>
      <c r="Z14" s="1275"/>
      <c r="AA14" s="1272"/>
      <c r="AB14" s="1272">
        <v>3175</v>
      </c>
      <c r="AC14" s="1272"/>
      <c r="AD14" s="1275"/>
      <c r="AE14" s="1272"/>
      <c r="AF14" s="1272">
        <v>5046</v>
      </c>
      <c r="AG14" s="1272"/>
      <c r="AH14" s="1275"/>
      <c r="AI14" s="1272"/>
      <c r="AJ14" s="1272"/>
      <c r="AK14" s="1272"/>
      <c r="AL14" s="1275"/>
      <c r="AM14" s="1272"/>
      <c r="AN14" s="1282"/>
      <c r="AO14" s="1272"/>
      <c r="AP14" s="1275"/>
      <c r="AQ14" s="1284"/>
      <c r="AR14" s="1278"/>
    </row>
    <row r="15" spans="1:47" s="1279" customFormat="1" ht="27" customHeight="1">
      <c r="A15" s="1269"/>
      <c r="B15" s="1280" t="s">
        <v>402</v>
      </c>
      <c r="C15" s="1269" t="s">
        <v>188</v>
      </c>
      <c r="D15" s="1281">
        <v>9435</v>
      </c>
      <c r="E15" s="1281">
        <f>P15+T15+X15+AB15+AF15+AJ15+AN15</f>
        <v>9579</v>
      </c>
      <c r="F15" s="1272">
        <f t="shared" si="0"/>
        <v>0</v>
      </c>
      <c r="G15" s="1275"/>
      <c r="H15" s="1272">
        <v>9579</v>
      </c>
      <c r="I15" s="1275"/>
      <c r="J15" s="1275"/>
      <c r="K15" s="1275"/>
      <c r="L15" s="1275"/>
      <c r="M15" s="1275"/>
      <c r="N15" s="1275"/>
      <c r="O15" s="1274"/>
      <c r="P15" s="1274"/>
      <c r="Q15" s="1283"/>
      <c r="R15" s="1283"/>
      <c r="S15" s="1274"/>
      <c r="T15" s="1284"/>
      <c r="U15" s="1284"/>
      <c r="V15" s="1286"/>
      <c r="W15" s="1284"/>
      <c r="X15" s="1284"/>
      <c r="Y15" s="1284"/>
      <c r="Z15" s="1286"/>
      <c r="AA15" s="1284"/>
      <c r="AB15" s="1284"/>
      <c r="AC15" s="1284"/>
      <c r="AD15" s="1286"/>
      <c r="AE15" s="1284"/>
      <c r="AF15" s="1284"/>
      <c r="AG15" s="1284"/>
      <c r="AH15" s="1286"/>
      <c r="AI15" s="1284"/>
      <c r="AJ15" s="1272">
        <v>5073</v>
      </c>
      <c r="AK15" s="1272"/>
      <c r="AL15" s="1275"/>
      <c r="AM15" s="1272"/>
      <c r="AN15" s="936">
        <v>4506</v>
      </c>
      <c r="AO15" s="1272"/>
      <c r="AP15" s="1275"/>
      <c r="AQ15" s="1272"/>
      <c r="AR15" s="1278"/>
      <c r="AT15" s="1285"/>
      <c r="AU15" s="1285"/>
    </row>
    <row r="16" spans="1:47" s="1279" customFormat="1" ht="27" customHeight="1">
      <c r="A16" s="1269"/>
      <c r="B16" s="1270" t="s">
        <v>1275</v>
      </c>
      <c r="C16" s="1269" t="s">
        <v>188</v>
      </c>
      <c r="D16" s="1275">
        <v>13870</v>
      </c>
      <c r="E16" s="1281">
        <v>14105</v>
      </c>
      <c r="F16" s="1281">
        <v>13941</v>
      </c>
      <c r="G16" s="1896"/>
      <c r="H16" s="1281">
        <v>14019</v>
      </c>
      <c r="I16" s="1275"/>
      <c r="J16" s="1275"/>
      <c r="K16" s="1275"/>
      <c r="L16" s="1275"/>
      <c r="M16" s="1275"/>
      <c r="N16" s="1275"/>
      <c r="O16" s="1281"/>
      <c r="P16" s="1284"/>
      <c r="Q16" s="1286"/>
      <c r="R16" s="1286"/>
      <c r="S16" s="1281"/>
      <c r="T16" s="1287"/>
      <c r="U16" s="1284"/>
      <c r="V16" s="1286"/>
      <c r="W16" s="1281"/>
      <c r="X16" s="1284"/>
      <c r="Y16" s="1284"/>
      <c r="Z16" s="1286"/>
      <c r="AA16" s="1281"/>
      <c r="AB16" s="1284"/>
      <c r="AC16" s="1284"/>
      <c r="AD16" s="1286"/>
      <c r="AE16" s="1281"/>
      <c r="AF16" s="1284"/>
      <c r="AG16" s="1284"/>
      <c r="AH16" s="1286"/>
      <c r="AI16" s="1281"/>
      <c r="AJ16" s="1284"/>
      <c r="AK16" s="1284"/>
      <c r="AL16" s="1286"/>
      <c r="AM16" s="1281"/>
      <c r="AN16" s="1277"/>
      <c r="AO16" s="1284"/>
      <c r="AP16" s="1286"/>
      <c r="AQ16" s="1281"/>
      <c r="AT16" s="1285"/>
      <c r="AU16" s="1285"/>
    </row>
    <row r="17" spans="1:61" s="1279" customFormat="1" ht="27" customHeight="1">
      <c r="A17" s="1269"/>
      <c r="B17" s="1270" t="s">
        <v>1174</v>
      </c>
      <c r="C17" s="1269" t="s">
        <v>167</v>
      </c>
      <c r="D17" s="1340">
        <v>1.31</v>
      </c>
      <c r="E17" s="1341">
        <v>2.0099999999999998</v>
      </c>
      <c r="F17" s="1341">
        <f>(F13-D13)/D13*100</f>
        <v>-100</v>
      </c>
      <c r="G17" s="1897"/>
      <c r="H17" s="1288">
        <v>1.6911344556283241</v>
      </c>
      <c r="I17" s="1392"/>
      <c r="J17" s="1392"/>
      <c r="K17" s="1392"/>
      <c r="L17" s="1392"/>
      <c r="M17" s="1392"/>
      <c r="N17" s="1392"/>
      <c r="O17" s="1274"/>
      <c r="P17" s="1289">
        <v>1.37</v>
      </c>
      <c r="Q17" s="1290"/>
      <c r="R17" s="1336"/>
      <c r="S17" s="1291"/>
      <c r="T17" s="1292">
        <v>1.27</v>
      </c>
      <c r="U17" s="1292"/>
      <c r="V17" s="1317"/>
      <c r="W17" s="1292"/>
      <c r="X17" s="1292">
        <v>1.31</v>
      </c>
      <c r="Y17" s="1292"/>
      <c r="Z17" s="1317"/>
      <c r="AA17" s="1292"/>
      <c r="AB17" s="1292">
        <v>1.4810045074050224</v>
      </c>
      <c r="AC17" s="1292"/>
      <c r="AD17" s="1317"/>
      <c r="AE17" s="1394"/>
      <c r="AF17" s="1292">
        <v>1.2</v>
      </c>
      <c r="AG17" s="1292"/>
      <c r="AH17" s="1317"/>
      <c r="AI17" s="1292"/>
      <c r="AJ17" s="1292">
        <v>1.47</v>
      </c>
      <c r="AK17" s="1292"/>
      <c r="AL17" s="1317"/>
      <c r="AM17" s="1292"/>
      <c r="AN17" s="1292">
        <v>1.6238159675236805</v>
      </c>
      <c r="AO17" s="1292"/>
      <c r="AP17" s="1317"/>
      <c r="AQ17" s="1288"/>
      <c r="AT17" s="1285"/>
      <c r="AU17" s="1285"/>
    </row>
    <row r="18" spans="1:61" s="1279" customFormat="1" ht="27" customHeight="1">
      <c r="A18" s="1269"/>
      <c r="B18" s="1270" t="s">
        <v>1173</v>
      </c>
      <c r="C18" s="1269" t="s">
        <v>983</v>
      </c>
      <c r="D18" s="1293">
        <v>720</v>
      </c>
      <c r="E18" s="1293">
        <f>P18+T18+X18+AB18+AF18+AJ18+AN18</f>
        <v>656</v>
      </c>
      <c r="F18" s="1293">
        <v>658</v>
      </c>
      <c r="G18" s="1363"/>
      <c r="H18" s="1281">
        <v>656</v>
      </c>
      <c r="I18" s="1275"/>
      <c r="J18" s="1275"/>
      <c r="K18" s="1275"/>
      <c r="L18" s="1275"/>
      <c r="M18" s="1275"/>
      <c r="N18" s="1275"/>
      <c r="O18" s="1284"/>
      <c r="P18" s="1292">
        <v>116</v>
      </c>
      <c r="Q18" s="1292"/>
      <c r="R18" s="1317"/>
      <c r="S18" s="1292"/>
      <c r="T18" s="1292">
        <v>190</v>
      </c>
      <c r="U18" s="1292"/>
      <c r="V18" s="1317"/>
      <c r="W18" s="1292"/>
      <c r="X18" s="1292">
        <v>100</v>
      </c>
      <c r="Y18" s="1292"/>
      <c r="Z18" s="1317"/>
      <c r="AA18" s="1292"/>
      <c r="AB18" s="1292">
        <v>35</v>
      </c>
      <c r="AC18" s="1292"/>
      <c r="AD18" s="1317"/>
      <c r="AE18" s="1292"/>
      <c r="AF18" s="1292">
        <v>70</v>
      </c>
      <c r="AG18" s="1292"/>
      <c r="AH18" s="1317"/>
      <c r="AI18" s="1292"/>
      <c r="AJ18" s="1292">
        <v>70</v>
      </c>
      <c r="AK18" s="1292"/>
      <c r="AL18" s="1317"/>
      <c r="AM18" s="1292"/>
      <c r="AN18" s="1292">
        <v>75</v>
      </c>
      <c r="AO18" s="1292"/>
      <c r="AP18" s="1317"/>
      <c r="AQ18" s="1284"/>
    </row>
    <row r="19" spans="1:61" s="1279" customFormat="1" ht="27" hidden="1" customHeight="1">
      <c r="A19" s="1269"/>
      <c r="B19" s="1270" t="s">
        <v>984</v>
      </c>
      <c r="C19" s="1269" t="s">
        <v>983</v>
      </c>
      <c r="D19" s="1363">
        <v>36</v>
      </c>
      <c r="E19" s="1293">
        <f>P19+T19+X19+AB19+AF19+AJ19+AN19</f>
        <v>139</v>
      </c>
      <c r="F19" s="1293"/>
      <c r="G19" s="1363"/>
      <c r="H19" s="1281"/>
      <c r="I19" s="1275"/>
      <c r="J19" s="1275"/>
      <c r="K19" s="1275"/>
      <c r="L19" s="1275"/>
      <c r="M19" s="1275"/>
      <c r="N19" s="1275"/>
      <c r="O19" s="1274"/>
      <c r="P19" s="1290">
        <v>25</v>
      </c>
      <c r="Q19" s="1290"/>
      <c r="R19" s="1336"/>
      <c r="S19" s="1290"/>
      <c r="T19" s="1292">
        <v>27</v>
      </c>
      <c r="U19" s="1292"/>
      <c r="V19" s="1317"/>
      <c r="W19" s="1292"/>
      <c r="X19" s="1290">
        <v>20</v>
      </c>
      <c r="Y19" s="1290"/>
      <c r="Z19" s="1336"/>
      <c r="AA19" s="1290"/>
      <c r="AB19" s="1292">
        <v>8</v>
      </c>
      <c r="AC19" s="1292"/>
      <c r="AD19" s="1317"/>
      <c r="AE19" s="1292"/>
      <c r="AF19" s="1292">
        <v>17</v>
      </c>
      <c r="AG19" s="1292"/>
      <c r="AH19" s="1317"/>
      <c r="AI19" s="1292"/>
      <c r="AJ19" s="1292">
        <v>20</v>
      </c>
      <c r="AK19" s="1292"/>
      <c r="AL19" s="1317"/>
      <c r="AM19" s="1292"/>
      <c r="AN19" s="1292">
        <v>22</v>
      </c>
      <c r="AO19" s="1292"/>
      <c r="AP19" s="1317"/>
      <c r="AQ19" s="1284"/>
      <c r="AR19" s="1364"/>
      <c r="AU19" s="1285"/>
    </row>
    <row r="20" spans="1:61" s="1279" customFormat="1" ht="27" customHeight="1">
      <c r="A20" s="1269"/>
      <c r="B20" s="1270" t="s">
        <v>1169</v>
      </c>
      <c r="C20" s="1269" t="s">
        <v>1356</v>
      </c>
      <c r="D20" s="1294">
        <v>16.071787316681174</v>
      </c>
      <c r="E20" s="1287">
        <f>E18/E13*1000</f>
        <v>14.425825746580465</v>
      </c>
      <c r="F20" s="1288" t="e">
        <f>F18/F13*1000</f>
        <v>#DIV/0!</v>
      </c>
      <c r="G20" s="1898"/>
      <c r="H20" s="1288">
        <v>14.177193304734015</v>
      </c>
      <c r="I20" s="1392"/>
      <c r="J20" s="1392"/>
      <c r="K20" s="1392"/>
      <c r="L20" s="1392"/>
      <c r="M20" s="1392"/>
      <c r="N20" s="1392"/>
      <c r="O20" s="1274"/>
      <c r="P20" s="1289">
        <v>1.5405046480743692</v>
      </c>
      <c r="Q20" s="1289"/>
      <c r="R20" s="1337"/>
      <c r="S20" s="1289"/>
      <c r="T20" s="1289">
        <v>1.4024210215529969</v>
      </c>
      <c r="U20" s="1291"/>
      <c r="V20" s="1907"/>
      <c r="W20" s="1289"/>
      <c r="X20" s="1289">
        <v>1.3304064391671655</v>
      </c>
      <c r="Y20" s="1291"/>
      <c r="Z20" s="1907"/>
      <c r="AA20" s="1291"/>
      <c r="AB20" s="1289">
        <v>1.1104060913705585</v>
      </c>
      <c r="AC20" s="1291"/>
      <c r="AD20" s="1907"/>
      <c r="AE20" s="1291"/>
      <c r="AF20" s="1289">
        <v>4</v>
      </c>
      <c r="AG20" s="1289"/>
      <c r="AH20" s="1337"/>
      <c r="AI20" s="1289"/>
      <c r="AJ20" s="1289">
        <v>1.388062661114416</v>
      </c>
      <c r="AK20" s="1291"/>
      <c r="AL20" s="1907"/>
      <c r="AM20" s="1291"/>
      <c r="AN20" s="1289">
        <v>1.6778523489932886</v>
      </c>
      <c r="AO20" s="1291"/>
      <c r="AP20" s="1907"/>
      <c r="AQ20" s="1291"/>
      <c r="AR20" s="1285"/>
      <c r="BI20" s="1295"/>
    </row>
    <row r="21" spans="1:61" s="1359" customFormat="1" ht="27" hidden="1" customHeight="1">
      <c r="A21" s="1351"/>
      <c r="B21" s="1352" t="s">
        <v>985</v>
      </c>
      <c r="C21" s="1351" t="s">
        <v>117</v>
      </c>
      <c r="D21" s="1353">
        <v>144</v>
      </c>
      <c r="E21" s="1354">
        <f>P21+T21+X21+AB21+AF21+AJ21+AN21</f>
        <v>0</v>
      </c>
      <c r="F21" s="1354">
        <v>141</v>
      </c>
      <c r="G21" s="1899"/>
      <c r="H21" s="1355">
        <v>143</v>
      </c>
      <c r="I21" s="1275"/>
      <c r="J21" s="1275"/>
      <c r="K21" s="1275"/>
      <c r="L21" s="1275"/>
      <c r="M21" s="1275"/>
      <c r="N21" s="1275"/>
      <c r="O21" s="1354"/>
      <c r="P21" s="1356"/>
      <c r="Q21" s="1356"/>
      <c r="R21" s="1903"/>
      <c r="S21" s="1356"/>
      <c r="T21" s="1357"/>
      <c r="U21" s="1357"/>
      <c r="V21" s="1908"/>
      <c r="W21" s="1357"/>
      <c r="X21" s="1356"/>
      <c r="Y21" s="1356"/>
      <c r="Z21" s="1903"/>
      <c r="AA21" s="1356"/>
      <c r="AB21" s="1357"/>
      <c r="AC21" s="1357"/>
      <c r="AD21" s="1908"/>
      <c r="AE21" s="1357"/>
      <c r="AF21" s="1357"/>
      <c r="AG21" s="1357"/>
      <c r="AH21" s="1908"/>
      <c r="AI21" s="1357"/>
      <c r="AJ21" s="1357"/>
      <c r="AK21" s="1357"/>
      <c r="AL21" s="1908"/>
      <c r="AM21" s="1357"/>
      <c r="AN21" s="1358"/>
      <c r="AO21" s="1357"/>
      <c r="AP21" s="1908"/>
      <c r="AQ21" s="1395"/>
      <c r="AT21" s="1360"/>
    </row>
    <row r="22" spans="1:61" s="1279" customFormat="1" ht="27" customHeight="1">
      <c r="A22" s="1269"/>
      <c r="B22" s="1270" t="s">
        <v>1170</v>
      </c>
      <c r="C22" s="1269" t="s">
        <v>1356</v>
      </c>
      <c r="D22" s="1296">
        <v>3.2143574633362348</v>
      </c>
      <c r="E22" s="1296">
        <v>3.94</v>
      </c>
      <c r="F22" s="1339" t="e">
        <f>F21/F13*1000</f>
        <v>#DIV/0!</v>
      </c>
      <c r="G22" s="1900"/>
      <c r="H22" s="1339">
        <v>3.0904552478307385</v>
      </c>
      <c r="I22" s="1391"/>
      <c r="J22" s="1391"/>
      <c r="K22" s="1391"/>
      <c r="L22" s="1391"/>
      <c r="M22" s="1391"/>
      <c r="N22" s="1391"/>
      <c r="O22" s="1274"/>
      <c r="P22" s="1290">
        <v>2.5</v>
      </c>
      <c r="Q22" s="1290"/>
      <c r="R22" s="1336"/>
      <c r="S22" s="1290"/>
      <c r="T22" s="1292">
        <v>2.5</v>
      </c>
      <c r="U22" s="1292"/>
      <c r="V22" s="1317"/>
      <c r="W22" s="1292"/>
      <c r="X22" s="1290">
        <v>3.1</v>
      </c>
      <c r="Y22" s="1290"/>
      <c r="Z22" s="1336"/>
      <c r="AA22" s="1290"/>
      <c r="AB22" s="1292">
        <v>2</v>
      </c>
      <c r="AC22" s="1292"/>
      <c r="AD22" s="1317"/>
      <c r="AE22" s="1292"/>
      <c r="AF22" s="1292">
        <v>2.8</v>
      </c>
      <c r="AG22" s="1292"/>
      <c r="AH22" s="1317"/>
      <c r="AI22" s="1292"/>
      <c r="AJ22" s="1292">
        <v>2.7</v>
      </c>
      <c r="AK22" s="1292"/>
      <c r="AL22" s="1317"/>
      <c r="AM22" s="1292"/>
      <c r="AN22" s="1292">
        <v>5.6</v>
      </c>
      <c r="AO22" s="1292"/>
      <c r="AP22" s="1317"/>
      <c r="AQ22" s="1284"/>
      <c r="AR22" s="1285"/>
      <c r="AT22" s="1285"/>
      <c r="AU22" s="1285"/>
    </row>
    <row r="23" spans="1:61" s="1279" customFormat="1" ht="27" customHeight="1">
      <c r="A23" s="1269"/>
      <c r="B23" s="1270" t="s">
        <v>1171</v>
      </c>
      <c r="C23" s="1269" t="s">
        <v>1356</v>
      </c>
      <c r="D23" s="1273">
        <v>12.857429853344939</v>
      </c>
      <c r="E23" s="1273">
        <f>E20-E22</f>
        <v>10.485825746580465</v>
      </c>
      <c r="F23" s="1273" t="e">
        <f>F20-F22</f>
        <v>#DIV/0!</v>
      </c>
      <c r="G23" s="1391"/>
      <c r="H23" s="1273">
        <v>11.086738056903275</v>
      </c>
      <c r="I23" s="1275"/>
      <c r="J23" s="1275"/>
      <c r="K23" s="1275"/>
      <c r="L23" s="1275"/>
      <c r="M23" s="1275"/>
      <c r="N23" s="1275"/>
      <c r="O23" s="1287"/>
      <c r="P23" s="1289">
        <v>12.084993359893758</v>
      </c>
      <c r="Q23" s="1297"/>
      <c r="R23" s="1904"/>
      <c r="S23" s="1297"/>
      <c r="T23" s="1289">
        <v>12.031296132270446</v>
      </c>
      <c r="U23" s="1297"/>
      <c r="V23" s="1904"/>
      <c r="W23" s="1297"/>
      <c r="X23" s="1290">
        <v>10.643251513337326</v>
      </c>
      <c r="Y23" s="1297"/>
      <c r="Z23" s="1904"/>
      <c r="AA23" s="1297"/>
      <c r="AB23" s="1289">
        <v>8.5659898477157359</v>
      </c>
      <c r="AC23" s="1289"/>
      <c r="AD23" s="1337"/>
      <c r="AE23" s="1289"/>
      <c r="AF23" s="1289">
        <v>10.57462090981644</v>
      </c>
      <c r="AG23" s="1289"/>
      <c r="AH23" s="1337"/>
      <c r="AI23" s="1289"/>
      <c r="AJ23" s="1289">
        <v>9.9147332936744004</v>
      </c>
      <c r="AK23" s="1289"/>
      <c r="AL23" s="1337"/>
      <c r="AM23" s="1289"/>
      <c r="AN23" s="1289">
        <v>11.856823266219241</v>
      </c>
      <c r="AO23" s="1297"/>
      <c r="AP23" s="1904"/>
      <c r="AQ23" s="1297"/>
      <c r="AR23" s="1285"/>
      <c r="AT23" s="1285"/>
    </row>
    <row r="24" spans="1:61" s="1279" customFormat="1" ht="27" customHeight="1">
      <c r="A24" s="1269"/>
      <c r="B24" s="1270" t="s">
        <v>1172</v>
      </c>
      <c r="C24" s="1269" t="s">
        <v>1356</v>
      </c>
      <c r="D24" s="1342">
        <v>-1.1186500196932663</v>
      </c>
      <c r="E24" s="1343">
        <v>0.28000000000000003</v>
      </c>
      <c r="F24" s="1343" t="e">
        <f>D20-F20</f>
        <v>#DIV/0!</v>
      </c>
      <c r="G24" s="1901"/>
      <c r="H24" s="1342">
        <v>0.28370951272455791</v>
      </c>
      <c r="I24" s="1392"/>
      <c r="J24" s="1392"/>
      <c r="K24" s="1392"/>
      <c r="L24" s="1392"/>
      <c r="M24" s="1392"/>
      <c r="N24" s="1392"/>
      <c r="O24" s="1274"/>
      <c r="P24" s="1315">
        <v>0.12593621359749108</v>
      </c>
      <c r="Q24" s="1284"/>
      <c r="R24" s="1286"/>
      <c r="S24" s="1315"/>
      <c r="T24" s="1315">
        <v>0.20770404397534881</v>
      </c>
      <c r="U24" s="1284"/>
      <c r="V24" s="1286"/>
      <c r="W24" s="1341"/>
      <c r="X24" s="1341">
        <v>0.12557396633018114</v>
      </c>
      <c r="Y24" s="1341"/>
      <c r="Z24" s="1897"/>
      <c r="AA24" s="1341"/>
      <c r="AB24" s="1341">
        <v>8.0836664585655305E-2</v>
      </c>
      <c r="AC24" s="1341"/>
      <c r="AD24" s="1897"/>
      <c r="AE24" s="1341"/>
      <c r="AF24" s="1341">
        <v>0.16</v>
      </c>
      <c r="AG24" s="1341"/>
      <c r="AH24" s="1897"/>
      <c r="AI24" s="1341"/>
      <c r="AJ24" s="1341">
        <v>0.13712297003148</v>
      </c>
      <c r="AK24" s="1341"/>
      <c r="AL24" s="1897"/>
      <c r="AM24" s="1341"/>
      <c r="AN24" s="1905">
        <v>0.29225634665888545</v>
      </c>
      <c r="AO24" s="1284"/>
      <c r="AP24" s="1286"/>
      <c r="AQ24" s="1341"/>
      <c r="AR24" s="1285"/>
      <c r="AT24" s="1285"/>
    </row>
    <row r="25" spans="1:61" s="1279" customFormat="1" ht="33" hidden="1" customHeight="1">
      <c r="A25" s="1269"/>
      <c r="B25" s="1298" t="s">
        <v>1176</v>
      </c>
      <c r="C25" s="1269" t="s">
        <v>167</v>
      </c>
      <c r="D25" s="1299">
        <v>128</v>
      </c>
      <c r="E25" s="1284">
        <v>125</v>
      </c>
      <c r="F25" s="1286"/>
      <c r="G25" s="1286"/>
      <c r="H25" s="1281"/>
      <c r="I25" s="1275"/>
      <c r="J25" s="1275"/>
      <c r="K25" s="1275"/>
      <c r="L25" s="1275"/>
      <c r="M25" s="1275"/>
      <c r="N25" s="1275"/>
      <c r="O25" s="1284"/>
      <c r="P25" s="1284"/>
      <c r="Q25" s="1286"/>
      <c r="R25" s="1286"/>
      <c r="S25" s="1284"/>
      <c r="T25" s="1284"/>
      <c r="U25" s="1284"/>
      <c r="V25" s="1286"/>
      <c r="W25" s="1284"/>
      <c r="X25" s="1284"/>
      <c r="Y25" s="1284"/>
      <c r="Z25" s="1286"/>
      <c r="AA25" s="1284"/>
      <c r="AB25" s="1284"/>
      <c r="AC25" s="1284"/>
      <c r="AD25" s="1286"/>
      <c r="AE25" s="1284"/>
      <c r="AF25" s="1284"/>
      <c r="AG25" s="1284"/>
      <c r="AH25" s="1286"/>
      <c r="AI25" s="1284"/>
      <c r="AJ25" s="1284"/>
      <c r="AK25" s="1284"/>
      <c r="AL25" s="1286"/>
      <c r="AM25" s="1284"/>
      <c r="AN25" s="1277"/>
      <c r="AO25" s="1284"/>
      <c r="AP25" s="1286"/>
      <c r="AQ25" s="1277"/>
      <c r="AT25" s="1285"/>
    </row>
    <row r="26" spans="1:61" s="1307" customFormat="1" ht="30" customHeight="1">
      <c r="A26" s="1260">
        <v>3</v>
      </c>
      <c r="B26" s="1300" t="s">
        <v>148</v>
      </c>
      <c r="C26" s="1260"/>
      <c r="D26" s="1301"/>
      <c r="E26" s="1302"/>
      <c r="F26" s="1301"/>
      <c r="G26" s="1301"/>
      <c r="H26" s="1281"/>
      <c r="I26" s="1275"/>
      <c r="J26" s="1275"/>
      <c r="K26" s="1275"/>
      <c r="L26" s="1275"/>
      <c r="M26" s="1275"/>
      <c r="N26" s="1275"/>
      <c r="O26" s="1303"/>
      <c r="P26" s="1304"/>
      <c r="Q26" s="1305"/>
      <c r="R26" s="1305"/>
      <c r="S26" s="1304"/>
      <c r="T26" s="1304"/>
      <c r="U26" s="1304"/>
      <c r="V26" s="1305"/>
      <c r="W26" s="1304"/>
      <c r="X26" s="1304"/>
      <c r="Y26" s="1304"/>
      <c r="Z26" s="1305"/>
      <c r="AA26" s="1304"/>
      <c r="AB26" s="1304"/>
      <c r="AC26" s="1304"/>
      <c r="AD26" s="1305"/>
      <c r="AE26" s="1304"/>
      <c r="AF26" s="1304"/>
      <c r="AG26" s="1304"/>
      <c r="AH26" s="1305"/>
      <c r="AI26" s="1304"/>
      <c r="AJ26" s="1304"/>
      <c r="AK26" s="1304"/>
      <c r="AL26" s="1305"/>
      <c r="AM26" s="1304"/>
      <c r="AN26" s="1304"/>
      <c r="AO26" s="1304"/>
      <c r="AP26" s="1305"/>
      <c r="AQ26" s="1304"/>
      <c r="AR26" s="1306"/>
      <c r="AS26" s="1279"/>
      <c r="AT26" s="1285"/>
    </row>
    <row r="27" spans="1:61" s="1279" customFormat="1" ht="22.5" customHeight="1">
      <c r="A27" s="1269"/>
      <c r="B27" s="1298" t="s">
        <v>1177</v>
      </c>
      <c r="C27" s="1269" t="s">
        <v>167</v>
      </c>
      <c r="D27" s="1308">
        <v>30</v>
      </c>
      <c r="E27" s="1309">
        <f>(P27+T27++X27+AB27+AF27+AJ27+AN27)/7</f>
        <v>0</v>
      </c>
      <c r="F27" s="1310">
        <v>28.4</v>
      </c>
      <c r="G27" s="1902"/>
      <c r="H27" s="1310">
        <v>28.4</v>
      </c>
      <c r="I27" s="1275"/>
      <c r="J27" s="1275"/>
      <c r="K27" s="1275"/>
      <c r="L27" s="1275"/>
      <c r="M27" s="1275"/>
      <c r="N27" s="1275"/>
      <c r="O27" s="1292"/>
      <c r="P27" s="1284"/>
      <c r="Q27" s="1286"/>
      <c r="R27" s="1286"/>
      <c r="S27" s="1284"/>
      <c r="T27" s="1284"/>
      <c r="U27" s="1284"/>
      <c r="V27" s="1286"/>
      <c r="W27" s="1284"/>
      <c r="X27" s="1284"/>
      <c r="Y27" s="1284"/>
      <c r="Z27" s="1286"/>
      <c r="AA27" s="1284"/>
      <c r="AB27" s="1284"/>
      <c r="AC27" s="1284"/>
      <c r="AD27" s="1286"/>
      <c r="AE27" s="1284"/>
      <c r="AF27" s="1284"/>
      <c r="AG27" s="1284"/>
      <c r="AH27" s="1286"/>
      <c r="AI27" s="1284"/>
      <c r="AJ27" s="1284"/>
      <c r="AK27" s="1284"/>
      <c r="AL27" s="1286"/>
      <c r="AM27" s="1284"/>
      <c r="AN27" s="1284"/>
      <c r="AO27" s="1284"/>
      <c r="AP27" s="1286"/>
      <c r="AQ27" s="1277"/>
      <c r="AR27" s="1285"/>
      <c r="AT27" s="1285"/>
    </row>
    <row r="28" spans="1:61" s="1279" customFormat="1" ht="40.5" customHeight="1">
      <c r="A28" s="1269"/>
      <c r="B28" s="1298" t="s">
        <v>1178</v>
      </c>
      <c r="C28" s="1269" t="s">
        <v>167</v>
      </c>
      <c r="D28" s="1311">
        <v>71</v>
      </c>
      <c r="E28" s="1309">
        <v>71</v>
      </c>
      <c r="F28" s="1309">
        <v>71</v>
      </c>
      <c r="G28" s="1308"/>
      <c r="H28" s="1309">
        <v>71</v>
      </c>
      <c r="I28" s="1275"/>
      <c r="J28" s="1275"/>
      <c r="K28" s="1275"/>
      <c r="L28" s="1275"/>
      <c r="M28" s="1275"/>
      <c r="N28" s="1275"/>
      <c r="O28" s="1312"/>
      <c r="P28" s="1284">
        <v>72</v>
      </c>
      <c r="Q28" s="1286"/>
      <c r="R28" s="1286"/>
      <c r="S28" s="1286"/>
      <c r="T28" s="1284">
        <v>72</v>
      </c>
      <c r="U28" s="1286"/>
      <c r="V28" s="1286"/>
      <c r="W28" s="1286"/>
      <c r="X28" s="1284">
        <v>71.5</v>
      </c>
      <c r="Y28" s="1286"/>
      <c r="Z28" s="1286"/>
      <c r="AA28" s="1286"/>
      <c r="AB28" s="1284">
        <v>70</v>
      </c>
      <c r="AC28" s="1286"/>
      <c r="AD28" s="1286"/>
      <c r="AE28" s="1286"/>
      <c r="AF28" s="1284">
        <v>71.5</v>
      </c>
      <c r="AG28" s="1286"/>
      <c r="AH28" s="1286"/>
      <c r="AI28" s="1286"/>
      <c r="AJ28" s="1284">
        <v>69</v>
      </c>
      <c r="AK28" s="1286"/>
      <c r="AL28" s="1286"/>
      <c r="AM28" s="1286"/>
      <c r="AN28" s="1284">
        <v>70</v>
      </c>
      <c r="AO28" s="1286"/>
      <c r="AP28" s="1286"/>
      <c r="AQ28" s="1286"/>
    </row>
    <row r="29" spans="1:61" s="1279" customFormat="1" ht="40.5" customHeight="1">
      <c r="A29" s="1269"/>
      <c r="B29" s="1298" t="s">
        <v>1179</v>
      </c>
      <c r="C29" s="1269" t="s">
        <v>167</v>
      </c>
      <c r="D29" s="1313">
        <v>5.2428571428571429</v>
      </c>
      <c r="E29" s="1313">
        <f>(P29+T29+X29+AB29+AF29+AJ29+AN29)/7</f>
        <v>6.9087609937222139</v>
      </c>
      <c r="F29" s="1310">
        <v>5.4</v>
      </c>
      <c r="G29" s="1902"/>
      <c r="H29" s="1310">
        <v>5.3</v>
      </c>
      <c r="I29" s="1275"/>
      <c r="J29" s="1275"/>
      <c r="K29" s="1275"/>
      <c r="L29" s="1275"/>
      <c r="M29" s="1275"/>
      <c r="N29" s="1275"/>
      <c r="O29" s="1292"/>
      <c r="P29" s="1284">
        <v>4.0650406504065035</v>
      </c>
      <c r="Q29" s="1314"/>
      <c r="R29" s="1314"/>
      <c r="S29" s="1314"/>
      <c r="T29" s="1315">
        <v>2.3255813953488373</v>
      </c>
      <c r="U29" s="1314"/>
      <c r="V29" s="1314"/>
      <c r="W29" s="1314"/>
      <c r="X29" s="1315">
        <v>4.716981132075472</v>
      </c>
      <c r="Y29" s="1314"/>
      <c r="Z29" s="1314"/>
      <c r="AA29" s="1314"/>
      <c r="AB29" s="1315">
        <v>16.216216216216218</v>
      </c>
      <c r="AC29" s="1314"/>
      <c r="AD29" s="1314"/>
      <c r="AE29" s="1314"/>
      <c r="AF29" s="1315">
        <v>5.2631578947368416</v>
      </c>
      <c r="AG29" s="1314"/>
      <c r="AH29" s="1314"/>
      <c r="AI29" s="1314"/>
      <c r="AJ29" s="1315">
        <v>6.5789473684210522</v>
      </c>
      <c r="AK29" s="1314"/>
      <c r="AL29" s="1314"/>
      <c r="AM29" s="1314"/>
      <c r="AN29" s="1274">
        <v>9.1954022988505741</v>
      </c>
      <c r="AO29" s="1314"/>
      <c r="AP29" s="1314"/>
      <c r="AQ29" s="1314"/>
    </row>
    <row r="30" spans="1:61" s="1279" customFormat="1" ht="22.5" customHeight="1">
      <c r="A30" s="1269"/>
      <c r="B30" s="1298" t="s">
        <v>1180</v>
      </c>
      <c r="C30" s="1269" t="s">
        <v>188</v>
      </c>
      <c r="D30" s="904">
        <v>9</v>
      </c>
      <c r="E30" s="1292">
        <v>9</v>
      </c>
      <c r="F30" s="1292">
        <v>8</v>
      </c>
      <c r="G30" s="1317"/>
      <c r="H30" s="1292">
        <v>8</v>
      </c>
      <c r="I30" s="1266"/>
      <c r="J30" s="1266"/>
      <c r="K30" s="1266"/>
      <c r="L30" s="1266"/>
      <c r="M30" s="1266"/>
      <c r="N30" s="1266"/>
      <c r="O30" s="1292"/>
      <c r="P30" s="1284"/>
      <c r="Q30" s="1286"/>
      <c r="R30" s="1286"/>
      <c r="S30" s="1284"/>
      <c r="T30" s="1284"/>
      <c r="U30" s="1284"/>
      <c r="V30" s="1286"/>
      <c r="W30" s="1284"/>
      <c r="X30" s="1284"/>
      <c r="Y30" s="1284"/>
      <c r="Z30" s="1286"/>
      <c r="AA30" s="1284"/>
      <c r="AB30" s="1284"/>
      <c r="AC30" s="1284"/>
      <c r="AD30" s="1286"/>
      <c r="AE30" s="1284"/>
      <c r="AF30" s="1284"/>
      <c r="AG30" s="1284"/>
      <c r="AH30" s="1286"/>
      <c r="AI30" s="1284"/>
      <c r="AJ30" s="1284"/>
      <c r="AK30" s="1284"/>
      <c r="AL30" s="1286"/>
      <c r="AM30" s="1284"/>
      <c r="AN30" s="1284"/>
      <c r="AO30" s="1284"/>
      <c r="AP30" s="1286"/>
      <c r="AQ30" s="1277"/>
    </row>
    <row r="31" spans="1:61" s="1279" customFormat="1" ht="22.5" customHeight="1">
      <c r="A31" s="1269"/>
      <c r="B31" s="1316" t="s">
        <v>638</v>
      </c>
      <c r="C31" s="1269" t="s">
        <v>188</v>
      </c>
      <c r="D31" s="1317">
        <v>5</v>
      </c>
      <c r="E31" s="1292">
        <v>5</v>
      </c>
      <c r="F31" s="1292">
        <v>5</v>
      </c>
      <c r="G31" s="1317"/>
      <c r="H31" s="1292">
        <v>5</v>
      </c>
      <c r="I31" s="1266"/>
      <c r="J31" s="1266"/>
      <c r="K31" s="1266"/>
      <c r="L31" s="1266"/>
      <c r="M31" s="1266"/>
      <c r="N31" s="1266"/>
      <c r="O31" s="1292"/>
      <c r="P31" s="1284"/>
      <c r="Q31" s="1286"/>
      <c r="R31" s="1286"/>
      <c r="S31" s="1284"/>
      <c r="T31" s="1284"/>
      <c r="U31" s="1284"/>
      <c r="V31" s="1286"/>
      <c r="W31" s="1284"/>
      <c r="X31" s="1284"/>
      <c r="Y31" s="1284"/>
      <c r="Z31" s="1286"/>
      <c r="AA31" s="1284"/>
      <c r="AB31" s="1284"/>
      <c r="AC31" s="1284"/>
      <c r="AD31" s="1286"/>
      <c r="AE31" s="1284"/>
      <c r="AF31" s="1284"/>
      <c r="AG31" s="1284"/>
      <c r="AH31" s="1286"/>
      <c r="AI31" s="1284"/>
      <c r="AJ31" s="1284"/>
      <c r="AK31" s="1284"/>
      <c r="AL31" s="1286"/>
      <c r="AM31" s="1284"/>
      <c r="AN31" s="1284"/>
      <c r="AO31" s="1284"/>
      <c r="AP31" s="1286"/>
      <c r="AQ31" s="1277"/>
    </row>
    <row r="32" spans="1:61" s="1279" customFormat="1" ht="22.5" customHeight="1">
      <c r="A32" s="1269"/>
      <c r="B32" s="1316" t="s">
        <v>639</v>
      </c>
      <c r="C32" s="1269" t="s">
        <v>188</v>
      </c>
      <c r="D32" s="1318">
        <v>4</v>
      </c>
      <c r="E32" s="1292">
        <v>4</v>
      </c>
      <c r="F32" s="1292">
        <v>3</v>
      </c>
      <c r="G32" s="1317"/>
      <c r="H32" s="1292">
        <v>3</v>
      </c>
      <c r="I32" s="1275"/>
      <c r="J32" s="1275"/>
      <c r="K32" s="1275"/>
      <c r="L32" s="1275"/>
      <c r="M32" s="1275"/>
      <c r="N32" s="1275"/>
      <c r="O32" s="1292"/>
      <c r="P32" s="1284"/>
      <c r="Q32" s="1286"/>
      <c r="R32" s="1286"/>
      <c r="S32" s="1284"/>
      <c r="T32" s="1284">
        <v>1</v>
      </c>
      <c r="U32" s="1284"/>
      <c r="V32" s="1286"/>
      <c r="W32" s="1284"/>
      <c r="X32" s="1284"/>
      <c r="Y32" s="1284"/>
      <c r="Z32" s="1286"/>
      <c r="AA32" s="1284"/>
      <c r="AB32" s="1284">
        <v>1</v>
      </c>
      <c r="AC32" s="1284"/>
      <c r="AD32" s="1286"/>
      <c r="AE32" s="1284"/>
      <c r="AF32" s="1284"/>
      <c r="AG32" s="1284"/>
      <c r="AH32" s="1286"/>
      <c r="AI32" s="1284"/>
      <c r="AJ32" s="1284"/>
      <c r="AK32" s="1284"/>
      <c r="AL32" s="1286"/>
      <c r="AM32" s="1284"/>
      <c r="AN32" s="1284">
        <v>1</v>
      </c>
      <c r="AO32" s="1284"/>
      <c r="AP32" s="1286"/>
      <c r="AQ32" s="1277"/>
    </row>
    <row r="33" spans="1:43" s="1279" customFormat="1" ht="22.5" customHeight="1">
      <c r="A33" s="1269"/>
      <c r="B33" s="1316" t="s">
        <v>640</v>
      </c>
      <c r="C33" s="1269" t="s">
        <v>188</v>
      </c>
      <c r="D33" s="1318">
        <v>30</v>
      </c>
      <c r="E33" s="1292">
        <f>P33+T33+X33+AB33+AF33+AJ33+AN33</f>
        <v>30</v>
      </c>
      <c r="F33" s="1292">
        <v>30</v>
      </c>
      <c r="G33" s="1317"/>
      <c r="H33" s="1292">
        <v>30</v>
      </c>
      <c r="I33" s="1275"/>
      <c r="J33" s="1275"/>
      <c r="K33" s="1275"/>
      <c r="L33" s="1275"/>
      <c r="M33" s="1275"/>
      <c r="N33" s="1275"/>
      <c r="O33" s="1292"/>
      <c r="P33" s="1284">
        <v>1</v>
      </c>
      <c r="Q33" s="1286"/>
      <c r="R33" s="1286"/>
      <c r="S33" s="1284"/>
      <c r="T33" s="1284">
        <v>1</v>
      </c>
      <c r="U33" s="1284"/>
      <c r="V33" s="1286"/>
      <c r="W33" s="1284"/>
      <c r="X33" s="1284">
        <v>1</v>
      </c>
      <c r="Y33" s="1284"/>
      <c r="Z33" s="1286"/>
      <c r="AA33" s="1284"/>
      <c r="AB33" s="1284">
        <v>5</v>
      </c>
      <c r="AC33" s="1284"/>
      <c r="AD33" s="1286"/>
      <c r="AE33" s="1284"/>
      <c r="AF33" s="1284"/>
      <c r="AG33" s="1284"/>
      <c r="AH33" s="1286"/>
      <c r="AI33" s="1284"/>
      <c r="AJ33" s="1284">
        <v>9</v>
      </c>
      <c r="AK33" s="1284"/>
      <c r="AL33" s="1286"/>
      <c r="AM33" s="1284"/>
      <c r="AN33" s="1284">
        <v>13</v>
      </c>
      <c r="AO33" s="1284"/>
      <c r="AP33" s="1286"/>
      <c r="AQ33" s="1277"/>
    </row>
  </sheetData>
  <mergeCells count="45">
    <mergeCell ref="H6:H9"/>
    <mergeCell ref="I6:I9"/>
    <mergeCell ref="J6:J9"/>
    <mergeCell ref="P8:R8"/>
    <mergeCell ref="T8:V8"/>
    <mergeCell ref="X8:Z8"/>
    <mergeCell ref="AB8:AD8"/>
    <mergeCell ref="L6:L9"/>
    <mergeCell ref="L5:N5"/>
    <mergeCell ref="M6:M9"/>
    <mergeCell ref="E6:E9"/>
    <mergeCell ref="G5:G9"/>
    <mergeCell ref="H5:J5"/>
    <mergeCell ref="K5:K9"/>
    <mergeCell ref="A1:B1"/>
    <mergeCell ref="A2:AQ2"/>
    <mergeCell ref="A4:AQ4"/>
    <mergeCell ref="A5:A9"/>
    <mergeCell ref="B5:B9"/>
    <mergeCell ref="C5:C9"/>
    <mergeCell ref="AN7:AQ7"/>
    <mergeCell ref="P6:AQ6"/>
    <mergeCell ref="AE8:AE9"/>
    <mergeCell ref="X7:AA7"/>
    <mergeCell ref="T7:W7"/>
    <mergeCell ref="AB7:AE7"/>
    <mergeCell ref="A3:AQ3"/>
    <mergeCell ref="N6:N9"/>
    <mergeCell ref="AJ7:AM7"/>
    <mergeCell ref="D5:D9"/>
    <mergeCell ref="F6:F9"/>
    <mergeCell ref="O5:O9"/>
    <mergeCell ref="P5:AQ5"/>
    <mergeCell ref="AF7:AI7"/>
    <mergeCell ref="P7:S7"/>
    <mergeCell ref="S8:S9"/>
    <mergeCell ref="AI8:AI9"/>
    <mergeCell ref="E5:F5"/>
    <mergeCell ref="AQ8:AQ9"/>
    <mergeCell ref="W8:W9"/>
    <mergeCell ref="AM8:AM9"/>
    <mergeCell ref="AA8:AA9"/>
    <mergeCell ref="AF8:AH8"/>
    <mergeCell ref="AJ8:AL8"/>
    <mergeCell ref="AN8:AP8"/>
  </mergeCells>
  <pageMargins left="0.196850393700787" right="0.196850393700787" top="0.23622047244094499" bottom="0.27559055118110198" header="0.196850393700787" footer="0.196850393700787"/>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B51"/>
  <sheetViews>
    <sheetView zoomScale="80" zoomScaleNormal="80" workbookViewId="0">
      <pane ySplit="8" topLeftCell="A10" activePane="bottomLeft" state="frozen"/>
      <selection pane="bottomLeft" activeCell="Q6" sqref="Q6:Q8"/>
    </sheetView>
  </sheetViews>
  <sheetFormatPr defaultColWidth="9" defaultRowHeight="15.75"/>
  <cols>
    <col min="1" max="1" width="6.375" style="547" customWidth="1"/>
    <col min="2" max="2" width="42.875" style="547" customWidth="1"/>
    <col min="3" max="3" width="9.875" style="547" bestFit="1" customWidth="1"/>
    <col min="4" max="4" width="10.125" style="547" hidden="1" customWidth="1"/>
    <col min="5" max="5" width="9.5" style="547" hidden="1" customWidth="1"/>
    <col min="6" max="6" width="9.75" style="547" hidden="1" customWidth="1"/>
    <col min="7" max="9" width="9.5" style="547" hidden="1" customWidth="1"/>
    <col min="10" max="17" width="9.5" style="547" customWidth="1"/>
    <col min="18" max="18" width="10.75" style="547" customWidth="1"/>
    <col min="19" max="54" width="7.375" style="547" customWidth="1"/>
    <col min="55" max="67" width="9" style="547" customWidth="1"/>
    <col min="68" max="16384" width="9" style="547"/>
  </cols>
  <sheetData>
    <row r="1" spans="1:46">
      <c r="A1" s="1817" t="s">
        <v>588</v>
      </c>
      <c r="B1" s="1817"/>
      <c r="C1" s="1210"/>
    </row>
    <row r="2" spans="1:46" ht="25.5" customHeight="1">
      <c r="A2" s="1818" t="s">
        <v>1422</v>
      </c>
      <c r="B2" s="1818"/>
      <c r="C2" s="1818"/>
      <c r="D2" s="1818"/>
      <c r="E2" s="1818"/>
      <c r="F2" s="1818"/>
      <c r="G2" s="1818"/>
      <c r="H2" s="1818"/>
      <c r="I2" s="1818"/>
      <c r="J2" s="1818"/>
      <c r="K2" s="1818"/>
      <c r="L2" s="1818"/>
      <c r="M2" s="1818"/>
      <c r="N2" s="1818"/>
      <c r="O2" s="1818"/>
      <c r="P2" s="1818"/>
      <c r="Q2" s="1818"/>
      <c r="R2" s="1818"/>
      <c r="S2" s="1818"/>
      <c r="T2" s="1818"/>
      <c r="U2" s="1818"/>
      <c r="V2" s="1818"/>
      <c r="W2" s="1818"/>
      <c r="X2" s="1818"/>
      <c r="Y2" s="1818"/>
      <c r="Z2" s="1818"/>
      <c r="AA2" s="1818"/>
      <c r="AB2" s="1818"/>
      <c r="AC2" s="1818"/>
      <c r="AD2" s="1818"/>
      <c r="AE2" s="1818"/>
      <c r="AF2" s="1818"/>
      <c r="AG2" s="1818"/>
      <c r="AH2" s="1818"/>
      <c r="AI2" s="1818"/>
      <c r="AJ2" s="1818"/>
      <c r="AK2" s="1818"/>
      <c r="AL2" s="1818"/>
      <c r="AM2" s="1818"/>
      <c r="AN2" s="1818"/>
      <c r="AO2" s="1818"/>
      <c r="AP2" s="1818"/>
      <c r="AQ2" s="1818"/>
      <c r="AR2" s="1818"/>
      <c r="AS2" s="1818"/>
      <c r="AT2" s="1818"/>
    </row>
    <row r="3" spans="1:46" ht="53.25" customHeight="1">
      <c r="A3" s="1821" t="str">
        <f>'1 CTCY 2021'!A3:U3</f>
        <v>(Kèm theo báo cáo số:                 /BC-UBND ngày         tháng         năm       của UBND thành phố Lai Châu)</v>
      </c>
      <c r="B3" s="1821"/>
      <c r="C3" s="1821"/>
      <c r="D3" s="1821"/>
      <c r="E3" s="1821"/>
      <c r="F3" s="1821"/>
      <c r="G3" s="1821"/>
      <c r="H3" s="1821"/>
      <c r="I3" s="1821"/>
      <c r="J3" s="1821"/>
      <c r="K3" s="1821"/>
      <c r="L3" s="1821"/>
      <c r="M3" s="1821"/>
      <c r="N3" s="1821"/>
      <c r="O3" s="1821"/>
      <c r="P3" s="1821"/>
      <c r="Q3" s="1821"/>
      <c r="R3" s="1821"/>
      <c r="S3" s="1821"/>
      <c r="T3" s="1821"/>
      <c r="U3" s="1821"/>
      <c r="V3" s="1821"/>
      <c r="W3" s="1821"/>
      <c r="X3" s="1821"/>
      <c r="Y3" s="1821"/>
      <c r="Z3" s="1821"/>
      <c r="AA3" s="1821"/>
      <c r="AB3" s="1821"/>
      <c r="AC3" s="1821"/>
      <c r="AD3" s="1821"/>
      <c r="AE3" s="1821"/>
      <c r="AF3" s="1821"/>
      <c r="AG3" s="1821"/>
      <c r="AH3" s="1821"/>
      <c r="AI3" s="1821"/>
      <c r="AJ3" s="1821"/>
      <c r="AK3" s="1821"/>
      <c r="AL3" s="1821"/>
      <c r="AM3" s="1821"/>
      <c r="AN3" s="1821"/>
      <c r="AO3" s="1821"/>
      <c r="AP3" s="1821"/>
      <c r="AQ3" s="1821"/>
      <c r="AR3" s="1821"/>
      <c r="AS3" s="1821"/>
      <c r="AT3" s="1821"/>
    </row>
    <row r="4" spans="1:46">
      <c r="A4" s="1822"/>
      <c r="B4" s="1822"/>
      <c r="C4" s="1822"/>
    </row>
    <row r="5" spans="1:46" ht="28.5" customHeight="1">
      <c r="A5" s="1809" t="s">
        <v>169</v>
      </c>
      <c r="B5" s="1809" t="s">
        <v>196</v>
      </c>
      <c r="C5" s="1789" t="s">
        <v>289</v>
      </c>
      <c r="D5" s="1789" t="s">
        <v>1258</v>
      </c>
      <c r="E5" s="1789" t="s">
        <v>1251</v>
      </c>
      <c r="F5" s="1789"/>
      <c r="G5" s="1789"/>
      <c r="H5" s="1789"/>
      <c r="I5" s="1789"/>
      <c r="J5" s="1800" t="s">
        <v>1399</v>
      </c>
      <c r="K5" s="1891" t="s">
        <v>1405</v>
      </c>
      <c r="L5" s="1892"/>
      <c r="M5" s="1892"/>
      <c r="N5" s="1800" t="s">
        <v>1418</v>
      </c>
      <c r="O5" s="1770" t="s">
        <v>1116</v>
      </c>
      <c r="P5" s="1770"/>
      <c r="Q5" s="1770"/>
      <c r="R5" s="1789" t="s">
        <v>723</v>
      </c>
      <c r="S5" s="1814" t="s">
        <v>1423</v>
      </c>
      <c r="T5" s="1815"/>
      <c r="U5" s="1795"/>
      <c r="V5" s="1815"/>
      <c r="W5" s="1815"/>
      <c r="X5" s="1815"/>
      <c r="Y5" s="1795"/>
      <c r="Z5" s="1815"/>
      <c r="AA5" s="1815"/>
      <c r="AB5" s="1815"/>
      <c r="AC5" s="1795"/>
      <c r="AD5" s="1815"/>
      <c r="AE5" s="1815"/>
      <c r="AF5" s="1815"/>
      <c r="AG5" s="1795"/>
      <c r="AH5" s="1815"/>
      <c r="AI5" s="1815"/>
      <c r="AJ5" s="1815"/>
      <c r="AK5" s="1795"/>
      <c r="AL5" s="1815"/>
      <c r="AM5" s="1815"/>
      <c r="AN5" s="1815"/>
      <c r="AO5" s="1795"/>
      <c r="AP5" s="1815"/>
      <c r="AQ5" s="1815"/>
      <c r="AR5" s="1815"/>
      <c r="AS5" s="1795"/>
      <c r="AT5" s="1816"/>
    </row>
    <row r="6" spans="1:46" ht="24.75" customHeight="1">
      <c r="A6" s="1809"/>
      <c r="B6" s="1809"/>
      <c r="C6" s="1789"/>
      <c r="D6" s="1789"/>
      <c r="E6" s="1766" t="s">
        <v>1007</v>
      </c>
      <c r="F6" s="1766" t="s">
        <v>1259</v>
      </c>
      <c r="G6" s="1766" t="s">
        <v>1255</v>
      </c>
      <c r="H6" s="1766" t="s">
        <v>1260</v>
      </c>
      <c r="I6" s="1766" t="s">
        <v>1261</v>
      </c>
      <c r="J6" s="1783"/>
      <c r="K6" s="1800" t="s">
        <v>1007</v>
      </c>
      <c r="L6" s="1800" t="s">
        <v>1400</v>
      </c>
      <c r="M6" s="1800" t="s">
        <v>1260</v>
      </c>
      <c r="N6" s="1783"/>
      <c r="O6" s="1766" t="s">
        <v>1402</v>
      </c>
      <c r="P6" s="1766" t="s">
        <v>1403</v>
      </c>
      <c r="Q6" s="1766" t="s">
        <v>1404</v>
      </c>
      <c r="R6" s="1789"/>
      <c r="S6" s="1812" t="s">
        <v>1286</v>
      </c>
      <c r="T6" s="1812"/>
      <c r="U6" s="1789"/>
      <c r="V6" s="1812"/>
      <c r="W6" s="1810" t="s">
        <v>1287</v>
      </c>
      <c r="X6" s="1810"/>
      <c r="Y6" s="1892"/>
      <c r="Z6" s="1811"/>
      <c r="AA6" s="1812" t="s">
        <v>1288</v>
      </c>
      <c r="AB6" s="1812"/>
      <c r="AC6" s="1789"/>
      <c r="AD6" s="1812"/>
      <c r="AE6" s="1812" t="s">
        <v>1294</v>
      </c>
      <c r="AF6" s="1812"/>
      <c r="AG6" s="1789"/>
      <c r="AH6" s="1812"/>
      <c r="AI6" s="1810" t="s">
        <v>1290</v>
      </c>
      <c r="AJ6" s="1810"/>
      <c r="AK6" s="1892"/>
      <c r="AL6" s="1811"/>
      <c r="AM6" s="1810" t="s">
        <v>1291</v>
      </c>
      <c r="AN6" s="1810"/>
      <c r="AO6" s="1892"/>
      <c r="AP6" s="1811"/>
      <c r="AQ6" s="1794" t="s">
        <v>1102</v>
      </c>
      <c r="AR6" s="1795"/>
      <c r="AS6" s="1795"/>
      <c r="AT6" s="1824"/>
    </row>
    <row r="7" spans="1:46" ht="27.75" customHeight="1">
      <c r="A7" s="1809"/>
      <c r="B7" s="1809"/>
      <c r="C7" s="1789"/>
      <c r="D7" s="1789"/>
      <c r="E7" s="1760"/>
      <c r="F7" s="1760"/>
      <c r="G7" s="1760"/>
      <c r="H7" s="1760"/>
      <c r="I7" s="1760"/>
      <c r="J7" s="1783"/>
      <c r="K7" s="1783"/>
      <c r="L7" s="1783"/>
      <c r="M7" s="1783"/>
      <c r="N7" s="1783"/>
      <c r="O7" s="1760"/>
      <c r="P7" s="1760"/>
      <c r="Q7" s="1760"/>
      <c r="R7" s="1789"/>
      <c r="S7" s="1885" t="s">
        <v>1405</v>
      </c>
      <c r="T7" s="1886"/>
      <c r="U7" s="1887"/>
      <c r="V7" s="1759" t="s">
        <v>1410</v>
      </c>
      <c r="W7" s="1885" t="s">
        <v>1405</v>
      </c>
      <c r="X7" s="1886"/>
      <c r="Y7" s="1887"/>
      <c r="Z7" s="1759" t="s">
        <v>1410</v>
      </c>
      <c r="AA7" s="1885" t="s">
        <v>1405</v>
      </c>
      <c r="AB7" s="1886"/>
      <c r="AC7" s="1887"/>
      <c r="AD7" s="1759" t="s">
        <v>1410</v>
      </c>
      <c r="AE7" s="1885" t="s">
        <v>1405</v>
      </c>
      <c r="AF7" s="1886"/>
      <c r="AG7" s="1887"/>
      <c r="AH7" s="1759" t="s">
        <v>1410</v>
      </c>
      <c r="AI7" s="1885" t="s">
        <v>1405</v>
      </c>
      <c r="AJ7" s="1886"/>
      <c r="AK7" s="1887"/>
      <c r="AL7" s="1759" t="s">
        <v>1410</v>
      </c>
      <c r="AM7" s="1885" t="s">
        <v>1405</v>
      </c>
      <c r="AN7" s="1886"/>
      <c r="AO7" s="1887"/>
      <c r="AP7" s="1759" t="s">
        <v>1410</v>
      </c>
      <c r="AQ7" s="1885" t="s">
        <v>1405</v>
      </c>
      <c r="AR7" s="1886"/>
      <c r="AS7" s="1887"/>
      <c r="AT7" s="1759" t="s">
        <v>1410</v>
      </c>
    </row>
    <row r="8" spans="1:46" ht="99.75" customHeight="1">
      <c r="A8" s="1809"/>
      <c r="B8" s="1809"/>
      <c r="C8" s="1789"/>
      <c r="D8" s="1789"/>
      <c r="E8" s="1760"/>
      <c r="F8" s="1760"/>
      <c r="G8" s="1760"/>
      <c r="H8" s="1760"/>
      <c r="I8" s="1760"/>
      <c r="J8" s="1796"/>
      <c r="K8" s="1796"/>
      <c r="L8" s="1783"/>
      <c r="M8" s="1783"/>
      <c r="N8" s="1796"/>
      <c r="O8" s="1760"/>
      <c r="P8" s="1760"/>
      <c r="Q8" s="1760"/>
      <c r="R8" s="1789"/>
      <c r="S8" s="1208" t="s">
        <v>1007</v>
      </c>
      <c r="T8" s="1208" t="s">
        <v>1400</v>
      </c>
      <c r="U8" s="1603" t="s">
        <v>1260</v>
      </c>
      <c r="V8" s="1761"/>
      <c r="W8" s="1603" t="s">
        <v>1007</v>
      </c>
      <c r="X8" s="1603" t="s">
        <v>1400</v>
      </c>
      <c r="Y8" s="1603" t="s">
        <v>1260</v>
      </c>
      <c r="Z8" s="1761"/>
      <c r="AA8" s="1603" t="s">
        <v>1007</v>
      </c>
      <c r="AB8" s="1603" t="s">
        <v>1400</v>
      </c>
      <c r="AC8" s="1603" t="s">
        <v>1260</v>
      </c>
      <c r="AD8" s="1761"/>
      <c r="AE8" s="1603" t="s">
        <v>1007</v>
      </c>
      <c r="AF8" s="1603" t="s">
        <v>1400</v>
      </c>
      <c r="AG8" s="1603" t="s">
        <v>1260</v>
      </c>
      <c r="AH8" s="1761"/>
      <c r="AI8" s="1603" t="s">
        <v>1007</v>
      </c>
      <c r="AJ8" s="1603" t="s">
        <v>1400</v>
      </c>
      <c r="AK8" s="1603" t="s">
        <v>1260</v>
      </c>
      <c r="AL8" s="1761"/>
      <c r="AM8" s="1603" t="s">
        <v>1007</v>
      </c>
      <c r="AN8" s="1603" t="s">
        <v>1400</v>
      </c>
      <c r="AO8" s="1603" t="s">
        <v>1260</v>
      </c>
      <c r="AP8" s="1761"/>
      <c r="AQ8" s="1603" t="s">
        <v>1007</v>
      </c>
      <c r="AR8" s="1603" t="s">
        <v>1400</v>
      </c>
      <c r="AS8" s="1603" t="s">
        <v>1260</v>
      </c>
      <c r="AT8" s="1761"/>
    </row>
    <row r="9" spans="1:46" s="1081" customFormat="1">
      <c r="A9" s="1067" t="s">
        <v>163</v>
      </c>
      <c r="B9" s="1067" t="s">
        <v>164</v>
      </c>
      <c r="C9" s="1067" t="s">
        <v>165</v>
      </c>
      <c r="D9" s="1067">
        <v>1</v>
      </c>
      <c r="E9" s="1067">
        <v>1</v>
      </c>
      <c r="F9" s="1067">
        <v>3</v>
      </c>
      <c r="G9" s="1110">
        <v>3</v>
      </c>
      <c r="H9" s="1110">
        <v>2</v>
      </c>
      <c r="I9" s="1067">
        <v>3</v>
      </c>
      <c r="J9" s="1067">
        <v>1</v>
      </c>
      <c r="K9" s="1067">
        <v>2</v>
      </c>
      <c r="L9" s="1067">
        <v>3</v>
      </c>
      <c r="M9" s="1067">
        <v>4</v>
      </c>
      <c r="N9" s="1067">
        <v>5</v>
      </c>
      <c r="O9" s="1067">
        <v>6</v>
      </c>
      <c r="P9" s="1067">
        <v>7</v>
      </c>
      <c r="Q9" s="1067">
        <v>8</v>
      </c>
      <c r="R9" s="1067">
        <v>9</v>
      </c>
      <c r="S9" s="1078"/>
      <c r="T9" s="1078"/>
      <c r="U9" s="1078"/>
      <c r="V9" s="1079"/>
      <c r="W9" s="1067"/>
      <c r="X9" s="1067"/>
      <c r="Y9" s="1067"/>
      <c r="Z9" s="1066"/>
      <c r="AA9" s="1067"/>
      <c r="AB9" s="1067"/>
      <c r="AC9" s="1067"/>
      <c r="AD9" s="1066"/>
      <c r="AE9" s="1067"/>
      <c r="AF9" s="1067"/>
      <c r="AG9" s="1067"/>
      <c r="AH9" s="1066"/>
      <c r="AI9" s="1067"/>
      <c r="AJ9" s="1067"/>
      <c r="AK9" s="1067"/>
      <c r="AL9" s="1066"/>
      <c r="AM9" s="1067"/>
      <c r="AN9" s="1067"/>
      <c r="AO9" s="1067"/>
      <c r="AP9" s="1066"/>
      <c r="AQ9" s="1067"/>
      <c r="AR9" s="1067"/>
      <c r="AS9" s="1067"/>
      <c r="AT9" s="1080"/>
    </row>
    <row r="10" spans="1:46" s="1077" customFormat="1" ht="34.5" customHeight="1">
      <c r="A10" s="1209" t="s">
        <v>170</v>
      </c>
      <c r="B10" s="1183" t="s">
        <v>559</v>
      </c>
      <c r="C10" s="1209"/>
      <c r="D10" s="1076"/>
      <c r="E10" s="1076"/>
      <c r="F10" s="1076"/>
      <c r="G10" s="1076"/>
      <c r="H10" s="1076"/>
      <c r="I10" s="1076"/>
      <c r="J10" s="1076"/>
      <c r="K10" s="1075"/>
      <c r="L10" s="1076"/>
      <c r="M10" s="1076"/>
      <c r="N10" s="1076"/>
      <c r="O10" s="1076"/>
      <c r="P10" s="1076"/>
      <c r="Q10" s="1076"/>
      <c r="R10" s="1076"/>
      <c r="S10" s="1076"/>
      <c r="T10" s="1076"/>
      <c r="U10" s="1076"/>
      <c r="V10" s="1075"/>
      <c r="W10" s="1076"/>
      <c r="X10" s="1076"/>
      <c r="Y10" s="1076"/>
      <c r="Z10" s="1075"/>
      <c r="AA10" s="1076"/>
      <c r="AB10" s="1076"/>
      <c r="AC10" s="1076"/>
      <c r="AD10" s="1075"/>
      <c r="AE10" s="1076"/>
      <c r="AF10" s="1076"/>
      <c r="AG10" s="1076"/>
      <c r="AH10" s="1075"/>
      <c r="AI10" s="1076"/>
      <c r="AJ10" s="1076"/>
      <c r="AK10" s="1076"/>
      <c r="AL10" s="1075"/>
      <c r="AM10" s="1076"/>
      <c r="AN10" s="1076"/>
      <c r="AO10" s="1076"/>
      <c r="AP10" s="1075"/>
      <c r="AQ10" s="1076"/>
      <c r="AR10" s="1076"/>
      <c r="AS10" s="1076"/>
      <c r="AT10" s="1076"/>
    </row>
    <row r="11" spans="1:46" s="1259" customFormat="1" ht="34.5" customHeight="1">
      <c r="A11" s="1082">
        <v>1</v>
      </c>
      <c r="B11" s="960" t="s">
        <v>47</v>
      </c>
      <c r="C11" s="960" t="s">
        <v>20</v>
      </c>
      <c r="D11" s="960">
        <v>68</v>
      </c>
      <c r="E11" s="960">
        <f>E12+E14</f>
        <v>68</v>
      </c>
      <c r="F11" s="960" t="e">
        <f t="shared" ref="F11" si="0">F12+F14</f>
        <v>#REF!</v>
      </c>
      <c r="G11" s="960">
        <f>G12+G14</f>
        <v>30</v>
      </c>
      <c r="H11" s="960">
        <f>+H12+H14</f>
        <v>30</v>
      </c>
      <c r="I11" s="960">
        <f t="shared" ref="I11:K11" si="1">+I12+I14</f>
        <v>0</v>
      </c>
      <c r="J11" s="960"/>
      <c r="K11" s="960">
        <f t="shared" si="1"/>
        <v>30</v>
      </c>
      <c r="L11" s="960"/>
      <c r="M11" s="960"/>
      <c r="N11" s="960"/>
      <c r="O11" s="960"/>
      <c r="P11" s="960"/>
      <c r="Q11" s="960"/>
      <c r="R11" s="960"/>
      <c r="S11" s="960"/>
      <c r="T11" s="960"/>
      <c r="U11" s="960"/>
      <c r="V11" s="960"/>
      <c r="W11" s="960"/>
      <c r="X11" s="960"/>
      <c r="Y11" s="960"/>
      <c r="Z11" s="960"/>
      <c r="AA11" s="960"/>
      <c r="AB11" s="960"/>
      <c r="AC11" s="960"/>
      <c r="AD11" s="960"/>
      <c r="AE11" s="960"/>
      <c r="AF11" s="960"/>
      <c r="AG11" s="960"/>
      <c r="AH11" s="960"/>
      <c r="AI11" s="960"/>
      <c r="AJ11" s="960"/>
      <c r="AK11" s="960"/>
      <c r="AL11" s="960"/>
      <c r="AM11" s="960"/>
      <c r="AN11" s="960"/>
      <c r="AO11" s="960"/>
      <c r="AP11" s="960"/>
      <c r="AQ11" s="960"/>
      <c r="AR11" s="960"/>
      <c r="AS11" s="960"/>
      <c r="AT11" s="960"/>
    </row>
    <row r="12" spans="1:46" ht="34.5" customHeight="1">
      <c r="A12" s="1082"/>
      <c r="B12" s="1083" t="s">
        <v>380</v>
      </c>
      <c r="C12" s="1082" t="s">
        <v>176</v>
      </c>
      <c r="D12" s="963">
        <v>40</v>
      </c>
      <c r="E12" s="963">
        <v>40</v>
      </c>
      <c r="F12" s="963"/>
      <c r="G12" s="963">
        <v>30</v>
      </c>
      <c r="H12" s="963">
        <f>+H13</f>
        <v>30</v>
      </c>
      <c r="I12" s="963"/>
      <c r="J12" s="963"/>
      <c r="K12" s="951">
        <f>K13</f>
        <v>30</v>
      </c>
      <c r="L12" s="963"/>
      <c r="M12" s="963"/>
      <c r="N12" s="963"/>
      <c r="O12" s="963"/>
      <c r="P12" s="963"/>
      <c r="Q12" s="963"/>
      <c r="R12" s="967"/>
      <c r="S12" s="1084"/>
      <c r="T12" s="1084"/>
      <c r="U12" s="1084"/>
      <c r="V12" s="965"/>
      <c r="W12" s="1084"/>
      <c r="X12" s="1084"/>
      <c r="Y12" s="1084"/>
      <c r="Z12" s="965"/>
      <c r="AA12" s="1084"/>
      <c r="AB12" s="1084"/>
      <c r="AC12" s="1084"/>
      <c r="AD12" s="965"/>
      <c r="AE12" s="1084"/>
      <c r="AF12" s="1084"/>
      <c r="AG12" s="1084"/>
      <c r="AH12" s="965"/>
      <c r="AI12" s="1084"/>
      <c r="AJ12" s="1084"/>
      <c r="AK12" s="1084"/>
      <c r="AL12" s="965"/>
      <c r="AM12" s="1084"/>
      <c r="AN12" s="1084"/>
      <c r="AO12" s="1084"/>
      <c r="AP12" s="965"/>
      <c r="AQ12" s="1084"/>
      <c r="AR12" s="1084"/>
      <c r="AS12" s="1084"/>
      <c r="AT12" s="967"/>
    </row>
    <row r="13" spans="1:46" ht="34.5" customHeight="1">
      <c r="A13" s="1082"/>
      <c r="B13" s="1083" t="s">
        <v>1133</v>
      </c>
      <c r="C13" s="1082" t="s">
        <v>176</v>
      </c>
      <c r="D13" s="963">
        <v>40</v>
      </c>
      <c r="E13" s="963">
        <v>40</v>
      </c>
      <c r="F13" s="963"/>
      <c r="G13" s="963">
        <v>30</v>
      </c>
      <c r="H13" s="963">
        <v>30</v>
      </c>
      <c r="I13" s="963"/>
      <c r="J13" s="963"/>
      <c r="K13" s="951">
        <v>30</v>
      </c>
      <c r="L13" s="963"/>
      <c r="M13" s="963"/>
      <c r="N13" s="963"/>
      <c r="O13" s="963"/>
      <c r="P13" s="963"/>
      <c r="Q13" s="963"/>
      <c r="R13" s="967"/>
      <c r="S13" s="1084"/>
      <c r="T13" s="1084"/>
      <c r="U13" s="1084"/>
      <c r="V13" s="965"/>
      <c r="W13" s="1084"/>
      <c r="X13" s="1084"/>
      <c r="Y13" s="1084"/>
      <c r="Z13" s="965"/>
      <c r="AA13" s="1084"/>
      <c r="AB13" s="1084"/>
      <c r="AC13" s="1084"/>
      <c r="AD13" s="965"/>
      <c r="AE13" s="1084"/>
      <c r="AF13" s="1084"/>
      <c r="AG13" s="1084"/>
      <c r="AH13" s="965"/>
      <c r="AI13" s="1084"/>
      <c r="AJ13" s="1084"/>
      <c r="AK13" s="1084"/>
      <c r="AL13" s="965"/>
      <c r="AM13" s="1084"/>
      <c r="AN13" s="1084"/>
      <c r="AO13" s="1084"/>
      <c r="AP13" s="965"/>
      <c r="AQ13" s="1084"/>
      <c r="AR13" s="1084"/>
      <c r="AS13" s="1084"/>
      <c r="AT13" s="967"/>
    </row>
    <row r="14" spans="1:46" s="1427" customFormat="1" ht="34.5" hidden="1" customHeight="1">
      <c r="A14" s="1420"/>
      <c r="B14" s="1421" t="s">
        <v>1006</v>
      </c>
      <c r="C14" s="1420" t="s">
        <v>20</v>
      </c>
      <c r="D14" s="1422">
        <v>28</v>
      </c>
      <c r="E14" s="1422">
        <f>S14+W14+AA14+AE14+AI14+AM14+AQ14</f>
        <v>28</v>
      </c>
      <c r="F14" s="1422" t="e">
        <f>#REF!+#REF!+#REF!+#REF!+#REF!+#REF!+#REF!</f>
        <v>#REF!</v>
      </c>
      <c r="G14" s="1422"/>
      <c r="H14" s="1422"/>
      <c r="I14" s="1422"/>
      <c r="J14" s="1422"/>
      <c r="K14" s="1422"/>
      <c r="L14" s="1422"/>
      <c r="M14" s="1422"/>
      <c r="N14" s="1422"/>
      <c r="O14" s="1422"/>
      <c r="P14" s="1422"/>
      <c r="Q14" s="1422"/>
      <c r="R14" s="1424"/>
      <c r="S14" s="1422">
        <v>4</v>
      </c>
      <c r="T14" s="1422"/>
      <c r="U14" s="1422"/>
      <c r="V14" s="1422"/>
      <c r="W14" s="1422">
        <v>4</v>
      </c>
      <c r="X14" s="1425"/>
      <c r="Y14" s="1425"/>
      <c r="Z14" s="1425"/>
      <c r="AA14" s="1425">
        <v>4</v>
      </c>
      <c r="AB14" s="1425"/>
      <c r="AC14" s="1425"/>
      <c r="AD14" s="1425"/>
      <c r="AE14" s="1425">
        <v>4</v>
      </c>
      <c r="AF14" s="1425"/>
      <c r="AG14" s="1425"/>
      <c r="AH14" s="1425"/>
      <c r="AI14" s="1425">
        <v>4</v>
      </c>
      <c r="AJ14" s="1425"/>
      <c r="AK14" s="1425"/>
      <c r="AL14" s="1425"/>
      <c r="AM14" s="1425">
        <v>4</v>
      </c>
      <c r="AN14" s="1425"/>
      <c r="AO14" s="1425"/>
      <c r="AP14" s="1425"/>
      <c r="AQ14" s="1425">
        <v>4</v>
      </c>
      <c r="AR14" s="1425"/>
      <c r="AS14" s="1425"/>
      <c r="AT14" s="1425"/>
    </row>
    <row r="15" spans="1:46" ht="34.5" customHeight="1">
      <c r="A15" s="1082">
        <v>2</v>
      </c>
      <c r="B15" s="1083" t="s">
        <v>21</v>
      </c>
      <c r="C15" s="1082" t="s">
        <v>20</v>
      </c>
      <c r="D15" s="1086">
        <v>8.8699999999999992</v>
      </c>
      <c r="E15" s="964">
        <f>E12/'9 DS-KHHGD '!E12*10000</f>
        <v>8.5722858000085722</v>
      </c>
      <c r="F15" s="964" t="e">
        <f>F12/'9 DS-KHHGD '!F12*10000</f>
        <v>#DIV/0!</v>
      </c>
      <c r="G15" s="964">
        <f>G12/'9 DS-KHHGD '!H12*10000</f>
        <v>6.4292143500064292</v>
      </c>
      <c r="H15" s="964" t="e">
        <f>H12/'9 DS-KHHGD '!F12*10000</f>
        <v>#DIV/0!</v>
      </c>
      <c r="I15" s="964" t="e">
        <f>I12/'9 DS-KHHGD '!#REF!*10000</f>
        <v>#REF!</v>
      </c>
      <c r="J15" s="964"/>
      <c r="K15" s="964">
        <f>K12/'9 DS-KHHGD '!H12*10000</f>
        <v>6.4292143500064292</v>
      </c>
      <c r="L15" s="963"/>
      <c r="M15" s="963"/>
      <c r="N15" s="963"/>
      <c r="O15" s="963"/>
      <c r="P15" s="963"/>
      <c r="Q15" s="963"/>
      <c r="R15" s="967"/>
      <c r="S15" s="1084"/>
      <c r="T15" s="1084"/>
      <c r="U15" s="1084"/>
      <c r="V15" s="965"/>
      <c r="W15" s="1084"/>
      <c r="X15" s="1084"/>
      <c r="Y15" s="1084"/>
      <c r="Z15" s="965"/>
      <c r="AA15" s="1084"/>
      <c r="AB15" s="1084"/>
      <c r="AC15" s="1084"/>
      <c r="AD15" s="965"/>
      <c r="AE15" s="1084"/>
      <c r="AF15" s="1084"/>
      <c r="AG15" s="1084"/>
      <c r="AH15" s="965"/>
      <c r="AI15" s="1084"/>
      <c r="AJ15" s="1084"/>
      <c r="AK15" s="1084"/>
      <c r="AL15" s="965"/>
      <c r="AM15" s="1084"/>
      <c r="AN15" s="1084"/>
      <c r="AO15" s="1084"/>
      <c r="AP15" s="965"/>
      <c r="AQ15" s="1084"/>
      <c r="AR15" s="1084"/>
      <c r="AS15" s="1084"/>
      <c r="AT15" s="967"/>
    </row>
    <row r="16" spans="1:46" ht="34.5" customHeight="1">
      <c r="A16" s="1082">
        <v>3</v>
      </c>
      <c r="B16" s="1083" t="s">
        <v>381</v>
      </c>
      <c r="C16" s="1082" t="s">
        <v>560</v>
      </c>
      <c r="D16" s="963">
        <v>7</v>
      </c>
      <c r="E16" s="963" t="e">
        <f>S16+#REF!+#REF!+#REF!+#REF!+#REF!+#REF!</f>
        <v>#REF!</v>
      </c>
      <c r="F16" s="963" t="e">
        <f>#REF!+#REF!+#REF!+#REF!+#REF!+#REF!+#REF!</f>
        <v>#REF!</v>
      </c>
      <c r="G16" s="963" t="e">
        <f>#REF!+#REF!+#REF!+#REF!+#REF!+#REF!+#REF!</f>
        <v>#REF!</v>
      </c>
      <c r="H16" s="963">
        <f t="shared" ref="H16:H17" si="2">+T16+X16+AB16+AF16+AJ16+AN16+AR16</f>
        <v>0</v>
      </c>
      <c r="I16" s="963"/>
      <c r="J16" s="963"/>
      <c r="K16" s="963">
        <f>+V16+W16+AA16+AE16+AI16+AM16+AQ16</f>
        <v>6</v>
      </c>
      <c r="L16" s="963"/>
      <c r="M16" s="963"/>
      <c r="N16" s="963"/>
      <c r="O16" s="963"/>
      <c r="P16" s="963"/>
      <c r="Q16" s="963"/>
      <c r="R16" s="967"/>
      <c r="S16" s="1084">
        <v>1</v>
      </c>
      <c r="T16" s="1084"/>
      <c r="U16" s="1084"/>
      <c r="V16" s="1084"/>
      <c r="W16" s="1084">
        <v>1</v>
      </c>
      <c r="X16" s="1084"/>
      <c r="Y16" s="1084"/>
      <c r="Z16" s="967"/>
      <c r="AA16" s="1084">
        <v>1</v>
      </c>
      <c r="AB16" s="1084"/>
      <c r="AC16" s="1084"/>
      <c r="AD16" s="967"/>
      <c r="AE16" s="1084">
        <v>1</v>
      </c>
      <c r="AF16" s="1084"/>
      <c r="AG16" s="1084"/>
      <c r="AH16" s="967"/>
      <c r="AI16" s="1084">
        <v>1</v>
      </c>
      <c r="AJ16" s="1084"/>
      <c r="AK16" s="1084"/>
      <c r="AL16" s="967"/>
      <c r="AM16" s="1084">
        <v>1</v>
      </c>
      <c r="AN16" s="1084"/>
      <c r="AO16" s="1084"/>
      <c r="AP16" s="967"/>
      <c r="AQ16" s="1084">
        <v>1</v>
      </c>
      <c r="AR16" s="1084"/>
      <c r="AS16" s="1084"/>
      <c r="AT16" s="967"/>
    </row>
    <row r="17" spans="1:46" ht="34.5" customHeight="1">
      <c r="A17" s="1082">
        <v>4</v>
      </c>
      <c r="B17" s="1083" t="s">
        <v>12</v>
      </c>
      <c r="C17" s="1082" t="s">
        <v>13</v>
      </c>
      <c r="D17" s="963">
        <v>7</v>
      </c>
      <c r="E17" s="963" t="e">
        <f>S17+#REF!+#REF!+#REF!+#REF!+#REF!+#REF!</f>
        <v>#REF!</v>
      </c>
      <c r="F17" s="963" t="e">
        <f>#REF!+#REF!+#REF!+#REF!+#REF!+#REF!+#REF!</f>
        <v>#REF!</v>
      </c>
      <c r="G17" s="963" t="e">
        <f>#REF!+#REF!+#REF!+#REF!+#REF!+#REF!+#REF!</f>
        <v>#REF!</v>
      </c>
      <c r="H17" s="963">
        <f t="shared" si="2"/>
        <v>0</v>
      </c>
      <c r="I17" s="963"/>
      <c r="J17" s="963"/>
      <c r="K17" s="963">
        <f>+V17+W17+AA17+AE17+AI17+AM17+AQ17</f>
        <v>6</v>
      </c>
      <c r="L17" s="963"/>
      <c r="M17" s="963"/>
      <c r="N17" s="963"/>
      <c r="O17" s="963"/>
      <c r="P17" s="963"/>
      <c r="Q17" s="963"/>
      <c r="R17" s="967"/>
      <c r="S17" s="1084">
        <v>1</v>
      </c>
      <c r="T17" s="1084"/>
      <c r="U17" s="1084"/>
      <c r="V17" s="1084"/>
      <c r="W17" s="1084">
        <v>1</v>
      </c>
      <c r="X17" s="1084"/>
      <c r="Y17" s="1084"/>
      <c r="Z17" s="967"/>
      <c r="AA17" s="1084">
        <v>1</v>
      </c>
      <c r="AB17" s="1084"/>
      <c r="AC17" s="1084"/>
      <c r="AD17" s="967"/>
      <c r="AE17" s="1084">
        <v>1</v>
      </c>
      <c r="AF17" s="1084"/>
      <c r="AG17" s="1084"/>
      <c r="AH17" s="967"/>
      <c r="AI17" s="1084">
        <v>1</v>
      </c>
      <c r="AJ17" s="1084"/>
      <c r="AK17" s="1084"/>
      <c r="AL17" s="967"/>
      <c r="AM17" s="1084">
        <v>1</v>
      </c>
      <c r="AN17" s="1084"/>
      <c r="AO17" s="1084"/>
      <c r="AP17" s="967"/>
      <c r="AQ17" s="1084">
        <v>1</v>
      </c>
      <c r="AR17" s="1084"/>
      <c r="AS17" s="1084"/>
      <c r="AT17" s="967"/>
    </row>
    <row r="18" spans="1:46" s="1427" customFormat="1" ht="34.5" hidden="1" customHeight="1">
      <c r="A18" s="1420">
        <v>5</v>
      </c>
      <c r="B18" s="1421" t="s">
        <v>14</v>
      </c>
      <c r="C18" s="1420" t="s">
        <v>186</v>
      </c>
      <c r="D18" s="1422"/>
      <c r="E18" s="1422"/>
      <c r="F18" s="1422"/>
      <c r="G18" s="1422"/>
      <c r="H18" s="1422"/>
      <c r="I18" s="1422"/>
      <c r="J18" s="1422"/>
      <c r="K18" s="1423"/>
      <c r="L18" s="1422"/>
      <c r="M18" s="1422"/>
      <c r="N18" s="1422"/>
      <c r="O18" s="1422"/>
      <c r="P18" s="1422"/>
      <c r="Q18" s="1422"/>
      <c r="R18" s="1424"/>
      <c r="S18" s="1425"/>
      <c r="T18" s="1425"/>
      <c r="U18" s="1425"/>
      <c r="V18" s="1426"/>
      <c r="W18" s="1426"/>
      <c r="X18" s="1425"/>
      <c r="Y18" s="1425"/>
      <c r="Z18" s="1424"/>
      <c r="AA18" s="1426"/>
      <c r="AB18" s="1425"/>
      <c r="AC18" s="1425"/>
      <c r="AD18" s="1424"/>
      <c r="AE18" s="1426"/>
      <c r="AF18" s="1425"/>
      <c r="AG18" s="1425"/>
      <c r="AH18" s="1424"/>
      <c r="AI18" s="1426"/>
      <c r="AJ18" s="1425"/>
      <c r="AK18" s="1425"/>
      <c r="AL18" s="1424"/>
      <c r="AM18" s="1426"/>
      <c r="AN18" s="1425"/>
      <c r="AO18" s="1425"/>
      <c r="AP18" s="1424"/>
      <c r="AQ18" s="1424"/>
      <c r="AR18" s="1425"/>
      <c r="AS18" s="1425"/>
      <c r="AT18" s="1424"/>
    </row>
    <row r="19" spans="1:46" s="1427" customFormat="1" ht="34.5" hidden="1" customHeight="1">
      <c r="A19" s="1420">
        <v>6</v>
      </c>
      <c r="B19" s="1421" t="s">
        <v>905</v>
      </c>
      <c r="C19" s="1420" t="s">
        <v>186</v>
      </c>
      <c r="D19" s="1422"/>
      <c r="E19" s="1422"/>
      <c r="F19" s="1422"/>
      <c r="G19" s="1422"/>
      <c r="H19" s="1422"/>
      <c r="I19" s="1422"/>
      <c r="J19" s="1422"/>
      <c r="K19" s="1423"/>
      <c r="L19" s="1422"/>
      <c r="M19" s="1422"/>
      <c r="N19" s="1422"/>
      <c r="O19" s="1422"/>
      <c r="P19" s="1422"/>
      <c r="Q19" s="1422"/>
      <c r="R19" s="1424"/>
      <c r="S19" s="1425"/>
      <c r="T19" s="1425"/>
      <c r="U19" s="1425"/>
      <c r="V19" s="1426"/>
      <c r="W19" s="1426"/>
      <c r="X19" s="1425"/>
      <c r="Y19" s="1425"/>
      <c r="Z19" s="1424"/>
      <c r="AA19" s="1426"/>
      <c r="AB19" s="1425"/>
      <c r="AC19" s="1425"/>
      <c r="AD19" s="1424"/>
      <c r="AE19" s="1426"/>
      <c r="AF19" s="1425"/>
      <c r="AG19" s="1425"/>
      <c r="AH19" s="1424"/>
      <c r="AI19" s="1426"/>
      <c r="AJ19" s="1425"/>
      <c r="AK19" s="1425"/>
      <c r="AL19" s="1424"/>
      <c r="AM19" s="1426"/>
      <c r="AN19" s="1425"/>
      <c r="AO19" s="1425"/>
      <c r="AP19" s="1424"/>
      <c r="AQ19" s="1424"/>
      <c r="AR19" s="1425"/>
      <c r="AS19" s="1425"/>
      <c r="AT19" s="1424"/>
    </row>
    <row r="20" spans="1:46" s="1427" customFormat="1" ht="34.5" hidden="1" customHeight="1">
      <c r="A20" s="1420">
        <v>7</v>
      </c>
      <c r="B20" s="1421" t="s">
        <v>420</v>
      </c>
      <c r="C20" s="1420" t="s">
        <v>169</v>
      </c>
      <c r="D20" s="1422">
        <v>1</v>
      </c>
      <c r="E20" s="1422">
        <v>1</v>
      </c>
      <c r="F20" s="1422">
        <v>1</v>
      </c>
      <c r="G20" s="1422">
        <v>1</v>
      </c>
      <c r="H20" s="1422"/>
      <c r="I20" s="1422"/>
      <c r="J20" s="1422"/>
      <c r="K20" s="1423"/>
      <c r="L20" s="1422"/>
      <c r="M20" s="1422"/>
      <c r="N20" s="1422"/>
      <c r="O20" s="1422"/>
      <c r="P20" s="1422"/>
      <c r="Q20" s="1422"/>
      <c r="R20" s="1424"/>
      <c r="S20" s="1425"/>
      <c r="T20" s="1425"/>
      <c r="U20" s="1425"/>
      <c r="V20" s="1426"/>
      <c r="W20" s="1426"/>
      <c r="X20" s="1425"/>
      <c r="Y20" s="1425"/>
      <c r="Z20" s="1424"/>
      <c r="AA20" s="1426"/>
      <c r="AB20" s="1425"/>
      <c r="AC20" s="1425"/>
      <c r="AD20" s="1424"/>
      <c r="AE20" s="1426"/>
      <c r="AF20" s="1425"/>
      <c r="AG20" s="1425"/>
      <c r="AH20" s="1424"/>
      <c r="AI20" s="1426"/>
      <c r="AJ20" s="1425"/>
      <c r="AK20" s="1425"/>
      <c r="AL20" s="1424"/>
      <c r="AM20" s="1426"/>
      <c r="AN20" s="1425"/>
      <c r="AO20" s="1425"/>
      <c r="AP20" s="1424"/>
      <c r="AQ20" s="1424"/>
      <c r="AR20" s="1425"/>
      <c r="AS20" s="1425"/>
      <c r="AT20" s="1424"/>
    </row>
    <row r="21" spans="1:46" s="1427" customFormat="1" ht="34.5" hidden="1" customHeight="1">
      <c r="A21" s="1420">
        <v>8</v>
      </c>
      <c r="B21" s="1421" t="s">
        <v>421</v>
      </c>
      <c r="C21" s="1420" t="s">
        <v>187</v>
      </c>
      <c r="D21" s="1422"/>
      <c r="E21" s="1422"/>
      <c r="F21" s="1422"/>
      <c r="G21" s="1422"/>
      <c r="H21" s="1422"/>
      <c r="I21" s="1422"/>
      <c r="J21" s="1422"/>
      <c r="K21" s="1423"/>
      <c r="L21" s="1422"/>
      <c r="M21" s="1422"/>
      <c r="N21" s="1422"/>
      <c r="O21" s="1422"/>
      <c r="P21" s="1422"/>
      <c r="Q21" s="1422"/>
      <c r="R21" s="1424"/>
      <c r="S21" s="1425"/>
      <c r="T21" s="1425"/>
      <c r="U21" s="1425"/>
      <c r="V21" s="1426"/>
      <c r="W21" s="1426"/>
      <c r="X21" s="1425"/>
      <c r="Y21" s="1425"/>
      <c r="Z21" s="1424"/>
      <c r="AA21" s="1426"/>
      <c r="AB21" s="1425"/>
      <c r="AC21" s="1425"/>
      <c r="AD21" s="1424"/>
      <c r="AE21" s="1426"/>
      <c r="AF21" s="1425"/>
      <c r="AG21" s="1425"/>
      <c r="AH21" s="1424"/>
      <c r="AI21" s="1426"/>
      <c r="AJ21" s="1425"/>
      <c r="AK21" s="1425"/>
      <c r="AL21" s="1424"/>
      <c r="AM21" s="1426"/>
      <c r="AN21" s="1425"/>
      <c r="AO21" s="1425"/>
      <c r="AP21" s="1424"/>
      <c r="AQ21" s="1424"/>
      <c r="AR21" s="1425"/>
      <c r="AS21" s="1425"/>
      <c r="AT21" s="1424"/>
    </row>
    <row r="22" spans="1:46" ht="34.5" customHeight="1">
      <c r="A22" s="1082">
        <v>5</v>
      </c>
      <c r="B22" s="1083" t="s">
        <v>800</v>
      </c>
      <c r="C22" s="1082" t="s">
        <v>801</v>
      </c>
      <c r="D22" s="963">
        <v>29</v>
      </c>
      <c r="E22" s="963">
        <v>29</v>
      </c>
      <c r="F22" s="963">
        <v>29</v>
      </c>
      <c r="G22" s="963">
        <v>29</v>
      </c>
      <c r="H22" s="963">
        <v>28</v>
      </c>
      <c r="I22" s="963"/>
      <c r="J22" s="963"/>
      <c r="K22" s="951">
        <v>28</v>
      </c>
      <c r="L22" s="963"/>
      <c r="M22" s="963"/>
      <c r="N22" s="963"/>
      <c r="O22" s="963"/>
      <c r="P22" s="963"/>
      <c r="Q22" s="963"/>
      <c r="R22" s="967"/>
      <c r="S22" s="1084"/>
      <c r="T22" s="1084"/>
      <c r="U22" s="1084"/>
      <c r="V22" s="965"/>
      <c r="W22" s="965"/>
      <c r="X22" s="1084"/>
      <c r="Y22" s="1084"/>
      <c r="Z22" s="967"/>
      <c r="AA22" s="965"/>
      <c r="AB22" s="1084"/>
      <c r="AC22" s="1084"/>
      <c r="AD22" s="967"/>
      <c r="AE22" s="965"/>
      <c r="AF22" s="1084"/>
      <c r="AG22" s="1084"/>
      <c r="AH22" s="967"/>
      <c r="AI22" s="965"/>
      <c r="AJ22" s="1084"/>
      <c r="AK22" s="1084"/>
      <c r="AL22" s="967"/>
      <c r="AM22" s="965"/>
      <c r="AN22" s="1084"/>
      <c r="AO22" s="1084"/>
      <c r="AP22" s="967"/>
      <c r="AQ22" s="967"/>
      <c r="AR22" s="1084"/>
      <c r="AS22" s="1084"/>
      <c r="AT22" s="967"/>
    </row>
    <row r="23" spans="1:46" ht="34.5" customHeight="1">
      <c r="A23" s="1082">
        <v>6</v>
      </c>
      <c r="B23" s="1083" t="s">
        <v>1134</v>
      </c>
      <c r="C23" s="1082" t="s">
        <v>169</v>
      </c>
      <c r="D23" s="963">
        <v>1</v>
      </c>
      <c r="E23" s="963">
        <v>1</v>
      </c>
      <c r="F23" s="963">
        <v>1</v>
      </c>
      <c r="G23" s="963">
        <v>1</v>
      </c>
      <c r="H23" s="963">
        <v>1</v>
      </c>
      <c r="I23" s="963"/>
      <c r="J23" s="963"/>
      <c r="K23" s="951">
        <v>1</v>
      </c>
      <c r="L23" s="963"/>
      <c r="M23" s="963"/>
      <c r="N23" s="963"/>
      <c r="O23" s="963"/>
      <c r="P23" s="963"/>
      <c r="Q23" s="963"/>
      <c r="R23" s="967"/>
      <c r="S23" s="1084"/>
      <c r="T23" s="1084"/>
      <c r="U23" s="1084"/>
      <c r="V23" s="965"/>
      <c r="W23" s="965"/>
      <c r="X23" s="1084"/>
      <c r="Y23" s="1084"/>
      <c r="Z23" s="967"/>
      <c r="AA23" s="965"/>
      <c r="AB23" s="1084"/>
      <c r="AC23" s="1084"/>
      <c r="AD23" s="967"/>
      <c r="AE23" s="965"/>
      <c r="AF23" s="1084"/>
      <c r="AG23" s="1084"/>
      <c r="AH23" s="967"/>
      <c r="AI23" s="965"/>
      <c r="AJ23" s="1084"/>
      <c r="AK23" s="1084"/>
      <c r="AL23" s="967"/>
      <c r="AM23" s="965"/>
      <c r="AN23" s="1084"/>
      <c r="AO23" s="1084"/>
      <c r="AP23" s="967"/>
      <c r="AQ23" s="967"/>
      <c r="AR23" s="1084"/>
      <c r="AS23" s="1084"/>
      <c r="AT23" s="967"/>
    </row>
    <row r="24" spans="1:46" ht="42" customHeight="1">
      <c r="A24" s="1082">
        <v>7</v>
      </c>
      <c r="B24" s="1085" t="s">
        <v>1196</v>
      </c>
      <c r="C24" s="1094" t="s">
        <v>818</v>
      </c>
      <c r="D24" s="963">
        <v>7</v>
      </c>
      <c r="E24" s="963" t="e">
        <f>S24+#REF!+#REF!+#REF!+#REF!+#REF!+#REF!</f>
        <v>#REF!</v>
      </c>
      <c r="F24" s="963" t="e">
        <f>#REF!+#REF!+#REF!+#REF!+#REF!+#REF!+#REF!</f>
        <v>#REF!</v>
      </c>
      <c r="G24" s="963" t="e">
        <f>#REF!+#REF!+#REF!+#REF!+#REF!+#REF!+#REF!</f>
        <v>#REF!</v>
      </c>
      <c r="H24" s="963">
        <f>+T24+X24+AB24+AF24+AJ24+AN24+AR24</f>
        <v>0</v>
      </c>
      <c r="I24" s="963"/>
      <c r="J24" s="963"/>
      <c r="K24" s="963">
        <f>+V24+W24+AA24+AE24+AI24+AM24+AQ24</f>
        <v>6</v>
      </c>
      <c r="L24" s="963"/>
      <c r="M24" s="963"/>
      <c r="N24" s="963"/>
      <c r="O24" s="963"/>
      <c r="P24" s="963"/>
      <c r="Q24" s="963"/>
      <c r="R24" s="967"/>
      <c r="S24" s="963">
        <v>1</v>
      </c>
      <c r="T24" s="963"/>
      <c r="U24" s="963"/>
      <c r="V24" s="963"/>
      <c r="W24" s="963">
        <v>1</v>
      </c>
      <c r="X24" s="963"/>
      <c r="Y24" s="963"/>
      <c r="Z24" s="967"/>
      <c r="AA24" s="963">
        <v>1</v>
      </c>
      <c r="AB24" s="963"/>
      <c r="AC24" s="963"/>
      <c r="AD24" s="967"/>
      <c r="AE24" s="963">
        <v>1</v>
      </c>
      <c r="AF24" s="963"/>
      <c r="AG24" s="963"/>
      <c r="AH24" s="967"/>
      <c r="AI24" s="963">
        <v>1</v>
      </c>
      <c r="AJ24" s="963"/>
      <c r="AK24" s="963"/>
      <c r="AL24" s="967"/>
      <c r="AM24" s="963">
        <v>1</v>
      </c>
      <c r="AN24" s="963"/>
      <c r="AO24" s="963"/>
      <c r="AP24" s="967"/>
      <c r="AQ24" s="963">
        <v>1</v>
      </c>
      <c r="AR24" s="963"/>
      <c r="AS24" s="963"/>
      <c r="AT24" s="967"/>
    </row>
    <row r="25" spans="1:46" ht="42" customHeight="1">
      <c r="A25" s="1082"/>
      <c r="B25" s="1206" t="s">
        <v>1333</v>
      </c>
      <c r="C25" s="1082" t="s">
        <v>167</v>
      </c>
      <c r="D25" s="963">
        <v>100</v>
      </c>
      <c r="E25" s="963" t="e">
        <f>(S25+#REF!+#REF!+#REF!+#REF!+#REF!+#REF!)/7</f>
        <v>#REF!</v>
      </c>
      <c r="F25" s="963" t="e">
        <f>(#REF!+#REF!+#REF!+#REF!+#REF!+#REF!+#REF!)/7</f>
        <v>#REF!</v>
      </c>
      <c r="G25" s="963" t="e">
        <f>(#REF!+#REF!+#REF!+#REF!+#REF!+#REF!+#REF!)/7</f>
        <v>#REF!</v>
      </c>
      <c r="H25" s="963">
        <f>(T25+X25+AB25+AF25+AJ25+AN25+AR25)/7</f>
        <v>0</v>
      </c>
      <c r="I25" s="963"/>
      <c r="J25" s="963"/>
      <c r="K25" s="963">
        <f>(V25+W25+AA25+AE25+AI25+AM25+AQ25)/7</f>
        <v>85.714285714285708</v>
      </c>
      <c r="L25" s="963"/>
      <c r="M25" s="963"/>
      <c r="N25" s="963"/>
      <c r="O25" s="963"/>
      <c r="P25" s="963"/>
      <c r="Q25" s="963"/>
      <c r="R25" s="967"/>
      <c r="S25" s="963">
        <v>100</v>
      </c>
      <c r="T25" s="963"/>
      <c r="U25" s="963"/>
      <c r="V25" s="963"/>
      <c r="W25" s="963">
        <v>100</v>
      </c>
      <c r="X25" s="963"/>
      <c r="Y25" s="963"/>
      <c r="Z25" s="967"/>
      <c r="AA25" s="963">
        <v>100</v>
      </c>
      <c r="AB25" s="963"/>
      <c r="AC25" s="963"/>
      <c r="AD25" s="967"/>
      <c r="AE25" s="963">
        <v>100</v>
      </c>
      <c r="AF25" s="963"/>
      <c r="AG25" s="963"/>
      <c r="AH25" s="967"/>
      <c r="AI25" s="963">
        <v>100</v>
      </c>
      <c r="AJ25" s="963"/>
      <c r="AK25" s="963"/>
      <c r="AL25" s="967"/>
      <c r="AM25" s="963">
        <v>100</v>
      </c>
      <c r="AN25" s="963"/>
      <c r="AO25" s="963"/>
      <c r="AP25" s="967"/>
      <c r="AQ25" s="963">
        <v>100</v>
      </c>
      <c r="AR25" s="963"/>
      <c r="AS25" s="963"/>
      <c r="AT25" s="967"/>
    </row>
    <row r="26" spans="1:46" ht="36" customHeight="1">
      <c r="A26" s="1082">
        <v>8</v>
      </c>
      <c r="B26" s="1083" t="s">
        <v>382</v>
      </c>
      <c r="C26" s="1082" t="s">
        <v>383</v>
      </c>
      <c r="D26" s="963">
        <v>1</v>
      </c>
      <c r="E26" s="963">
        <v>1</v>
      </c>
      <c r="F26" s="963">
        <v>1</v>
      </c>
      <c r="G26" s="963"/>
      <c r="H26" s="963">
        <v>1</v>
      </c>
      <c r="I26" s="963"/>
      <c r="J26" s="963"/>
      <c r="K26" s="951">
        <v>1</v>
      </c>
      <c r="L26" s="963"/>
      <c r="M26" s="963"/>
      <c r="N26" s="963"/>
      <c r="O26" s="963"/>
      <c r="P26" s="963"/>
      <c r="Q26" s="963"/>
      <c r="R26" s="967"/>
      <c r="S26" s="1084"/>
      <c r="T26" s="1084"/>
      <c r="U26" s="1084"/>
      <c r="V26" s="965"/>
      <c r="W26" s="965"/>
      <c r="X26" s="1084"/>
      <c r="Y26" s="1084"/>
      <c r="Z26" s="967"/>
      <c r="AA26" s="965"/>
      <c r="AB26" s="1084"/>
      <c r="AC26" s="1084"/>
      <c r="AD26" s="967"/>
      <c r="AE26" s="965"/>
      <c r="AF26" s="1084"/>
      <c r="AG26" s="1084"/>
      <c r="AH26" s="967"/>
      <c r="AI26" s="965"/>
      <c r="AJ26" s="1084"/>
      <c r="AK26" s="1084"/>
      <c r="AL26" s="967"/>
      <c r="AM26" s="965"/>
      <c r="AN26" s="1084"/>
      <c r="AO26" s="1084"/>
      <c r="AP26" s="967"/>
      <c r="AQ26" s="967"/>
      <c r="AR26" s="1084"/>
      <c r="AS26" s="1084"/>
      <c r="AT26" s="967"/>
    </row>
    <row r="27" spans="1:46" s="1077" customFormat="1" ht="38.25" customHeight="1">
      <c r="A27" s="1209" t="s">
        <v>171</v>
      </c>
      <c r="B27" s="1183" t="s">
        <v>17</v>
      </c>
      <c r="C27" s="1209"/>
      <c r="D27" s="963"/>
      <c r="E27" s="963"/>
      <c r="F27" s="963"/>
      <c r="G27" s="963"/>
      <c r="H27" s="963"/>
      <c r="I27" s="963"/>
      <c r="J27" s="963"/>
      <c r="K27" s="951"/>
      <c r="L27" s="963"/>
      <c r="M27" s="963"/>
      <c r="N27" s="963"/>
      <c r="O27" s="963"/>
      <c r="P27" s="963"/>
      <c r="Q27" s="963"/>
      <c r="R27" s="1076"/>
      <c r="S27" s="1184"/>
      <c r="T27" s="1184"/>
      <c r="U27" s="1184"/>
      <c r="V27" s="1072"/>
      <c r="W27" s="1072"/>
      <c r="X27" s="1184"/>
      <c r="Y27" s="1184"/>
      <c r="Z27" s="1076"/>
      <c r="AA27" s="1072"/>
      <c r="AB27" s="1184"/>
      <c r="AC27" s="1184"/>
      <c r="AD27" s="1076"/>
      <c r="AE27" s="1072"/>
      <c r="AF27" s="1184"/>
      <c r="AG27" s="1184"/>
      <c r="AH27" s="1076"/>
      <c r="AI27" s="1072"/>
      <c r="AJ27" s="1184"/>
      <c r="AK27" s="1184"/>
      <c r="AL27" s="1076"/>
      <c r="AM27" s="1072"/>
      <c r="AN27" s="1184"/>
      <c r="AO27" s="1184"/>
      <c r="AP27" s="1076"/>
      <c r="AQ27" s="1076"/>
      <c r="AR27" s="1184"/>
      <c r="AS27" s="1184"/>
      <c r="AT27" s="1076"/>
    </row>
    <row r="28" spans="1:46" ht="34.5" customHeight="1">
      <c r="A28" s="1082">
        <v>1</v>
      </c>
      <c r="B28" s="1085" t="s">
        <v>783</v>
      </c>
      <c r="C28" s="1082" t="s">
        <v>168</v>
      </c>
      <c r="D28" s="963">
        <v>6.5</v>
      </c>
      <c r="E28" s="963" t="e">
        <f>(S28+#REF!+#REF!+#REF!+#REF!+#REF!+#REF!)/7</f>
        <v>#REF!</v>
      </c>
      <c r="F28" s="1086" t="e">
        <f>(#REF!+#REF!+#REF!+#REF!+#REF!+#REF!+#REF!)/7</f>
        <v>#REF!</v>
      </c>
      <c r="G28" s="964" t="e">
        <f>(#REF!+#REF!+#REF!+#REF!+#REF!+#REF!+#REF!)/7</f>
        <v>#REF!</v>
      </c>
      <c r="H28" s="963">
        <v>6.25</v>
      </c>
      <c r="I28" s="963"/>
      <c r="J28" s="963"/>
      <c r="K28" s="950">
        <v>6.2</v>
      </c>
      <c r="L28" s="963"/>
      <c r="M28" s="963"/>
      <c r="N28" s="963"/>
      <c r="O28" s="963"/>
      <c r="P28" s="963"/>
      <c r="Q28" s="963"/>
      <c r="R28" s="967"/>
      <c r="S28" s="1084"/>
      <c r="T28" s="1084"/>
      <c r="U28" s="1084"/>
      <c r="V28" s="965"/>
      <c r="W28" s="965"/>
      <c r="X28" s="1084"/>
      <c r="Y28" s="1084"/>
      <c r="Z28" s="967"/>
      <c r="AA28" s="965"/>
      <c r="AB28" s="1084"/>
      <c r="AC28" s="1084"/>
      <c r="AD28" s="967"/>
      <c r="AE28" s="965"/>
      <c r="AF28" s="1084"/>
      <c r="AG28" s="1084"/>
      <c r="AH28" s="967"/>
      <c r="AI28" s="965"/>
      <c r="AJ28" s="1084"/>
      <c r="AK28" s="1084"/>
      <c r="AL28" s="967"/>
      <c r="AM28" s="965"/>
      <c r="AN28" s="1084"/>
      <c r="AO28" s="1084"/>
      <c r="AP28" s="967"/>
      <c r="AQ28" s="967"/>
      <c r="AR28" s="1084"/>
      <c r="AS28" s="1084"/>
      <c r="AT28" s="967"/>
    </row>
    <row r="29" spans="1:46" s="1259" customFormat="1" ht="35.25" customHeight="1">
      <c r="A29" s="1082">
        <v>2</v>
      </c>
      <c r="B29" s="1085" t="s">
        <v>784</v>
      </c>
      <c r="C29" s="1082" t="s">
        <v>168</v>
      </c>
      <c r="D29" s="963">
        <v>6.5</v>
      </c>
      <c r="E29" s="963" t="e">
        <f>(S29+#REF!+#REF!+#REF!+#REF!+#REF!+#REF!)/7</f>
        <v>#REF!</v>
      </c>
      <c r="F29" s="963" t="e">
        <f>(#REF!+#REF!+#REF!+#REF!+#REF!+#REF!+#REF!)/7</f>
        <v>#REF!</v>
      </c>
      <c r="G29" s="964" t="e">
        <f>(#REF!+#REF!+#REF!+#REF!+#REF!+#REF!+#REF!)/7</f>
        <v>#REF!</v>
      </c>
      <c r="H29" s="963">
        <v>7.6</v>
      </c>
      <c r="I29" s="963"/>
      <c r="J29" s="963"/>
      <c r="K29" s="950">
        <v>7.6</v>
      </c>
      <c r="L29" s="963"/>
      <c r="M29" s="963"/>
      <c r="N29" s="963"/>
      <c r="O29" s="963"/>
      <c r="P29" s="963"/>
      <c r="Q29" s="963"/>
      <c r="R29" s="960"/>
      <c r="S29" s="963"/>
      <c r="T29" s="963"/>
      <c r="U29" s="963"/>
      <c r="V29" s="951"/>
      <c r="W29" s="951"/>
      <c r="X29" s="963"/>
      <c r="Y29" s="963"/>
      <c r="Z29" s="960"/>
      <c r="AA29" s="951"/>
      <c r="AB29" s="963"/>
      <c r="AC29" s="963"/>
      <c r="AD29" s="960"/>
      <c r="AE29" s="951"/>
      <c r="AF29" s="963"/>
      <c r="AG29" s="963"/>
      <c r="AH29" s="960"/>
      <c r="AI29" s="951"/>
      <c r="AJ29" s="963"/>
      <c r="AK29" s="963"/>
      <c r="AL29" s="960"/>
      <c r="AM29" s="951"/>
      <c r="AN29" s="963"/>
      <c r="AO29" s="963"/>
      <c r="AP29" s="960"/>
      <c r="AQ29" s="960"/>
      <c r="AR29" s="963"/>
      <c r="AS29" s="963"/>
      <c r="AT29" s="960"/>
    </row>
    <row r="30" spans="1:46" ht="40.5" customHeight="1">
      <c r="A30" s="1082">
        <v>3</v>
      </c>
      <c r="B30" s="1085" t="s">
        <v>1241</v>
      </c>
      <c r="C30" s="1082" t="s">
        <v>167</v>
      </c>
      <c r="D30" s="963">
        <v>11.2</v>
      </c>
      <c r="E30" s="963" t="e">
        <f>+(S30+#REF!+#REF!+#REF!+#REF!+#REF!+#REF!)/7</f>
        <v>#REF!</v>
      </c>
      <c r="F30" s="963" t="e">
        <f>+(#REF!+#REF!+#REF!+#REF!+#REF!+#REF!+#REF!)/7</f>
        <v>#REF!</v>
      </c>
      <c r="G30" s="1086">
        <v>10.68</v>
      </c>
      <c r="H30" s="964">
        <v>10.68</v>
      </c>
      <c r="I30" s="963"/>
      <c r="J30" s="963"/>
      <c r="K30" s="950">
        <v>10.199999999999999</v>
      </c>
      <c r="L30" s="963"/>
      <c r="M30" s="963"/>
      <c r="N30" s="963"/>
      <c r="O30" s="963"/>
      <c r="P30" s="963"/>
      <c r="Q30" s="963"/>
      <c r="R30" s="1087"/>
      <c r="S30" s="963">
        <v>9.5</v>
      </c>
      <c r="T30" s="963"/>
      <c r="U30" s="963"/>
      <c r="V30" s="963"/>
      <c r="W30" s="963">
        <v>9.2100000000000009</v>
      </c>
      <c r="X30" s="963"/>
      <c r="Y30" s="963"/>
      <c r="Z30" s="967"/>
      <c r="AA30" s="963">
        <v>9.7100000000000009</v>
      </c>
      <c r="AB30" s="963"/>
      <c r="AC30" s="963"/>
      <c r="AD30" s="967"/>
      <c r="AE30" s="963">
        <v>10.34</v>
      </c>
      <c r="AF30" s="963"/>
      <c r="AG30" s="963"/>
      <c r="AH30" s="967"/>
      <c r="AI30" s="963">
        <v>10</v>
      </c>
      <c r="AJ30" s="963"/>
      <c r="AK30" s="963"/>
      <c r="AL30" s="967"/>
      <c r="AM30" s="963">
        <v>11.46</v>
      </c>
      <c r="AN30" s="963"/>
      <c r="AO30" s="963"/>
      <c r="AP30" s="967"/>
      <c r="AQ30" s="960">
        <v>13.18</v>
      </c>
      <c r="AR30" s="963"/>
      <c r="AS30" s="963"/>
      <c r="AT30" s="967"/>
    </row>
    <row r="31" spans="1:46" ht="40.5" customHeight="1">
      <c r="A31" s="1082">
        <v>4</v>
      </c>
      <c r="B31" s="1085" t="s">
        <v>1209</v>
      </c>
      <c r="C31" s="1082" t="s">
        <v>167</v>
      </c>
      <c r="D31" s="963">
        <v>96.6</v>
      </c>
      <c r="E31" s="964" t="e">
        <f>+(S31+#REF!+#REF!+#REF!+#REF!+#REF!+#REF!)/7</f>
        <v>#REF!</v>
      </c>
      <c r="F31" s="963" t="e">
        <f>+(#REF!+#REF!+#REF!+#REF!+#REF!+#REF!+#REF!)/7</f>
        <v>#REF!</v>
      </c>
      <c r="G31" s="964">
        <v>67.099999999999994</v>
      </c>
      <c r="H31" s="964">
        <v>96.7</v>
      </c>
      <c r="I31" s="963"/>
      <c r="J31" s="963"/>
      <c r="K31" s="950">
        <v>96.8</v>
      </c>
      <c r="L31" s="963"/>
      <c r="M31" s="963"/>
      <c r="N31" s="963"/>
      <c r="O31" s="963"/>
      <c r="P31" s="963"/>
      <c r="Q31" s="963"/>
      <c r="R31" s="1087"/>
      <c r="S31" s="961">
        <v>97</v>
      </c>
      <c r="T31" s="963"/>
      <c r="U31" s="963"/>
      <c r="V31" s="963"/>
      <c r="W31" s="963">
        <v>96.6</v>
      </c>
      <c r="X31" s="963"/>
      <c r="Y31" s="963"/>
      <c r="Z31" s="967"/>
      <c r="AA31" s="963">
        <v>96.9</v>
      </c>
      <c r="AB31" s="963"/>
      <c r="AC31" s="963"/>
      <c r="AD31" s="967"/>
      <c r="AE31" s="963">
        <v>97.5</v>
      </c>
      <c r="AF31" s="963"/>
      <c r="AG31" s="963"/>
      <c r="AH31" s="967"/>
      <c r="AI31" s="963">
        <v>96.4</v>
      </c>
      <c r="AJ31" s="963"/>
      <c r="AK31" s="963"/>
      <c r="AL31" s="967"/>
      <c r="AM31" s="963">
        <v>96.9</v>
      </c>
      <c r="AN31" s="963"/>
      <c r="AO31" s="963"/>
      <c r="AP31" s="967"/>
      <c r="AQ31" s="960">
        <v>96.1</v>
      </c>
      <c r="AR31" s="963"/>
      <c r="AS31" s="963"/>
      <c r="AT31" s="967"/>
    </row>
    <row r="32" spans="1:46" ht="32.25" customHeight="1">
      <c r="A32" s="1082">
        <v>5</v>
      </c>
      <c r="B32" s="1085" t="s">
        <v>1208</v>
      </c>
      <c r="C32" s="1082" t="s">
        <v>167</v>
      </c>
      <c r="D32" s="963">
        <v>94.5</v>
      </c>
      <c r="E32" s="961" t="e">
        <f>+(S32+#REF!+#REF!+#REF!+#REF!+#REF!+#REF!)/7</f>
        <v>#REF!</v>
      </c>
      <c r="F32" s="964" t="e">
        <f>+(#REF!+#REF!+#REF!+#REF!+#REF!+#REF!+#REF!)/7</f>
        <v>#REF!</v>
      </c>
      <c r="G32" s="964">
        <v>93.1</v>
      </c>
      <c r="H32" s="964">
        <v>92</v>
      </c>
      <c r="I32" s="963"/>
      <c r="J32" s="963"/>
      <c r="K32" s="950">
        <v>92.5</v>
      </c>
      <c r="L32" s="963"/>
      <c r="M32" s="963"/>
      <c r="N32" s="963"/>
      <c r="O32" s="963"/>
      <c r="P32" s="963"/>
      <c r="Q32" s="963"/>
      <c r="R32" s="1087"/>
      <c r="S32" s="964">
        <v>92.9</v>
      </c>
      <c r="T32" s="963"/>
      <c r="U32" s="963"/>
      <c r="V32" s="963"/>
      <c r="W32" s="963">
        <v>92.6</v>
      </c>
      <c r="X32" s="963"/>
      <c r="Y32" s="963"/>
      <c r="Z32" s="967"/>
      <c r="AA32" s="963">
        <v>92.5</v>
      </c>
      <c r="AB32" s="963"/>
      <c r="AC32" s="963"/>
      <c r="AD32" s="967"/>
      <c r="AE32" s="963">
        <v>92.5</v>
      </c>
      <c r="AF32" s="963"/>
      <c r="AG32" s="963"/>
      <c r="AH32" s="967"/>
      <c r="AI32" s="963">
        <v>93.8</v>
      </c>
      <c r="AJ32" s="963"/>
      <c r="AK32" s="963"/>
      <c r="AL32" s="967"/>
      <c r="AM32" s="963">
        <v>91.8</v>
      </c>
      <c r="AN32" s="963"/>
      <c r="AO32" s="963"/>
      <c r="AP32" s="967"/>
      <c r="AQ32" s="960">
        <v>91</v>
      </c>
      <c r="AR32" s="963"/>
      <c r="AS32" s="963"/>
      <c r="AT32" s="967"/>
    </row>
    <row r="33" spans="1:46" ht="32.25" customHeight="1">
      <c r="A33" s="1082">
        <v>6</v>
      </c>
      <c r="B33" s="1085" t="s">
        <v>1385</v>
      </c>
      <c r="C33" s="1082" t="s">
        <v>167</v>
      </c>
      <c r="D33" s="963">
        <v>98.2</v>
      </c>
      <c r="E33" s="963">
        <v>98.2</v>
      </c>
      <c r="F33" s="963"/>
      <c r="G33" s="964">
        <v>53.1</v>
      </c>
      <c r="H33" s="963">
        <v>98.2</v>
      </c>
      <c r="I33" s="963"/>
      <c r="J33" s="963"/>
      <c r="K33" s="950">
        <v>98.2</v>
      </c>
      <c r="L33" s="963"/>
      <c r="M33" s="963"/>
      <c r="N33" s="963"/>
      <c r="O33" s="963"/>
      <c r="P33" s="963"/>
      <c r="Q33" s="963"/>
      <c r="R33" s="1203"/>
      <c r="S33" s="964">
        <v>98.18</v>
      </c>
      <c r="T33" s="964"/>
      <c r="U33" s="964"/>
      <c r="V33" s="964"/>
      <c r="W33" s="964">
        <v>98.48</v>
      </c>
      <c r="X33" s="964"/>
      <c r="Y33" s="964"/>
      <c r="Z33" s="967"/>
      <c r="AA33" s="964">
        <v>98.15</v>
      </c>
      <c r="AB33" s="964"/>
      <c r="AC33" s="964"/>
      <c r="AD33" s="967"/>
      <c r="AE33" s="964">
        <v>97.5</v>
      </c>
      <c r="AF33" s="964"/>
      <c r="AG33" s="964"/>
      <c r="AH33" s="967"/>
      <c r="AI33" s="964">
        <v>98.75</v>
      </c>
      <c r="AJ33" s="964"/>
      <c r="AK33" s="964"/>
      <c r="AL33" s="967"/>
      <c r="AM33" s="964">
        <v>97.96</v>
      </c>
      <c r="AN33" s="964"/>
      <c r="AO33" s="964"/>
      <c r="AP33" s="967"/>
      <c r="AQ33" s="1228">
        <v>98.02</v>
      </c>
      <c r="AR33" s="964"/>
      <c r="AS33" s="964"/>
      <c r="AT33" s="967"/>
    </row>
    <row r="34" spans="1:46" ht="32.25" customHeight="1">
      <c r="A34" s="1082">
        <v>7</v>
      </c>
      <c r="B34" s="1083" t="s">
        <v>1207</v>
      </c>
      <c r="C34" s="1082" t="s">
        <v>167</v>
      </c>
      <c r="D34" s="963">
        <v>100</v>
      </c>
      <c r="E34" s="963" t="e">
        <f>(S34+#REF!+#REF!+#REF!+#REF!+#REF!+#REF!)/7</f>
        <v>#REF!</v>
      </c>
      <c r="F34" s="963" t="e">
        <f>(#REF!+#REF!+#REF!+#REF!+#REF!+#REF!+#REF!)/7</f>
        <v>#REF!</v>
      </c>
      <c r="G34" s="961" t="e">
        <f>(#REF!+#REF!+#REF!+#REF!+#REF!+#REF!+#REF!)/7</f>
        <v>#REF!</v>
      </c>
      <c r="H34" s="964">
        <f>(T34+X34+AB34+AF34+AJ34+AN34+AR34)/7</f>
        <v>0</v>
      </c>
      <c r="I34" s="963"/>
      <c r="J34" s="963"/>
      <c r="K34" s="950">
        <f>(V34+W34+AA34+AE34+AI34+AM34+AQ34)/7</f>
        <v>84.214285714285708</v>
      </c>
      <c r="L34" s="963"/>
      <c r="M34" s="963"/>
      <c r="N34" s="963"/>
      <c r="O34" s="963"/>
      <c r="P34" s="963"/>
      <c r="Q34" s="963"/>
      <c r="R34" s="1087"/>
      <c r="S34" s="1084">
        <v>100</v>
      </c>
      <c r="T34" s="1084"/>
      <c r="U34" s="1084"/>
      <c r="V34" s="965"/>
      <c r="W34" s="965">
        <v>100</v>
      </c>
      <c r="X34" s="1084"/>
      <c r="Y34" s="1084"/>
      <c r="Z34" s="967"/>
      <c r="AA34" s="965">
        <v>100</v>
      </c>
      <c r="AB34" s="1084"/>
      <c r="AC34" s="1084"/>
      <c r="AD34" s="967"/>
      <c r="AE34" s="965">
        <v>99</v>
      </c>
      <c r="AF34" s="1084"/>
      <c r="AG34" s="1084"/>
      <c r="AH34" s="967"/>
      <c r="AI34" s="965">
        <v>100</v>
      </c>
      <c r="AJ34" s="1084"/>
      <c r="AK34" s="1084"/>
      <c r="AL34" s="967"/>
      <c r="AM34" s="965">
        <v>98.3</v>
      </c>
      <c r="AN34" s="1084"/>
      <c r="AO34" s="1084"/>
      <c r="AP34" s="967"/>
      <c r="AQ34" s="1227">
        <v>92.2</v>
      </c>
      <c r="AR34" s="1084"/>
      <c r="AS34" s="1084"/>
      <c r="AT34" s="967"/>
    </row>
    <row r="35" spans="1:46" ht="40.5" customHeight="1">
      <c r="A35" s="1082">
        <v>8</v>
      </c>
      <c r="B35" s="1083" t="s">
        <v>469</v>
      </c>
      <c r="C35" s="1082" t="s">
        <v>167</v>
      </c>
      <c r="D35" s="963">
        <v>98.5</v>
      </c>
      <c r="E35" s="964" t="e">
        <f>(S35+#REF!+#REF!+#REF!+#REF!+#REF!+#REF!)/7</f>
        <v>#REF!</v>
      </c>
      <c r="F35" s="964" t="e">
        <f>(#REF!+#REF!+#REF!+#REF!+#REF!+#REF!+#REF!)/7</f>
        <v>#REF!</v>
      </c>
      <c r="G35" s="961">
        <v>100</v>
      </c>
      <c r="H35" s="964">
        <f>(T35+X35+AB35+AF35+AJ35+AN35+AR35)/7</f>
        <v>0</v>
      </c>
      <c r="I35" s="964"/>
      <c r="J35" s="964"/>
      <c r="K35" s="950">
        <f>(V35+W35+AA35+AE35+AI35+AM35+AQ35)/7</f>
        <v>84.142857142857139</v>
      </c>
      <c r="L35" s="963"/>
      <c r="M35" s="963"/>
      <c r="N35" s="963"/>
      <c r="O35" s="963"/>
      <c r="P35" s="963"/>
      <c r="Q35" s="963"/>
      <c r="R35" s="1087"/>
      <c r="S35" s="1084">
        <v>100</v>
      </c>
      <c r="T35" s="1084"/>
      <c r="U35" s="1084"/>
      <c r="V35" s="965"/>
      <c r="W35" s="965">
        <v>100</v>
      </c>
      <c r="X35" s="1084"/>
      <c r="Y35" s="1084"/>
      <c r="Z35" s="967"/>
      <c r="AA35" s="965">
        <v>100</v>
      </c>
      <c r="AB35" s="1084"/>
      <c r="AC35" s="1084"/>
      <c r="AD35" s="967"/>
      <c r="AE35" s="965">
        <v>99</v>
      </c>
      <c r="AF35" s="1084"/>
      <c r="AG35" s="1084"/>
      <c r="AH35" s="967"/>
      <c r="AI35" s="965">
        <v>100</v>
      </c>
      <c r="AJ35" s="1084"/>
      <c r="AK35" s="1084"/>
      <c r="AL35" s="967"/>
      <c r="AM35" s="965">
        <v>98</v>
      </c>
      <c r="AN35" s="1084"/>
      <c r="AO35" s="1084"/>
      <c r="AP35" s="967"/>
      <c r="AQ35" s="967">
        <v>92</v>
      </c>
      <c r="AR35" s="1084"/>
      <c r="AS35" s="1084"/>
      <c r="AT35" s="967"/>
    </row>
    <row r="36" spans="1:46" ht="40.5" hidden="1" customHeight="1">
      <c r="A36" s="1082"/>
      <c r="B36" s="1083" t="s">
        <v>18</v>
      </c>
      <c r="C36" s="1082" t="s">
        <v>168</v>
      </c>
      <c r="D36" s="963"/>
      <c r="E36" s="963">
        <v>0.12</v>
      </c>
      <c r="F36" s="963"/>
      <c r="G36" s="963"/>
      <c r="H36" s="963"/>
      <c r="I36" s="963"/>
      <c r="J36" s="963"/>
      <c r="K36" s="951"/>
      <c r="L36" s="963"/>
      <c r="M36" s="963"/>
      <c r="N36" s="963"/>
      <c r="O36" s="963"/>
      <c r="P36" s="963"/>
      <c r="Q36" s="963"/>
      <c r="R36" s="1087"/>
      <c r="S36" s="1084"/>
      <c r="T36" s="1084"/>
      <c r="U36" s="1084"/>
      <c r="V36" s="965"/>
      <c r="W36" s="965"/>
      <c r="X36" s="1084"/>
      <c r="Y36" s="1084"/>
      <c r="Z36" s="967"/>
      <c r="AA36" s="965"/>
      <c r="AB36" s="1084"/>
      <c r="AC36" s="1084"/>
      <c r="AD36" s="967"/>
      <c r="AE36" s="965"/>
      <c r="AF36" s="1084"/>
      <c r="AG36" s="1084"/>
      <c r="AH36" s="967"/>
      <c r="AI36" s="965"/>
      <c r="AJ36" s="1084"/>
      <c r="AK36" s="1084"/>
      <c r="AL36" s="967"/>
      <c r="AM36" s="965"/>
      <c r="AN36" s="1084"/>
      <c r="AO36" s="1084"/>
      <c r="AP36" s="967"/>
      <c r="AQ36" s="967"/>
      <c r="AR36" s="1084"/>
      <c r="AS36" s="1084"/>
      <c r="AT36" s="967"/>
    </row>
    <row r="37" spans="1:46" ht="32.25" customHeight="1">
      <c r="A37" s="1082"/>
      <c r="B37" s="1083" t="s">
        <v>189</v>
      </c>
      <c r="C37" s="1082" t="s">
        <v>1117</v>
      </c>
      <c r="D37" s="963"/>
      <c r="E37" s="963">
        <v>28.28</v>
      </c>
      <c r="F37" s="963"/>
      <c r="G37" s="963"/>
      <c r="H37" s="963">
        <v>28.28</v>
      </c>
      <c r="I37" s="963"/>
      <c r="J37" s="963"/>
      <c r="K37" s="951">
        <v>25.74</v>
      </c>
      <c r="L37" s="963"/>
      <c r="M37" s="963"/>
      <c r="N37" s="963"/>
      <c r="O37" s="963"/>
      <c r="P37" s="963"/>
      <c r="Q37" s="963"/>
      <c r="R37" s="1087"/>
      <c r="S37" s="1084"/>
      <c r="T37" s="1084"/>
      <c r="U37" s="1084"/>
      <c r="V37" s="965"/>
      <c r="W37" s="965"/>
      <c r="X37" s="1084"/>
      <c r="Y37" s="1084"/>
      <c r="Z37" s="967"/>
      <c r="AA37" s="965"/>
      <c r="AB37" s="1084"/>
      <c r="AC37" s="1084"/>
      <c r="AD37" s="967"/>
      <c r="AE37" s="965"/>
      <c r="AF37" s="1084"/>
      <c r="AG37" s="1084"/>
      <c r="AH37" s="967"/>
      <c r="AI37" s="965"/>
      <c r="AJ37" s="1084"/>
      <c r="AK37" s="1084"/>
      <c r="AL37" s="967"/>
      <c r="AM37" s="965"/>
      <c r="AN37" s="1084"/>
      <c r="AO37" s="1084"/>
      <c r="AP37" s="967"/>
      <c r="AQ37" s="967"/>
      <c r="AR37" s="1084"/>
      <c r="AS37" s="1084"/>
      <c r="AT37" s="967"/>
    </row>
    <row r="38" spans="1:46" s="1259" customFormat="1" ht="32.25" customHeight="1">
      <c r="A38" s="1082"/>
      <c r="B38" s="1083" t="s">
        <v>332</v>
      </c>
      <c r="C38" s="1082" t="s">
        <v>167</v>
      </c>
      <c r="D38" s="963" t="s">
        <v>1167</v>
      </c>
      <c r="E38" s="1086" t="e">
        <f>(S38+#REF!+#REF!+#REF!+#REF!+#REF!+#REF!)/7</f>
        <v>#REF!</v>
      </c>
      <c r="F38" s="1086" t="e">
        <f>(#REF!+#REF!+#REF!+#REF!+#REF!+#REF!+#REF!)/7</f>
        <v>#REF!</v>
      </c>
      <c r="G38" s="1086"/>
      <c r="H38" s="1086">
        <v>0.28999999999999998</v>
      </c>
      <c r="I38" s="1086"/>
      <c r="J38" s="1086"/>
      <c r="K38" s="950">
        <v>0.35</v>
      </c>
      <c r="L38" s="963"/>
      <c r="M38" s="963"/>
      <c r="N38" s="963"/>
      <c r="O38" s="963"/>
      <c r="P38" s="963"/>
      <c r="Q38" s="963"/>
      <c r="R38" s="1087"/>
      <c r="S38" s="1086">
        <v>0.45</v>
      </c>
      <c r="T38" s="1086"/>
      <c r="U38" s="1086"/>
      <c r="V38" s="1095"/>
      <c r="W38" s="1095">
        <v>0.49</v>
      </c>
      <c r="X38" s="1086"/>
      <c r="Y38" s="1086"/>
      <c r="Z38" s="960"/>
      <c r="AA38" s="1095">
        <v>0.28000000000000003</v>
      </c>
      <c r="AB38" s="1086"/>
      <c r="AC38" s="1086"/>
      <c r="AD38" s="960"/>
      <c r="AE38" s="1095">
        <v>0.55000000000000004</v>
      </c>
      <c r="AF38" s="1086"/>
      <c r="AG38" s="1086"/>
      <c r="AH38" s="960"/>
      <c r="AI38" s="1095">
        <v>0.15</v>
      </c>
      <c r="AJ38" s="1086"/>
      <c r="AK38" s="1086"/>
      <c r="AL38" s="960"/>
      <c r="AM38" s="1095">
        <v>0.49</v>
      </c>
      <c r="AN38" s="1086"/>
      <c r="AO38" s="1086"/>
      <c r="AP38" s="960"/>
      <c r="AQ38" s="1258">
        <v>0.05</v>
      </c>
      <c r="AR38" s="1086"/>
      <c r="AS38" s="1086"/>
      <c r="AT38" s="960"/>
    </row>
    <row r="39" spans="1:46" s="1259" customFormat="1" ht="32.25" customHeight="1">
      <c r="A39" s="1082">
        <v>9</v>
      </c>
      <c r="B39" s="1083" t="s">
        <v>442</v>
      </c>
      <c r="C39" s="1082" t="s">
        <v>167</v>
      </c>
      <c r="D39" s="964">
        <v>89.5</v>
      </c>
      <c r="E39" s="961" t="e">
        <f>'7 LĐTBXH'!D45</f>
        <v>#REF!</v>
      </c>
      <c r="F39" s="961" t="e">
        <f>'7 LĐTBXH'!#REF!</f>
        <v>#REF!</v>
      </c>
      <c r="G39" s="961" t="e">
        <f>'7 LĐTBXH'!#REF!</f>
        <v>#REF!</v>
      </c>
      <c r="H39" s="961" t="e">
        <f>+'7 LĐTBXH'!E45</f>
        <v>#DIV/0!</v>
      </c>
      <c r="I39" s="964">
        <f>(V39+W39+AA39+AE39+AI39+AM39+AQ39)/7</f>
        <v>77</v>
      </c>
      <c r="J39" s="964"/>
      <c r="K39" s="961">
        <f>+'7 LĐTBXH'!G45</f>
        <v>90.651922335090646</v>
      </c>
      <c r="L39" s="963"/>
      <c r="M39" s="963"/>
      <c r="N39" s="963"/>
      <c r="O39" s="963"/>
      <c r="P39" s="963"/>
      <c r="Q39" s="963"/>
      <c r="R39" s="1087"/>
      <c r="S39" s="964">
        <v>96</v>
      </c>
      <c r="T39" s="1336"/>
      <c r="U39" s="1336"/>
      <c r="V39" s="1336"/>
      <c r="W39" s="1336">
        <v>96</v>
      </c>
      <c r="X39" s="1336"/>
      <c r="Y39" s="1336"/>
      <c r="Z39" s="960"/>
      <c r="AA39" s="1336">
        <v>91</v>
      </c>
      <c r="AB39" s="1336"/>
      <c r="AC39" s="1336"/>
      <c r="AD39" s="960"/>
      <c r="AE39" s="1336">
        <v>78</v>
      </c>
      <c r="AF39" s="1337"/>
      <c r="AG39" s="1337"/>
      <c r="AH39" s="960"/>
      <c r="AI39" s="1336">
        <v>88</v>
      </c>
      <c r="AJ39" s="1336"/>
      <c r="AK39" s="1336"/>
      <c r="AL39" s="960"/>
      <c r="AM39" s="1337">
        <v>87</v>
      </c>
      <c r="AN39" s="1337"/>
      <c r="AO39" s="1337"/>
      <c r="AP39" s="960"/>
      <c r="AQ39" s="1337">
        <v>99</v>
      </c>
      <c r="AR39" s="1337"/>
      <c r="AS39" s="1337"/>
      <c r="AT39" s="960"/>
    </row>
    <row r="40" spans="1:46" s="1259" customFormat="1" ht="40.5" customHeight="1">
      <c r="A40" s="953">
        <v>10</v>
      </c>
      <c r="B40" s="1085" t="s">
        <v>1386</v>
      </c>
      <c r="C40" s="953" t="s">
        <v>188</v>
      </c>
      <c r="D40" s="950"/>
      <c r="E40" s="954">
        <v>43586</v>
      </c>
      <c r="F40" s="1509"/>
      <c r="G40" s="1509"/>
      <c r="H40" s="954">
        <v>41293</v>
      </c>
      <c r="I40" s="950"/>
      <c r="J40" s="964"/>
      <c r="K40" s="954">
        <v>42300</v>
      </c>
      <c r="L40" s="951"/>
      <c r="M40" s="951"/>
      <c r="N40" s="951"/>
      <c r="O40" s="951"/>
      <c r="P40" s="951"/>
      <c r="Q40" s="951"/>
      <c r="R40" s="1510"/>
      <c r="S40" s="950"/>
      <c r="T40" s="1290"/>
      <c r="U40" s="1336"/>
      <c r="V40" s="1290"/>
      <c r="W40" s="1290"/>
      <c r="X40" s="1290"/>
      <c r="Y40" s="1336"/>
      <c r="Z40" s="960"/>
      <c r="AA40" s="1290"/>
      <c r="AB40" s="1290"/>
      <c r="AC40" s="1336"/>
      <c r="AD40" s="960"/>
      <c r="AE40" s="1290"/>
      <c r="AF40" s="1289"/>
      <c r="AG40" s="1337"/>
      <c r="AH40" s="960"/>
      <c r="AI40" s="1290"/>
      <c r="AJ40" s="1290"/>
      <c r="AK40" s="1336"/>
      <c r="AL40" s="960"/>
      <c r="AM40" s="1289"/>
      <c r="AN40" s="1289"/>
      <c r="AO40" s="1337"/>
      <c r="AP40" s="960"/>
      <c r="AQ40" s="1289"/>
      <c r="AR40" s="1289"/>
      <c r="AS40" s="1337"/>
      <c r="AT40" s="960"/>
    </row>
    <row r="41" spans="1:46" s="1077" customFormat="1" ht="40.5" customHeight="1">
      <c r="A41" s="1209" t="s">
        <v>177</v>
      </c>
      <c r="B41" s="1183" t="s">
        <v>1135</v>
      </c>
      <c r="C41" s="1082"/>
      <c r="D41" s="1074"/>
      <c r="E41" s="1074"/>
      <c r="F41" s="1074"/>
      <c r="G41" s="1074"/>
      <c r="H41" s="1074"/>
      <c r="I41" s="1074"/>
      <c r="J41" s="1074"/>
      <c r="K41" s="1073"/>
      <c r="L41" s="963"/>
      <c r="M41" s="963"/>
      <c r="N41" s="963"/>
      <c r="O41" s="963"/>
      <c r="P41" s="963"/>
      <c r="Q41" s="963"/>
      <c r="R41" s="1076"/>
      <c r="S41" s="1334"/>
      <c r="T41" s="1334"/>
      <c r="U41" s="1334"/>
      <c r="V41" s="1334"/>
      <c r="W41" s="1334"/>
      <c r="X41" s="1334"/>
      <c r="Y41" s="1334"/>
      <c r="Z41" s="1076"/>
      <c r="AA41" s="1334"/>
      <c r="AB41" s="1334"/>
      <c r="AC41" s="1334"/>
      <c r="AD41" s="1076"/>
      <c r="AE41" s="1334"/>
      <c r="AF41" s="1335"/>
      <c r="AG41" s="1335"/>
      <c r="AH41" s="1076"/>
      <c r="AI41" s="1334"/>
      <c r="AJ41" s="1334"/>
      <c r="AK41" s="1334"/>
      <c r="AL41" s="1076"/>
      <c r="AM41" s="1335"/>
      <c r="AN41" s="1335"/>
      <c r="AO41" s="1335"/>
      <c r="AP41" s="1076"/>
      <c r="AQ41" s="1335"/>
      <c r="AR41" s="1335"/>
      <c r="AS41" s="1335"/>
      <c r="AT41" s="1076"/>
    </row>
    <row r="42" spans="1:46" ht="32.25" customHeight="1">
      <c r="A42" s="1082"/>
      <c r="B42" s="1085" t="s">
        <v>906</v>
      </c>
      <c r="C42" s="1082" t="s">
        <v>19</v>
      </c>
      <c r="D42" s="693">
        <v>22</v>
      </c>
      <c r="E42" s="693">
        <v>22</v>
      </c>
      <c r="F42" s="693">
        <v>23</v>
      </c>
      <c r="G42" s="693">
        <v>23</v>
      </c>
      <c r="H42" s="693">
        <v>23</v>
      </c>
      <c r="I42" s="693"/>
      <c r="J42" s="693"/>
      <c r="K42" s="981">
        <v>30</v>
      </c>
      <c r="L42" s="963"/>
      <c r="M42" s="963"/>
      <c r="N42" s="963"/>
      <c r="O42" s="963"/>
      <c r="P42" s="963"/>
      <c r="Q42" s="963"/>
      <c r="R42" s="967"/>
      <c r="S42" s="1084"/>
      <c r="T42" s="1084"/>
      <c r="U42" s="1084"/>
      <c r="V42" s="965"/>
      <c r="W42" s="965"/>
      <c r="X42" s="1084"/>
      <c r="Y42" s="1084"/>
      <c r="Z42" s="967"/>
      <c r="AA42" s="965"/>
      <c r="AB42" s="1084"/>
      <c r="AC42" s="1084"/>
      <c r="AD42" s="967"/>
      <c r="AE42" s="965"/>
      <c r="AF42" s="1084"/>
      <c r="AG42" s="1084"/>
      <c r="AH42" s="967"/>
      <c r="AI42" s="965"/>
      <c r="AJ42" s="1084"/>
      <c r="AK42" s="1084"/>
      <c r="AL42" s="967"/>
      <c r="AM42" s="965"/>
      <c r="AN42" s="1084"/>
      <c r="AO42" s="1084"/>
      <c r="AP42" s="967"/>
      <c r="AQ42" s="967"/>
      <c r="AR42" s="1084"/>
      <c r="AS42" s="1084"/>
      <c r="AT42" s="967"/>
    </row>
    <row r="43" spans="1:46" ht="32.25" customHeight="1">
      <c r="A43" s="1082"/>
      <c r="B43" s="1085" t="s">
        <v>1107</v>
      </c>
      <c r="C43" s="1082" t="s">
        <v>571</v>
      </c>
      <c r="D43" s="993">
        <v>4.9000000000000004</v>
      </c>
      <c r="E43" s="993">
        <v>4.8</v>
      </c>
      <c r="F43" s="993" t="e">
        <f>F42/'9 DS-KHHGD '!#REF!*10000</f>
        <v>#REF!</v>
      </c>
      <c r="G43" s="993">
        <v>5</v>
      </c>
      <c r="H43" s="1230">
        <v>5.07</v>
      </c>
      <c r="I43" s="993"/>
      <c r="J43" s="993"/>
      <c r="K43" s="1219">
        <v>6.48</v>
      </c>
      <c r="L43" s="963"/>
      <c r="M43" s="963"/>
      <c r="N43" s="963"/>
      <c r="O43" s="963"/>
      <c r="P43" s="963"/>
      <c r="Q43" s="963"/>
      <c r="R43" s="967"/>
      <c r="S43" s="1084"/>
      <c r="T43" s="1084"/>
      <c r="U43" s="1084"/>
      <c r="V43" s="965"/>
      <c r="W43" s="965"/>
      <c r="X43" s="1084"/>
      <c r="Y43" s="1084"/>
      <c r="Z43" s="967"/>
      <c r="AA43" s="965"/>
      <c r="AB43" s="1084"/>
      <c r="AC43" s="1084"/>
      <c r="AD43" s="967"/>
      <c r="AE43" s="965"/>
      <c r="AF43" s="1084"/>
      <c r="AG43" s="1084"/>
      <c r="AH43" s="967"/>
      <c r="AI43" s="965"/>
      <c r="AJ43" s="1084"/>
      <c r="AK43" s="1084"/>
      <c r="AL43" s="967"/>
      <c r="AM43" s="965"/>
      <c r="AN43" s="1084"/>
      <c r="AO43" s="1084"/>
      <c r="AP43" s="967"/>
      <c r="AQ43" s="967"/>
      <c r="AR43" s="1084"/>
      <c r="AS43" s="1084"/>
      <c r="AT43" s="967"/>
    </row>
    <row r="44" spans="1:46" ht="32.25" customHeight="1">
      <c r="A44" s="1082"/>
      <c r="B44" s="1083" t="s">
        <v>1136</v>
      </c>
      <c r="C44" s="1082" t="s">
        <v>570</v>
      </c>
      <c r="D44" s="693">
        <v>3</v>
      </c>
      <c r="E44" s="693">
        <v>5</v>
      </c>
      <c r="F44" s="693">
        <v>3</v>
      </c>
      <c r="G44" s="693">
        <v>5</v>
      </c>
      <c r="H44" s="693">
        <v>5</v>
      </c>
      <c r="I44" s="693"/>
      <c r="J44" s="693"/>
      <c r="K44" s="981">
        <v>5</v>
      </c>
      <c r="L44" s="963"/>
      <c r="M44" s="963"/>
      <c r="N44" s="963"/>
      <c r="O44" s="963"/>
      <c r="P44" s="963"/>
      <c r="Q44" s="963"/>
      <c r="R44" s="967"/>
      <c r="S44" s="1084"/>
      <c r="T44" s="1084"/>
      <c r="U44" s="1084"/>
      <c r="V44" s="965"/>
      <c r="W44" s="965"/>
      <c r="X44" s="1084"/>
      <c r="Y44" s="1084"/>
      <c r="Z44" s="967"/>
      <c r="AA44" s="965"/>
      <c r="AB44" s="1084"/>
      <c r="AC44" s="1084"/>
      <c r="AD44" s="967"/>
      <c r="AE44" s="965"/>
      <c r="AF44" s="1084"/>
      <c r="AG44" s="1084"/>
      <c r="AH44" s="967"/>
      <c r="AI44" s="965"/>
      <c r="AJ44" s="1084"/>
      <c r="AK44" s="1084"/>
      <c r="AL44" s="967"/>
      <c r="AM44" s="965"/>
      <c r="AN44" s="1084"/>
      <c r="AO44" s="1084"/>
      <c r="AP44" s="967"/>
      <c r="AQ44" s="967"/>
      <c r="AR44" s="1084"/>
      <c r="AS44" s="1084"/>
      <c r="AT44" s="967"/>
    </row>
    <row r="45" spans="1:46" ht="40.5" customHeight="1">
      <c r="A45" s="1082"/>
      <c r="B45" s="1085" t="s">
        <v>836</v>
      </c>
      <c r="C45" s="1082" t="s">
        <v>167</v>
      </c>
      <c r="D45" s="963">
        <v>100</v>
      </c>
      <c r="E45" s="963">
        <v>100</v>
      </c>
      <c r="F45" s="963">
        <v>100</v>
      </c>
      <c r="G45" s="963">
        <v>100</v>
      </c>
      <c r="H45" s="963">
        <v>100</v>
      </c>
      <c r="I45" s="963"/>
      <c r="J45" s="963"/>
      <c r="K45" s="951">
        <v>100</v>
      </c>
      <c r="L45" s="963"/>
      <c r="M45" s="963"/>
      <c r="N45" s="963"/>
      <c r="O45" s="963"/>
      <c r="P45" s="963"/>
      <c r="Q45" s="963"/>
      <c r="R45" s="967"/>
      <c r="S45" s="1084"/>
      <c r="T45" s="1084"/>
      <c r="U45" s="1084"/>
      <c r="V45" s="965"/>
      <c r="W45" s="965"/>
      <c r="X45" s="1084"/>
      <c r="Y45" s="1084"/>
      <c r="Z45" s="967"/>
      <c r="AA45" s="965"/>
      <c r="AB45" s="1084"/>
      <c r="AC45" s="1084"/>
      <c r="AD45" s="967"/>
      <c r="AE45" s="965"/>
      <c r="AF45" s="1084"/>
      <c r="AG45" s="1084"/>
      <c r="AH45" s="967"/>
      <c r="AI45" s="965"/>
      <c r="AJ45" s="1084"/>
      <c r="AK45" s="1084"/>
      <c r="AL45" s="967"/>
      <c r="AM45" s="965"/>
      <c r="AN45" s="1084"/>
      <c r="AO45" s="1084"/>
      <c r="AP45" s="967"/>
      <c r="AQ45" s="967"/>
      <c r="AR45" s="1084"/>
      <c r="AS45" s="1084"/>
      <c r="AT45" s="967"/>
    </row>
    <row r="46" spans="1:46" ht="40.5" customHeight="1">
      <c r="A46" s="1082"/>
      <c r="B46" s="1085" t="s">
        <v>641</v>
      </c>
      <c r="C46" s="1082" t="s">
        <v>167</v>
      </c>
      <c r="D46" s="963" t="s">
        <v>1168</v>
      </c>
      <c r="E46" s="964">
        <v>28.57</v>
      </c>
      <c r="F46" s="1086">
        <v>42.86</v>
      </c>
      <c r="G46" s="1086">
        <v>28.6</v>
      </c>
      <c r="H46" s="1086">
        <v>28.6</v>
      </c>
      <c r="I46" s="1086"/>
      <c r="J46" s="1086"/>
      <c r="K46" s="1095">
        <v>28.6</v>
      </c>
      <c r="L46" s="963"/>
      <c r="M46" s="963"/>
      <c r="N46" s="963"/>
      <c r="O46" s="963"/>
      <c r="P46" s="963"/>
      <c r="Q46" s="963"/>
      <c r="R46" s="967"/>
      <c r="S46" s="1084"/>
      <c r="T46" s="1084"/>
      <c r="U46" s="1084"/>
      <c r="V46" s="965"/>
      <c r="W46" s="965"/>
      <c r="X46" s="1084"/>
      <c r="Y46" s="1084"/>
      <c r="Z46" s="967"/>
      <c r="AA46" s="965"/>
      <c r="AB46" s="1084"/>
      <c r="AC46" s="1084"/>
      <c r="AD46" s="967"/>
      <c r="AE46" s="965"/>
      <c r="AF46" s="1084"/>
      <c r="AG46" s="1084"/>
      <c r="AH46" s="967"/>
      <c r="AI46" s="965"/>
      <c r="AJ46" s="1084"/>
      <c r="AK46" s="1084"/>
      <c r="AL46" s="967"/>
      <c r="AM46" s="965"/>
      <c r="AN46" s="1084"/>
      <c r="AO46" s="1084"/>
      <c r="AP46" s="967"/>
      <c r="AQ46" s="967"/>
      <c r="AR46" s="1084"/>
      <c r="AS46" s="1084"/>
      <c r="AT46" s="967"/>
    </row>
    <row r="47" spans="1:46" ht="40.5" customHeight="1">
      <c r="A47" s="1082"/>
      <c r="B47" s="1085" t="s">
        <v>802</v>
      </c>
      <c r="C47" s="1082" t="s">
        <v>167</v>
      </c>
      <c r="D47" s="963">
        <v>100</v>
      </c>
      <c r="E47" s="963">
        <v>100</v>
      </c>
      <c r="F47" s="963">
        <v>100</v>
      </c>
      <c r="G47" s="963">
        <v>100</v>
      </c>
      <c r="H47" s="963">
        <v>100</v>
      </c>
      <c r="I47" s="963"/>
      <c r="J47" s="963"/>
      <c r="K47" s="951">
        <v>100</v>
      </c>
      <c r="L47" s="963"/>
      <c r="M47" s="963"/>
      <c r="N47" s="963"/>
      <c r="O47" s="963"/>
      <c r="P47" s="963"/>
      <c r="Q47" s="963"/>
      <c r="R47" s="967"/>
      <c r="S47" s="1084"/>
      <c r="T47" s="1084"/>
      <c r="U47" s="1084"/>
      <c r="V47" s="965"/>
      <c r="W47" s="965"/>
      <c r="X47" s="1084"/>
      <c r="Y47" s="1084"/>
      <c r="Z47" s="967"/>
      <c r="AA47" s="965"/>
      <c r="AB47" s="1084"/>
      <c r="AC47" s="1084"/>
      <c r="AD47" s="967"/>
      <c r="AE47" s="965"/>
      <c r="AF47" s="1084"/>
      <c r="AG47" s="1084"/>
      <c r="AH47" s="967"/>
      <c r="AI47" s="965"/>
      <c r="AJ47" s="1084"/>
      <c r="AK47" s="1084"/>
      <c r="AL47" s="967"/>
      <c r="AM47" s="965"/>
      <c r="AN47" s="1084"/>
      <c r="AO47" s="1084"/>
      <c r="AP47" s="967"/>
      <c r="AQ47" s="967"/>
      <c r="AR47" s="1084"/>
      <c r="AS47" s="1084"/>
      <c r="AT47" s="967"/>
    </row>
    <row r="48" spans="1:46" ht="34.5" customHeight="1">
      <c r="A48" s="1082"/>
      <c r="B48" s="1085" t="s">
        <v>642</v>
      </c>
      <c r="C48" s="1082" t="s">
        <v>167</v>
      </c>
      <c r="D48" s="963">
        <v>100</v>
      </c>
      <c r="E48" s="963" t="e">
        <f>(S48+#REF!+#REF!+#REF!+#REF!+#REF!+#REF!)/7</f>
        <v>#REF!</v>
      </c>
      <c r="F48" s="963">
        <v>100</v>
      </c>
      <c r="G48" s="963">
        <v>100</v>
      </c>
      <c r="H48" s="963">
        <v>100</v>
      </c>
      <c r="I48" s="963"/>
      <c r="J48" s="963"/>
      <c r="K48" s="951">
        <v>100</v>
      </c>
      <c r="L48" s="963"/>
      <c r="M48" s="963"/>
      <c r="N48" s="963"/>
      <c r="O48" s="963"/>
      <c r="P48" s="963"/>
      <c r="Q48" s="963"/>
      <c r="R48" s="967"/>
      <c r="S48" s="963">
        <v>100</v>
      </c>
      <c r="T48" s="963"/>
      <c r="U48" s="963"/>
      <c r="V48" s="963"/>
      <c r="W48" s="963">
        <v>100</v>
      </c>
      <c r="X48" s="963"/>
      <c r="Y48" s="963"/>
      <c r="Z48" s="967"/>
      <c r="AA48" s="963">
        <v>100</v>
      </c>
      <c r="AB48" s="963"/>
      <c r="AC48" s="963"/>
      <c r="AD48" s="967"/>
      <c r="AE48" s="963">
        <v>100</v>
      </c>
      <c r="AF48" s="963"/>
      <c r="AG48" s="963"/>
      <c r="AH48" s="967"/>
      <c r="AI48" s="963">
        <v>100</v>
      </c>
      <c r="AJ48" s="963"/>
      <c r="AK48" s="963"/>
      <c r="AL48" s="967"/>
      <c r="AM48" s="963">
        <v>100</v>
      </c>
      <c r="AN48" s="963"/>
      <c r="AO48" s="963"/>
      <c r="AP48" s="967"/>
      <c r="AQ48" s="963">
        <v>100</v>
      </c>
      <c r="AR48" s="963"/>
      <c r="AS48" s="963"/>
      <c r="AT48" s="967"/>
    </row>
    <row r="49" spans="1:46" hidden="1">
      <c r="A49" s="1082"/>
      <c r="B49" s="1083"/>
      <c r="C49" s="1082"/>
      <c r="D49" s="963"/>
      <c r="E49" s="963"/>
      <c r="F49" s="963"/>
      <c r="G49" s="963"/>
      <c r="H49" s="963"/>
      <c r="I49" s="963"/>
      <c r="J49" s="963"/>
      <c r="K49" s="951"/>
      <c r="L49" s="963"/>
      <c r="M49" s="963"/>
      <c r="N49" s="963"/>
      <c r="O49" s="963"/>
      <c r="P49" s="963"/>
      <c r="Q49" s="963"/>
      <c r="R49" s="967"/>
      <c r="S49" s="1084"/>
      <c r="T49" s="1084"/>
      <c r="U49" s="1084"/>
      <c r="V49" s="965"/>
      <c r="W49" s="1084"/>
      <c r="X49" s="1084"/>
      <c r="Y49" s="1084"/>
      <c r="Z49" s="965"/>
      <c r="AA49" s="1084"/>
      <c r="AB49" s="1084"/>
      <c r="AC49" s="1084"/>
      <c r="AD49" s="965"/>
      <c r="AE49" s="1084"/>
      <c r="AF49" s="1084"/>
      <c r="AG49" s="1084"/>
      <c r="AH49" s="965"/>
      <c r="AI49" s="1084"/>
      <c r="AJ49" s="1084"/>
      <c r="AK49" s="1084"/>
      <c r="AL49" s="965"/>
      <c r="AM49" s="1084"/>
      <c r="AN49" s="1084"/>
      <c r="AO49" s="1084"/>
      <c r="AP49" s="965"/>
      <c r="AQ49" s="1084"/>
      <c r="AR49" s="1084"/>
      <c r="AS49" s="1084"/>
      <c r="AT49" s="967"/>
    </row>
    <row r="50" spans="1:46">
      <c r="A50" s="1823"/>
      <c r="B50" s="1823"/>
      <c r="C50" s="1823"/>
    </row>
    <row r="51" spans="1:46" hidden="1">
      <c r="A51" s="1185" t="s">
        <v>701</v>
      </c>
      <c r="B51" s="1185"/>
      <c r="C51" s="1185"/>
    </row>
  </sheetData>
  <mergeCells count="48">
    <mergeCell ref="AM7:AO7"/>
    <mergeCell ref="AQ7:AS7"/>
    <mergeCell ref="S7:U7"/>
    <mergeCell ref="W7:Y7"/>
    <mergeCell ref="AA7:AC7"/>
    <mergeCell ref="AE7:AG7"/>
    <mergeCell ref="AI7:AK7"/>
    <mergeCell ref="N5:N8"/>
    <mergeCell ref="O5:Q5"/>
    <mergeCell ref="O6:O8"/>
    <mergeCell ref="P6:P8"/>
    <mergeCell ref="Q6:Q8"/>
    <mergeCell ref="J5:J8"/>
    <mergeCell ref="K5:M5"/>
    <mergeCell ref="L6:L8"/>
    <mergeCell ref="M6:M8"/>
    <mergeCell ref="AQ6:AT6"/>
    <mergeCell ref="AT7:AT8"/>
    <mergeCell ref="S5:AT5"/>
    <mergeCell ref="V7:V8"/>
    <mergeCell ref="AA6:AD6"/>
    <mergeCell ref="AD7:AD8"/>
    <mergeCell ref="AP7:AP8"/>
    <mergeCell ref="AM6:AP6"/>
    <mergeCell ref="AE6:AH6"/>
    <mergeCell ref="AH7:AH8"/>
    <mergeCell ref="E5:I5"/>
    <mergeCell ref="F6:F8"/>
    <mergeCell ref="G6:G8"/>
    <mergeCell ref="E6:E8"/>
    <mergeCell ref="D5:D8"/>
    <mergeCell ref="AL7:AL8"/>
    <mergeCell ref="A50:C50"/>
    <mergeCell ref="H6:H8"/>
    <mergeCell ref="I6:I8"/>
    <mergeCell ref="K6:K8"/>
    <mergeCell ref="A1:B1"/>
    <mergeCell ref="A2:AT2"/>
    <mergeCell ref="A3:AT3"/>
    <mergeCell ref="A4:C4"/>
    <mergeCell ref="A5:A8"/>
    <mergeCell ref="B5:B8"/>
    <mergeCell ref="C5:C8"/>
    <mergeCell ref="R5:R8"/>
    <mergeCell ref="S6:V6"/>
    <mergeCell ref="W6:Z6"/>
    <mergeCell ref="AI6:AL6"/>
    <mergeCell ref="Z7:Z8"/>
  </mergeCells>
  <pageMargins left="0.27559055118110198" right="0.31496062992126" top="0.31496062992126" bottom="0.31496062992126" header="0.23622047244094499" footer="0.196850393700787"/>
  <pageSetup paperSize="9" scale="70" orientation="landscape" r:id="rId1"/>
  <headerFooter alignWithMargins="0">
    <oddFooter>Page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5"/>
  <sheetViews>
    <sheetView zoomScale="75" workbookViewId="0">
      <pane ySplit="8" topLeftCell="A72" activePane="bottomLeft" state="frozen"/>
      <selection pane="bottomLeft" activeCell="C88" sqref="C88"/>
    </sheetView>
  </sheetViews>
  <sheetFormatPr defaultColWidth="8.875" defaultRowHeight="15.75"/>
  <cols>
    <col min="1" max="1" width="4.625" style="305" bestFit="1" customWidth="1"/>
    <col min="2" max="2" width="34.25" style="305" customWidth="1"/>
    <col min="3" max="3" width="8.75" style="305" customWidth="1"/>
    <col min="4" max="5" width="9.5" style="305" hidden="1" customWidth="1"/>
    <col min="6" max="6" width="8.875" style="305" hidden="1" customWidth="1"/>
    <col min="7" max="7" width="9.125" style="305" hidden="1" customWidth="1"/>
    <col min="8" max="8" width="8.75" style="305" hidden="1" customWidth="1"/>
    <col min="9" max="9" width="9.375" style="305" hidden="1" customWidth="1"/>
    <col min="10" max="11" width="9.125" style="305" hidden="1" customWidth="1"/>
    <col min="12" max="12" width="9" style="305" customWidth="1"/>
    <col min="13" max="13" width="8.75" style="305" customWidth="1"/>
    <col min="14" max="14" width="7.5" style="305" hidden="1" customWidth="1"/>
    <col min="15" max="15" width="8.625" style="305" hidden="1" customWidth="1"/>
    <col min="16" max="17" width="7.5" style="305" hidden="1" customWidth="1"/>
    <col min="18" max="18" width="8.5" style="305" hidden="1" customWidth="1"/>
    <col min="19" max="19" width="8" style="305" hidden="1" customWidth="1"/>
    <col min="20" max="20" width="7.5" style="305" hidden="1" customWidth="1"/>
    <col min="21" max="21" width="8.5" style="305" hidden="1" customWidth="1"/>
    <col min="22" max="22" width="7.875" style="305" customWidth="1"/>
    <col min="23" max="23" width="10.125" style="305" customWidth="1"/>
    <col min="24" max="24" width="8.875" style="305" customWidth="1"/>
    <col min="25" max="26" width="8.875" style="305"/>
    <col min="27" max="27" width="9.5" style="305" bestFit="1" customWidth="1"/>
    <col min="28" max="28" width="12.625" style="305" bestFit="1" customWidth="1"/>
    <col min="29" max="29" width="10.625" style="305" bestFit="1" customWidth="1"/>
    <col min="30" max="31" width="8.875" style="305"/>
    <col min="32" max="32" width="12.125" style="305" bestFit="1" customWidth="1"/>
    <col min="33" max="33" width="8.875" style="305"/>
    <col min="34" max="34" width="10.625" style="305" bestFit="1" customWidth="1"/>
    <col min="35" max="16384" width="8.875" style="305"/>
  </cols>
  <sheetData>
    <row r="1" spans="1:31">
      <c r="A1" s="1640" t="s">
        <v>331</v>
      </c>
      <c r="B1" s="1640"/>
      <c r="C1" s="301"/>
      <c r="D1" s="301"/>
      <c r="E1" s="301"/>
      <c r="F1" s="301"/>
      <c r="G1" s="301"/>
      <c r="H1" s="301"/>
      <c r="I1" s="301"/>
      <c r="J1" s="301"/>
      <c r="K1" s="301"/>
      <c r="L1" s="301"/>
      <c r="M1" s="301"/>
      <c r="N1" s="301"/>
      <c r="O1" s="301"/>
      <c r="P1" s="301"/>
      <c r="Q1" s="301"/>
      <c r="R1" s="301"/>
      <c r="S1" s="301"/>
      <c r="T1" s="301"/>
      <c r="U1" s="301"/>
      <c r="V1" s="301"/>
      <c r="W1" s="301"/>
      <c r="X1" s="301"/>
    </row>
    <row r="2" spans="1:31" ht="31.5" customHeight="1">
      <c r="A2" s="1619" t="s">
        <v>805</v>
      </c>
      <c r="B2" s="1619"/>
      <c r="C2" s="1619"/>
      <c r="D2" s="1619"/>
      <c r="E2" s="1619"/>
      <c r="F2" s="1619"/>
      <c r="G2" s="1619"/>
      <c r="H2" s="1619"/>
      <c r="I2" s="1619"/>
      <c r="J2" s="1619"/>
      <c r="K2" s="1619"/>
      <c r="L2" s="1619"/>
      <c r="M2" s="1619"/>
      <c r="N2" s="1619"/>
      <c r="O2" s="1619"/>
      <c r="P2" s="1619"/>
      <c r="Q2" s="1619"/>
      <c r="R2" s="1619"/>
      <c r="S2" s="1619"/>
      <c r="T2" s="1619"/>
      <c r="U2" s="1619"/>
      <c r="V2" s="1619"/>
      <c r="W2" s="1619"/>
      <c r="X2" s="56"/>
    </row>
    <row r="3" spans="1:31" ht="33" customHeight="1">
      <c r="A3" s="1641" t="s">
        <v>808</v>
      </c>
      <c r="B3" s="1642"/>
      <c r="C3" s="1642"/>
      <c r="D3" s="1642"/>
      <c r="E3" s="1642"/>
      <c r="F3" s="1642"/>
      <c r="G3" s="1642"/>
      <c r="H3" s="1642"/>
      <c r="I3" s="1642"/>
      <c r="J3" s="1642"/>
      <c r="K3" s="1642"/>
      <c r="L3" s="1642"/>
      <c r="M3" s="1642"/>
      <c r="N3" s="1642"/>
      <c r="O3" s="1642"/>
      <c r="P3" s="1642"/>
      <c r="Q3" s="1642"/>
      <c r="R3" s="1642"/>
      <c r="S3" s="1642"/>
      <c r="T3" s="1642"/>
      <c r="U3" s="1642"/>
      <c r="V3" s="1642"/>
      <c r="W3" s="1642"/>
      <c r="X3" s="254"/>
    </row>
    <row r="4" spans="1:31" ht="16.5" customHeight="1">
      <c r="A4" s="301"/>
      <c r="B4" s="301"/>
      <c r="C4" s="301"/>
      <c r="D4" s="301"/>
      <c r="E4" s="301"/>
      <c r="F4" s="301"/>
      <c r="G4" s="301"/>
      <c r="H4" s="301"/>
      <c r="I4" s="301"/>
      <c r="J4" s="301"/>
      <c r="K4" s="301"/>
      <c r="L4" s="301"/>
      <c r="M4" s="301"/>
      <c r="N4" s="301"/>
      <c r="O4" s="301"/>
      <c r="P4" s="301"/>
      <c r="Q4" s="301"/>
      <c r="R4" s="301"/>
      <c r="S4" s="301"/>
      <c r="T4" s="301"/>
      <c r="U4" s="301"/>
      <c r="V4" s="301"/>
      <c r="W4" s="301"/>
      <c r="X4" s="301"/>
    </row>
    <row r="5" spans="1:31" ht="15.75" customHeight="1">
      <c r="A5" s="1636" t="s">
        <v>162</v>
      </c>
      <c r="B5" s="1636" t="s">
        <v>196</v>
      </c>
      <c r="C5" s="1635" t="s">
        <v>304</v>
      </c>
      <c r="D5" s="1635" t="s">
        <v>660</v>
      </c>
      <c r="E5" s="1637" t="s">
        <v>787</v>
      </c>
      <c r="F5" s="1637" t="s">
        <v>659</v>
      </c>
      <c r="G5" s="306" t="s">
        <v>650</v>
      </c>
      <c r="H5" s="307"/>
      <c r="I5" s="307"/>
      <c r="J5" s="307"/>
      <c r="K5" s="307"/>
      <c r="L5" s="1632" t="s">
        <v>793</v>
      </c>
      <c r="M5" s="1637" t="s">
        <v>781</v>
      </c>
      <c r="N5" s="293" t="s">
        <v>291</v>
      </c>
      <c r="O5" s="294"/>
      <c r="P5" s="294"/>
      <c r="Q5" s="294"/>
      <c r="R5" s="294"/>
      <c r="S5" s="294"/>
      <c r="T5" s="294"/>
      <c r="U5" s="294"/>
      <c r="V5" s="1632" t="s">
        <v>806</v>
      </c>
      <c r="W5" s="1637" t="s">
        <v>723</v>
      </c>
      <c r="X5" s="301"/>
    </row>
    <row r="6" spans="1:31" ht="34.5" customHeight="1">
      <c r="A6" s="1636"/>
      <c r="B6" s="1636"/>
      <c r="C6" s="1636"/>
      <c r="D6" s="1635"/>
      <c r="E6" s="1638"/>
      <c r="F6" s="1638"/>
      <c r="G6" s="1637" t="s">
        <v>648</v>
      </c>
      <c r="H6" s="1637" t="s">
        <v>649</v>
      </c>
      <c r="I6" s="1637" t="s">
        <v>722</v>
      </c>
      <c r="J6" s="1635" t="s">
        <v>656</v>
      </c>
      <c r="K6" s="1635" t="s">
        <v>786</v>
      </c>
      <c r="L6" s="1633"/>
      <c r="M6" s="1638"/>
      <c r="N6" s="1635" t="s">
        <v>678</v>
      </c>
      <c r="O6" s="1635" t="s">
        <v>788</v>
      </c>
      <c r="P6" s="1635" t="s">
        <v>679</v>
      </c>
      <c r="Q6" s="1635" t="s">
        <v>680</v>
      </c>
      <c r="R6" s="1635" t="s">
        <v>789</v>
      </c>
      <c r="S6" s="1635" t="s">
        <v>682</v>
      </c>
      <c r="T6" s="1635" t="s">
        <v>683</v>
      </c>
      <c r="U6" s="1635" t="s">
        <v>684</v>
      </c>
      <c r="V6" s="1633"/>
      <c r="W6" s="1638"/>
      <c r="X6" s="1622"/>
    </row>
    <row r="7" spans="1:31">
      <c r="A7" s="1636"/>
      <c r="B7" s="1636"/>
      <c r="C7" s="1636"/>
      <c r="D7" s="1635"/>
      <c r="E7" s="1638"/>
      <c r="F7" s="1638"/>
      <c r="G7" s="1638"/>
      <c r="H7" s="1638"/>
      <c r="I7" s="1638"/>
      <c r="J7" s="1635"/>
      <c r="K7" s="1635"/>
      <c r="L7" s="1633"/>
      <c r="M7" s="1638"/>
      <c r="N7" s="1635"/>
      <c r="O7" s="1635"/>
      <c r="P7" s="1635"/>
      <c r="Q7" s="1635"/>
      <c r="R7" s="1635"/>
      <c r="S7" s="1635"/>
      <c r="T7" s="1635"/>
      <c r="U7" s="1635"/>
      <c r="V7" s="1633"/>
      <c r="W7" s="1638"/>
      <c r="X7" s="1622"/>
    </row>
    <row r="8" spans="1:31" ht="34.5" customHeight="1">
      <c r="A8" s="1636"/>
      <c r="B8" s="1636"/>
      <c r="C8" s="1636"/>
      <c r="D8" s="1635"/>
      <c r="E8" s="1639"/>
      <c r="F8" s="1639"/>
      <c r="G8" s="1639"/>
      <c r="H8" s="1639"/>
      <c r="I8" s="1639"/>
      <c r="J8" s="1635"/>
      <c r="K8" s="1635"/>
      <c r="L8" s="1634"/>
      <c r="M8" s="1639"/>
      <c r="N8" s="1636"/>
      <c r="O8" s="1636"/>
      <c r="P8" s="1636"/>
      <c r="Q8" s="1636"/>
      <c r="R8" s="1636"/>
      <c r="S8" s="1636"/>
      <c r="T8" s="1636"/>
      <c r="U8" s="1636"/>
      <c r="V8" s="1634"/>
      <c r="W8" s="1639"/>
      <c r="X8" s="1622"/>
      <c r="AB8" s="295"/>
    </row>
    <row r="9" spans="1:31" ht="18.75" customHeight="1">
      <c r="A9" s="302" t="s">
        <v>163</v>
      </c>
      <c r="B9" s="302" t="s">
        <v>164</v>
      </c>
      <c r="C9" s="302" t="s">
        <v>165</v>
      </c>
      <c r="D9" s="302">
        <v>1</v>
      </c>
      <c r="E9" s="302">
        <v>1</v>
      </c>
      <c r="F9" s="302">
        <v>1</v>
      </c>
      <c r="G9" s="302">
        <v>2</v>
      </c>
      <c r="H9" s="302">
        <v>3</v>
      </c>
      <c r="I9" s="302">
        <v>4</v>
      </c>
      <c r="J9" s="302">
        <v>2</v>
      </c>
      <c r="K9" s="302">
        <v>3</v>
      </c>
      <c r="L9" s="302">
        <v>1</v>
      </c>
      <c r="M9" s="302">
        <v>2</v>
      </c>
      <c r="N9" s="302" t="s">
        <v>724</v>
      </c>
      <c r="O9" s="302" t="s">
        <v>198</v>
      </c>
      <c r="P9" s="302" t="s">
        <v>725</v>
      </c>
      <c r="Q9" s="302" t="s">
        <v>767</v>
      </c>
      <c r="R9" s="302" t="s">
        <v>790</v>
      </c>
      <c r="S9" s="302" t="s">
        <v>724</v>
      </c>
      <c r="T9" s="302" t="s">
        <v>725</v>
      </c>
      <c r="U9" s="302" t="s">
        <v>767</v>
      </c>
      <c r="V9" s="302" t="s">
        <v>218</v>
      </c>
      <c r="W9" s="302">
        <v>4</v>
      </c>
      <c r="X9" s="301"/>
    </row>
    <row r="10" spans="1:31" s="11" customFormat="1" ht="28.5" customHeight="1">
      <c r="A10" s="257" t="s">
        <v>170</v>
      </c>
      <c r="B10" s="258" t="s">
        <v>292</v>
      </c>
      <c r="C10" s="257"/>
      <c r="D10" s="257"/>
      <c r="E10" s="288"/>
      <c r="F10" s="259"/>
      <c r="G10" s="259"/>
      <c r="H10" s="259"/>
      <c r="I10" s="260"/>
      <c r="J10" s="259"/>
      <c r="K10" s="260"/>
      <c r="L10" s="259"/>
      <c r="M10" s="259"/>
      <c r="N10" s="261"/>
      <c r="O10" s="262"/>
      <c r="P10" s="261"/>
      <c r="Q10" s="261"/>
      <c r="R10" s="262"/>
      <c r="S10" s="261"/>
      <c r="T10" s="261"/>
      <c r="U10" s="261"/>
      <c r="V10" s="261"/>
      <c r="W10" s="262"/>
      <c r="X10" s="300"/>
    </row>
    <row r="11" spans="1:31" ht="31.5" customHeight="1">
      <c r="A11" s="1627">
        <v>1</v>
      </c>
      <c r="B11" s="43" t="s">
        <v>278</v>
      </c>
      <c r="C11" s="304" t="s">
        <v>154</v>
      </c>
      <c r="D11" s="60" t="e">
        <f t="shared" ref="D11:M11" si="0">+D13+D14+D15</f>
        <v>#REF!</v>
      </c>
      <c r="E11" s="264" t="e">
        <f t="shared" si="0"/>
        <v>#REF!</v>
      </c>
      <c r="F11" s="264" t="e">
        <f t="shared" si="0"/>
        <v>#REF!</v>
      </c>
      <c r="G11" s="264"/>
      <c r="H11" s="264" t="e">
        <f t="shared" si="0"/>
        <v>#REF!</v>
      </c>
      <c r="I11" s="264" t="e">
        <f t="shared" si="0"/>
        <v>#REF!</v>
      </c>
      <c r="J11" s="264" t="e">
        <f t="shared" si="0"/>
        <v>#REF!</v>
      </c>
      <c r="K11" s="264" t="e">
        <f t="shared" si="0"/>
        <v>#REF!</v>
      </c>
      <c r="L11" s="264" t="e">
        <f t="shared" si="0"/>
        <v>#REF!</v>
      </c>
      <c r="M11" s="264" t="e">
        <f t="shared" si="0"/>
        <v>#REF!</v>
      </c>
      <c r="N11" s="60" t="e">
        <f>+J11/D11%</f>
        <v>#REF!</v>
      </c>
      <c r="O11" s="264" t="e">
        <f>K11/E11%</f>
        <v>#REF!</v>
      </c>
      <c r="P11" s="264"/>
      <c r="Q11" s="264" t="e">
        <f>+J11/H11%</f>
        <v>#REF!</v>
      </c>
      <c r="R11" s="264" t="e">
        <f>K11/H11%</f>
        <v>#REF!</v>
      </c>
      <c r="S11" s="264" t="e">
        <f>+L11/F11%</f>
        <v>#REF!</v>
      </c>
      <c r="T11" s="264"/>
      <c r="U11" s="264" t="e">
        <f>+L11/H11%</f>
        <v>#REF!</v>
      </c>
      <c r="V11" s="264" t="e">
        <f>M11/L11%</f>
        <v>#REF!</v>
      </c>
      <c r="W11" s="60"/>
      <c r="X11" s="301"/>
      <c r="Y11" s="28"/>
      <c r="Z11" s="28"/>
      <c r="AA11" s="28"/>
      <c r="AE11" s="28"/>
    </row>
    <row r="12" spans="1:31" ht="21.75" customHeight="1">
      <c r="A12" s="1627"/>
      <c r="B12" s="43" t="s">
        <v>281</v>
      </c>
      <c r="C12" s="304"/>
      <c r="D12" s="304"/>
      <c r="E12" s="278"/>
      <c r="F12" s="264"/>
      <c r="G12" s="264"/>
      <c r="H12" s="264"/>
      <c r="I12" s="264"/>
      <c r="J12" s="264"/>
      <c r="K12" s="264"/>
      <c r="L12" s="264"/>
      <c r="M12" s="264"/>
      <c r="N12" s="60"/>
      <c r="O12" s="264"/>
      <c r="P12" s="264"/>
      <c r="Q12" s="264"/>
      <c r="R12" s="264"/>
      <c r="S12" s="264"/>
      <c r="T12" s="264"/>
      <c r="U12" s="264"/>
      <c r="V12" s="264"/>
      <c r="W12" s="60"/>
      <c r="X12" s="301"/>
    </row>
    <row r="13" spans="1:31" ht="21.75" customHeight="1">
      <c r="A13" s="1627"/>
      <c r="B13" s="43" t="s">
        <v>279</v>
      </c>
      <c r="C13" s="304" t="s">
        <v>154</v>
      </c>
      <c r="D13" s="60" t="e">
        <f>ROUND(('4 TM DV'!#REF!),2)</f>
        <v>#REF!</v>
      </c>
      <c r="E13" s="264" t="e">
        <f>ROUND(('4 TM DV'!#REF!),2)</f>
        <v>#REF!</v>
      </c>
      <c r="F13" s="264" t="e">
        <f>ROUND(('4 TM DV'!#REF!),2)</f>
        <v>#REF!</v>
      </c>
      <c r="G13" s="264"/>
      <c r="H13" s="264" t="e">
        <f>ROUND(('4 TM DV'!#REF!),2)</f>
        <v>#REF!</v>
      </c>
      <c r="I13" s="264" t="e">
        <f>ROUND(('4 TM DV'!#REF!),2)</f>
        <v>#REF!</v>
      </c>
      <c r="J13" s="264" t="e">
        <f>ROUND(('4 TM DV'!#REF!),2)</f>
        <v>#REF!</v>
      </c>
      <c r="K13" s="264" t="e">
        <f>ROUND(('4 TM DV'!#REF!),2)</f>
        <v>#REF!</v>
      </c>
      <c r="L13" s="264" t="e">
        <f>ROUND(('4 TM DV'!#REF!),2)</f>
        <v>#REF!</v>
      </c>
      <c r="M13" s="264" t="e">
        <f>ROUND(('4 TM DV'!#REF!),2)</f>
        <v>#REF!</v>
      </c>
      <c r="N13" s="264" t="e">
        <f>ROUND(('4 TM DV'!#REF!),2)</f>
        <v>#REF!</v>
      </c>
      <c r="O13" s="264" t="e">
        <f>ROUND(('4 TM DV'!#REF!),2)</f>
        <v>#REF!</v>
      </c>
      <c r="P13" s="264" t="e">
        <f>ROUND(('4 TM DV'!#REF!),2)</f>
        <v>#REF!</v>
      </c>
      <c r="Q13" s="264" t="e">
        <f>ROUND(('4 TM DV'!#REF!),2)</f>
        <v>#REF!</v>
      </c>
      <c r="R13" s="264" t="e">
        <f>ROUND(('4 TM DV'!#REF!),2)</f>
        <v>#REF!</v>
      </c>
      <c r="S13" s="264" t="e">
        <f>ROUND(('4 TM DV'!#REF!),2)</f>
        <v>#REF!</v>
      </c>
      <c r="T13" s="264"/>
      <c r="U13" s="264" t="e">
        <f>ROUND(('4 TM DV'!#REF!),2)</f>
        <v>#REF!</v>
      </c>
      <c r="V13" s="264" t="e">
        <f>ROUND(('4 TM DV'!#REF!),2)</f>
        <v>#REF!</v>
      </c>
      <c r="W13" s="60"/>
      <c r="X13" s="301"/>
    </row>
    <row r="14" spans="1:31" ht="21.75" customHeight="1">
      <c r="A14" s="1627"/>
      <c r="B14" s="43" t="s">
        <v>488</v>
      </c>
      <c r="C14" s="304" t="s">
        <v>154</v>
      </c>
      <c r="D14" s="60" t="e">
        <f>ROUND(('3 CN XD'!#REF!),2)</f>
        <v>#REF!</v>
      </c>
      <c r="E14" s="264" t="e">
        <f>ROUND(('3 CN XD'!#REF!),2)</f>
        <v>#REF!</v>
      </c>
      <c r="F14" s="264" t="e">
        <f>ROUND(('3 CN XD'!#REF!),2)</f>
        <v>#REF!</v>
      </c>
      <c r="G14" s="264"/>
      <c r="H14" s="264" t="e">
        <f>ROUND(('3 CN XD'!#REF!),2)</f>
        <v>#REF!</v>
      </c>
      <c r="I14" s="264" t="e">
        <f>ROUND(('3 CN XD'!#REF!),2)</f>
        <v>#REF!</v>
      </c>
      <c r="J14" s="264" t="e">
        <f>ROUND(('3 CN XD'!#REF!),2)</f>
        <v>#REF!</v>
      </c>
      <c r="K14" s="264" t="e">
        <f>ROUND(('3 CN XD'!#REF!),2)</f>
        <v>#REF!</v>
      </c>
      <c r="L14" s="264" t="e">
        <f>ROUND(('3 CN XD'!#REF!),2)</f>
        <v>#REF!</v>
      </c>
      <c r="M14" s="264" t="e">
        <f>ROUND(('3 CN XD'!#REF!),2)</f>
        <v>#REF!</v>
      </c>
      <c r="N14" s="264" t="e">
        <f>ROUND(('3 CN XD'!#REF!),2)</f>
        <v>#REF!</v>
      </c>
      <c r="O14" s="264" t="e">
        <f>ROUND(('3 CN XD'!#REF!),2)</f>
        <v>#REF!</v>
      </c>
      <c r="P14" s="264" t="e">
        <f>ROUND(('3 CN XD'!#REF!),2)</f>
        <v>#REF!</v>
      </c>
      <c r="Q14" s="264" t="e">
        <f>ROUND(('3 CN XD'!#REF!),2)</f>
        <v>#REF!</v>
      </c>
      <c r="R14" s="264" t="e">
        <f>ROUND(('3 CN XD'!#REF!),2)</f>
        <v>#REF!</v>
      </c>
      <c r="S14" s="264" t="e">
        <f>ROUND(('3 CN XD'!#REF!),2)</f>
        <v>#REF!</v>
      </c>
      <c r="T14" s="264"/>
      <c r="U14" s="264" t="e">
        <f>ROUND(('3 CN XD'!#REF!),2)</f>
        <v>#REF!</v>
      </c>
      <c r="V14" s="264" t="e">
        <f>ROUND(('3 CN XD'!#REF!),2)</f>
        <v>#REF!</v>
      </c>
      <c r="W14" s="60"/>
      <c r="X14" s="301"/>
      <c r="AB14" s="283"/>
    </row>
    <row r="15" spans="1:31" ht="21.75" customHeight="1">
      <c r="A15" s="1627"/>
      <c r="B15" s="43" t="s">
        <v>486</v>
      </c>
      <c r="C15" s="304" t="s">
        <v>154</v>
      </c>
      <c r="D15" s="60" t="e">
        <f>ROUND((#REF!),2)</f>
        <v>#REF!</v>
      </c>
      <c r="E15" s="264" t="e">
        <f>ROUND((#REF!),2)</f>
        <v>#REF!</v>
      </c>
      <c r="F15" s="264" t="e">
        <f>ROUND((#REF!),2)</f>
        <v>#REF!</v>
      </c>
      <c r="G15" s="264"/>
      <c r="H15" s="264" t="e">
        <f>ROUND((#REF!),2)</f>
        <v>#REF!</v>
      </c>
      <c r="I15" s="264" t="e">
        <f>ROUND((#REF!),2)</f>
        <v>#REF!</v>
      </c>
      <c r="J15" s="264" t="e">
        <f>ROUND((#REF!),2)</f>
        <v>#REF!</v>
      </c>
      <c r="K15" s="284" t="e">
        <f>ROUND((#REF!),2)</f>
        <v>#REF!</v>
      </c>
      <c r="L15" s="284" t="e">
        <f>ROUND((#REF!),2)</f>
        <v>#REF!</v>
      </c>
      <c r="M15" s="284" t="e">
        <f>ROUND((#REF!),2)</f>
        <v>#REF!</v>
      </c>
      <c r="N15" s="284" t="e">
        <f>ROUND((#REF!),2)</f>
        <v>#REF!</v>
      </c>
      <c r="O15" s="284" t="e">
        <f>ROUND((#REF!),2)</f>
        <v>#REF!</v>
      </c>
      <c r="P15" s="284" t="e">
        <f>ROUND((#REF!),2)</f>
        <v>#REF!</v>
      </c>
      <c r="Q15" s="284" t="e">
        <f>ROUND((#REF!),2)</f>
        <v>#REF!</v>
      </c>
      <c r="R15" s="284" t="e">
        <f>ROUND((#REF!),2)</f>
        <v>#REF!</v>
      </c>
      <c r="S15" s="284" t="e">
        <f>ROUND((#REF!),2)</f>
        <v>#REF!</v>
      </c>
      <c r="T15" s="284"/>
      <c r="U15" s="284" t="e">
        <f>ROUND((#REF!),2)</f>
        <v>#REF!</v>
      </c>
      <c r="V15" s="284" t="e">
        <f>ROUND((#REF!),2)</f>
        <v>#REF!</v>
      </c>
      <c r="W15" s="60"/>
      <c r="X15" s="301"/>
      <c r="Z15" s="28"/>
      <c r="AA15" s="45"/>
    </row>
    <row r="16" spans="1:31" ht="29.25" customHeight="1">
      <c r="A16" s="1627"/>
      <c r="B16" s="44" t="s">
        <v>782</v>
      </c>
      <c r="C16" s="304" t="s">
        <v>167</v>
      </c>
      <c r="D16" s="59" t="e">
        <f>+D17+D18+D19</f>
        <v>#REF!</v>
      </c>
      <c r="E16" s="59" t="e">
        <f>+E17+E18+E19</f>
        <v>#REF!</v>
      </c>
      <c r="F16" s="59" t="e">
        <f>+F17+F18+F19</f>
        <v>#REF!</v>
      </c>
      <c r="G16" s="59"/>
      <c r="H16" s="59" t="e">
        <f t="shared" ref="H16:M16" si="1">+H17+H18+H19</f>
        <v>#REF!</v>
      </c>
      <c r="I16" s="59" t="e">
        <f t="shared" si="1"/>
        <v>#REF!</v>
      </c>
      <c r="J16" s="59" t="e">
        <f t="shared" si="1"/>
        <v>#REF!</v>
      </c>
      <c r="K16" s="280" t="e">
        <f t="shared" si="1"/>
        <v>#REF!</v>
      </c>
      <c r="L16" s="280" t="e">
        <f t="shared" si="1"/>
        <v>#REF!</v>
      </c>
      <c r="M16" s="280" t="e">
        <f t="shared" si="1"/>
        <v>#REF!</v>
      </c>
      <c r="N16" s="281"/>
      <c r="O16" s="264"/>
      <c r="P16" s="264"/>
      <c r="Q16" s="264"/>
      <c r="R16" s="264"/>
      <c r="S16" s="264"/>
      <c r="T16" s="264"/>
      <c r="U16" s="264"/>
      <c r="V16" s="60"/>
      <c r="W16" s="60"/>
      <c r="X16" s="301"/>
      <c r="Z16" s="28"/>
      <c r="AA16" s="45"/>
      <c r="AB16" s="42"/>
    </row>
    <row r="17" spans="1:34" ht="21.75" customHeight="1">
      <c r="A17" s="1627"/>
      <c r="B17" s="43" t="s">
        <v>280</v>
      </c>
      <c r="C17" s="304" t="s">
        <v>167</v>
      </c>
      <c r="D17" s="59" t="e">
        <f>+D13/D11%</f>
        <v>#REF!</v>
      </c>
      <c r="E17" s="59" t="e">
        <f>+E13/E11%</f>
        <v>#REF!</v>
      </c>
      <c r="F17" s="59" t="e">
        <f>+F13/F11%</f>
        <v>#REF!</v>
      </c>
      <c r="G17" s="59"/>
      <c r="H17" s="59" t="e">
        <f t="shared" ref="H17:M17" si="2">+H13/H11%</f>
        <v>#REF!</v>
      </c>
      <c r="I17" s="264" t="e">
        <f t="shared" si="2"/>
        <v>#REF!</v>
      </c>
      <c r="J17" s="264" t="e">
        <f t="shared" si="2"/>
        <v>#REF!</v>
      </c>
      <c r="K17" s="280" t="e">
        <f t="shared" si="2"/>
        <v>#REF!</v>
      </c>
      <c r="L17" s="280" t="e">
        <f t="shared" si="2"/>
        <v>#REF!</v>
      </c>
      <c r="M17" s="280" t="e">
        <f t="shared" si="2"/>
        <v>#REF!</v>
      </c>
      <c r="N17" s="281"/>
      <c r="O17" s="264"/>
      <c r="P17" s="264"/>
      <c r="Q17" s="264"/>
      <c r="R17" s="264"/>
      <c r="S17" s="264"/>
      <c r="T17" s="264"/>
      <c r="U17" s="264"/>
      <c r="V17" s="60"/>
      <c r="W17" s="60"/>
      <c r="X17" s="301"/>
      <c r="AC17" s="28"/>
      <c r="AH17" s="298"/>
    </row>
    <row r="18" spans="1:34" ht="21.75" customHeight="1">
      <c r="A18" s="1627"/>
      <c r="B18" s="43" t="s">
        <v>490</v>
      </c>
      <c r="C18" s="304" t="s">
        <v>167</v>
      </c>
      <c r="D18" s="59" t="e">
        <f>+D14/D11%</f>
        <v>#REF!</v>
      </c>
      <c r="E18" s="59" t="e">
        <f>+E14/E11%</f>
        <v>#REF!</v>
      </c>
      <c r="F18" s="59" t="e">
        <f>+F14/F11%</f>
        <v>#REF!</v>
      </c>
      <c r="G18" s="59"/>
      <c r="H18" s="59" t="e">
        <f t="shared" ref="H18:M18" si="3">+H14/H11%</f>
        <v>#REF!</v>
      </c>
      <c r="I18" s="264" t="e">
        <f t="shared" si="3"/>
        <v>#REF!</v>
      </c>
      <c r="J18" s="264" t="e">
        <f t="shared" si="3"/>
        <v>#REF!</v>
      </c>
      <c r="K18" s="280" t="e">
        <f t="shared" si="3"/>
        <v>#REF!</v>
      </c>
      <c r="L18" s="280" t="e">
        <f t="shared" si="3"/>
        <v>#REF!</v>
      </c>
      <c r="M18" s="280" t="e">
        <f t="shared" si="3"/>
        <v>#REF!</v>
      </c>
      <c r="N18" s="281"/>
      <c r="O18" s="264"/>
      <c r="P18" s="264"/>
      <c r="Q18" s="264"/>
      <c r="R18" s="264"/>
      <c r="S18" s="264"/>
      <c r="T18" s="264"/>
      <c r="U18" s="264"/>
      <c r="V18" s="60"/>
      <c r="W18" s="60"/>
      <c r="X18" s="301"/>
    </row>
    <row r="19" spans="1:34" ht="21.75" customHeight="1">
      <c r="A19" s="1627"/>
      <c r="B19" s="43" t="s">
        <v>489</v>
      </c>
      <c r="C19" s="304" t="s">
        <v>167</v>
      </c>
      <c r="D19" s="59" t="e">
        <f>+D15/D11%</f>
        <v>#REF!</v>
      </c>
      <c r="E19" s="59" t="e">
        <f>+E15/E11%</f>
        <v>#REF!</v>
      </c>
      <c r="F19" s="59" t="e">
        <f>+F15/F11%</f>
        <v>#REF!</v>
      </c>
      <c r="G19" s="59"/>
      <c r="H19" s="59" t="e">
        <f t="shared" ref="H19:M19" si="4">+H15/H11%</f>
        <v>#REF!</v>
      </c>
      <c r="I19" s="264" t="e">
        <f t="shared" si="4"/>
        <v>#REF!</v>
      </c>
      <c r="J19" s="264" t="e">
        <f t="shared" si="4"/>
        <v>#REF!</v>
      </c>
      <c r="K19" s="280" t="e">
        <f t="shared" si="4"/>
        <v>#REF!</v>
      </c>
      <c r="L19" s="280" t="e">
        <f t="shared" si="4"/>
        <v>#REF!</v>
      </c>
      <c r="M19" s="280" t="e">
        <f t="shared" si="4"/>
        <v>#REF!</v>
      </c>
      <c r="N19" s="281"/>
      <c r="O19" s="264"/>
      <c r="P19" s="264"/>
      <c r="Q19" s="264"/>
      <c r="R19" s="264"/>
      <c r="S19" s="264"/>
      <c r="T19" s="264"/>
      <c r="U19" s="264"/>
      <c r="V19" s="60"/>
      <c r="W19" s="60"/>
      <c r="X19" s="301"/>
      <c r="AB19" s="28"/>
      <c r="AC19" s="28"/>
    </row>
    <row r="20" spans="1:34" ht="21" customHeight="1">
      <c r="A20" s="1627"/>
      <c r="B20" s="43" t="s">
        <v>352</v>
      </c>
      <c r="C20" s="304" t="s">
        <v>45</v>
      </c>
      <c r="D20" s="265">
        <v>15.81</v>
      </c>
      <c r="E20" s="60">
        <v>23.722200000000001</v>
      </c>
      <c r="F20" s="59">
        <v>32</v>
      </c>
      <c r="G20" s="59"/>
      <c r="H20" s="59">
        <v>36</v>
      </c>
      <c r="I20" s="60">
        <f>2.9*5</f>
        <v>14.5</v>
      </c>
      <c r="J20" s="60">
        <f>2.9*6</f>
        <v>17.399999999999999</v>
      </c>
      <c r="K20" s="60">
        <f>2.99*9</f>
        <v>26.910000000000004</v>
      </c>
      <c r="L20" s="280">
        <v>36</v>
      </c>
      <c r="M20" s="280">
        <v>39</v>
      </c>
      <c r="N20" s="281">
        <f>+J20/D20%</f>
        <v>110.05692599620491</v>
      </c>
      <c r="O20" s="264">
        <f>K20/E20%</f>
        <v>113.43804537521815</v>
      </c>
      <c r="P20" s="264"/>
      <c r="Q20" s="264">
        <f>+J20/H20%</f>
        <v>48.333333333333329</v>
      </c>
      <c r="R20" s="264">
        <f>K20/H20%</f>
        <v>74.750000000000014</v>
      </c>
      <c r="S20" s="264">
        <f>+L20/F20%</f>
        <v>112.5</v>
      </c>
      <c r="T20" s="264"/>
      <c r="U20" s="264">
        <f>+L20/H20%</f>
        <v>100</v>
      </c>
      <c r="V20" s="264">
        <f>+M20/L20%</f>
        <v>108.33333333333334</v>
      </c>
      <c r="W20" s="282"/>
      <c r="X20" s="301"/>
      <c r="AA20" s="28"/>
    </row>
    <row r="21" spans="1:34" ht="25.5">
      <c r="A21" s="304">
        <v>2</v>
      </c>
      <c r="B21" s="44" t="s">
        <v>760</v>
      </c>
      <c r="C21" s="304" t="s">
        <v>154</v>
      </c>
      <c r="D21" s="263" t="e">
        <f>ROUND(('4 TM DV'!#REF!),2)</f>
        <v>#REF!</v>
      </c>
      <c r="E21" s="263" t="e">
        <f>ROUND(('4 TM DV'!#REF!),2)</f>
        <v>#REF!</v>
      </c>
      <c r="F21" s="263" t="e">
        <f>ROUND(('4 TM DV'!#REF!),2)</f>
        <v>#REF!</v>
      </c>
      <c r="G21" s="279" t="e">
        <f>ROUND(('4 TM DV'!#REF!),2)</f>
        <v>#REF!</v>
      </c>
      <c r="H21" s="279" t="e">
        <f>ROUND(('4 TM DV'!#REF!),2)</f>
        <v>#REF!</v>
      </c>
      <c r="I21" s="279" t="e">
        <f>ROUND(('4 TM DV'!#REF!),2)</f>
        <v>#REF!</v>
      </c>
      <c r="J21" s="279" t="e">
        <f>ROUND(('4 TM DV'!#REF!),2)</f>
        <v>#REF!</v>
      </c>
      <c r="K21" s="291" t="e">
        <f>ROUND(('4 TM DV'!#REF!),3)</f>
        <v>#REF!</v>
      </c>
      <c r="L21" s="291" t="e">
        <f>ROUND(('4 TM DV'!#REF!),3)</f>
        <v>#REF!</v>
      </c>
      <c r="M21" s="285" t="e">
        <f>ROUND(('4 TM DV'!#REF!),2)</f>
        <v>#REF!</v>
      </c>
      <c r="N21" s="281" t="e">
        <f>ROUND(('4 TM DV'!#REF!),2)</f>
        <v>#REF!</v>
      </c>
      <c r="O21" s="284" t="e">
        <f>ROUND(('4 TM DV'!#REF!),2)</f>
        <v>#REF!</v>
      </c>
      <c r="P21" s="284" t="e">
        <f>ROUND(('4 TM DV'!#REF!),2)</f>
        <v>#REF!</v>
      </c>
      <c r="Q21" s="284" t="e">
        <f>ROUND(('4 TM DV'!#REF!),2)</f>
        <v>#REF!</v>
      </c>
      <c r="R21" s="284" t="e">
        <f>ROUND(('4 TM DV'!#REF!),2)</f>
        <v>#REF!</v>
      </c>
      <c r="S21" s="284" t="e">
        <f>ROUND(('4 TM DV'!#REF!),2)</f>
        <v>#REF!</v>
      </c>
      <c r="T21" s="284" t="e">
        <f>L21/G21%</f>
        <v>#REF!</v>
      </c>
      <c r="U21" s="284" t="e">
        <f>ROUND(('4 TM DV'!#REF!),2)</f>
        <v>#REF!</v>
      </c>
      <c r="V21" s="264" t="e">
        <f>ROUND(('4 TM DV'!#REF!),2)</f>
        <v>#REF!</v>
      </c>
      <c r="W21" s="282"/>
      <c r="X21" s="301"/>
      <c r="AD21" s="42"/>
    </row>
    <row r="22" spans="1:34" ht="28.5" customHeight="1">
      <c r="A22" s="304">
        <v>3</v>
      </c>
      <c r="B22" s="43" t="s">
        <v>721</v>
      </c>
      <c r="C22" s="304" t="s">
        <v>49</v>
      </c>
      <c r="D22" s="263" t="e">
        <f>ROUND(('4 TM DV'!#REF!),2)</f>
        <v>#REF!</v>
      </c>
      <c r="E22" s="263" t="e">
        <f>ROUND(('4 TM DV'!#REF!),2)</f>
        <v>#REF!</v>
      </c>
      <c r="F22" s="263" t="e">
        <f>ROUND(('4 TM DV'!#REF!),2)</f>
        <v>#REF!</v>
      </c>
      <c r="G22" s="263"/>
      <c r="H22" s="263" t="e">
        <f>ROUND(('4 TM DV'!#REF!),2)</f>
        <v>#REF!</v>
      </c>
      <c r="I22" s="263" t="e">
        <f>ROUND(('4 TM DV'!#REF!),2)</f>
        <v>#REF!</v>
      </c>
      <c r="J22" s="263" t="e">
        <f>ROUND(('4 TM DV'!#REF!),2)</f>
        <v>#REF!</v>
      </c>
      <c r="K22" s="285" t="e">
        <f>ROUND(('4 TM DV'!#REF!),2)</f>
        <v>#REF!</v>
      </c>
      <c r="L22" s="285" t="e">
        <f>ROUND(('4 TM DV'!#REF!),2)</f>
        <v>#REF!</v>
      </c>
      <c r="M22" s="285" t="e">
        <f>ROUND(('4 TM DV'!#REF!),2)</f>
        <v>#REF!</v>
      </c>
      <c r="N22" s="281" t="e">
        <f>ROUND(('4 TM DV'!#REF!),2)</f>
        <v>#REF!</v>
      </c>
      <c r="O22" s="284" t="e">
        <f>ROUND(('4 TM DV'!#REF!),2)</f>
        <v>#REF!</v>
      </c>
      <c r="P22" s="284" t="e">
        <f>ROUND(('4 TM DV'!#REF!),2)</f>
        <v>#REF!</v>
      </c>
      <c r="Q22" s="284" t="e">
        <f>ROUND(('4 TM DV'!#REF!),2)</f>
        <v>#REF!</v>
      </c>
      <c r="R22" s="284" t="e">
        <f>ROUND(('4 TM DV'!#REF!),2)</f>
        <v>#REF!</v>
      </c>
      <c r="S22" s="284" t="e">
        <f>ROUND(('4 TM DV'!#REF!),2)</f>
        <v>#REF!</v>
      </c>
      <c r="T22" s="284"/>
      <c r="U22" s="284" t="e">
        <f>ROUND(('4 TM DV'!#REF!),2)</f>
        <v>#REF!</v>
      </c>
      <c r="V22" s="264" t="e">
        <f>ROUND(('4 TM DV'!#REF!),2)</f>
        <v>#REF!</v>
      </c>
      <c r="W22" s="60"/>
      <c r="X22" s="301"/>
    </row>
    <row r="23" spans="1:34" ht="23.25" customHeight="1">
      <c r="A23" s="1627">
        <v>4</v>
      </c>
      <c r="B23" s="43" t="s">
        <v>353</v>
      </c>
      <c r="C23" s="304" t="s">
        <v>172</v>
      </c>
      <c r="D23" s="263" t="e">
        <f>ROUND((#REF!),2)</f>
        <v>#REF!</v>
      </c>
      <c r="E23" s="263" t="e">
        <f>ROUND((#REF!),2)</f>
        <v>#REF!</v>
      </c>
      <c r="F23" s="263" t="e">
        <f>ROUND((#REF!),2)</f>
        <v>#REF!</v>
      </c>
      <c r="G23" s="263" t="e">
        <f>ROUND((#REF!),2)</f>
        <v>#REF!</v>
      </c>
      <c r="H23" s="263" t="e">
        <f>ROUND((#REF!),2)</f>
        <v>#REF!</v>
      </c>
      <c r="I23" s="263" t="e">
        <f>ROUND((#REF!),2)</f>
        <v>#REF!</v>
      </c>
      <c r="J23" s="263" t="e">
        <f>ROUND((#REF!),2)</f>
        <v>#REF!</v>
      </c>
      <c r="K23" s="285" t="e">
        <f>ROUND((#REF!),2)</f>
        <v>#REF!</v>
      </c>
      <c r="L23" s="285" t="e">
        <f>ROUND((#REF!),2)</f>
        <v>#REF!</v>
      </c>
      <c r="M23" s="285" t="e">
        <f>ROUND((#REF!),2)</f>
        <v>#REF!</v>
      </c>
      <c r="N23" s="281" t="e">
        <f>ROUND((#REF!),2)</f>
        <v>#REF!</v>
      </c>
      <c r="O23" s="284" t="e">
        <f>ROUND((#REF!),2)</f>
        <v>#REF!</v>
      </c>
      <c r="P23" s="284" t="e">
        <f>ROUND((#REF!),2)</f>
        <v>#REF!</v>
      </c>
      <c r="Q23" s="284" t="e">
        <f>ROUND((#REF!),2)</f>
        <v>#REF!</v>
      </c>
      <c r="R23" s="284" t="e">
        <f>ROUND((#REF!),2)</f>
        <v>#REF!</v>
      </c>
      <c r="S23" s="284" t="e">
        <f>ROUND((#REF!),2)</f>
        <v>#REF!</v>
      </c>
      <c r="T23" s="284" t="e">
        <f>ROUND((#REF!),2)</f>
        <v>#REF!</v>
      </c>
      <c r="U23" s="284" t="e">
        <f>ROUND((#REF!),2)</f>
        <v>#REF!</v>
      </c>
      <c r="V23" s="264" t="e">
        <f>ROUND((#REF!),2)</f>
        <v>#REF!</v>
      </c>
      <c r="W23" s="60"/>
      <c r="X23" s="301"/>
    </row>
    <row r="24" spans="1:34" ht="23.25" customHeight="1">
      <c r="A24" s="1627"/>
      <c r="B24" s="43" t="s">
        <v>322</v>
      </c>
      <c r="C24" s="304" t="s">
        <v>56</v>
      </c>
      <c r="D24" s="263" t="e">
        <f>ROUND((#REF!),2)</f>
        <v>#REF!</v>
      </c>
      <c r="E24" s="263" t="e">
        <f>ROUND((#REF!),2)</f>
        <v>#REF!</v>
      </c>
      <c r="F24" s="263" t="e">
        <f>ROUND((#REF!),2)</f>
        <v>#REF!</v>
      </c>
      <c r="G24" s="59" t="e">
        <f>ROUND((#REF!),2)</f>
        <v>#REF!</v>
      </c>
      <c r="H24" s="263" t="e">
        <f>ROUND((#REF!),2)</f>
        <v>#REF!</v>
      </c>
      <c r="I24" s="263" t="e">
        <f>ROUND((#REF!),2)</f>
        <v>#REF!</v>
      </c>
      <c r="J24" s="263" t="e">
        <f>ROUND((#REF!),2)</f>
        <v>#REF!</v>
      </c>
      <c r="K24" s="285" t="e">
        <f>ROUND((#REF!),2)</f>
        <v>#REF!</v>
      </c>
      <c r="L24" s="285" t="e">
        <f>ROUND((#REF!),2)</f>
        <v>#REF!</v>
      </c>
      <c r="M24" s="285" t="e">
        <f>ROUND((#REF!),2)</f>
        <v>#REF!</v>
      </c>
      <c r="N24" s="281" t="e">
        <f>ROUND((#REF!),2)</f>
        <v>#REF!</v>
      </c>
      <c r="O24" s="284" t="e">
        <f>ROUND((#REF!),2)</f>
        <v>#REF!</v>
      </c>
      <c r="P24" s="284" t="e">
        <f>ROUND((#REF!),2)</f>
        <v>#REF!</v>
      </c>
      <c r="Q24" s="284" t="e">
        <f>ROUND((#REF!),2)</f>
        <v>#REF!</v>
      </c>
      <c r="R24" s="284" t="e">
        <f>ROUND((#REF!),2)</f>
        <v>#REF!</v>
      </c>
      <c r="S24" s="284" t="e">
        <f>ROUND((#REF!),2)</f>
        <v>#REF!</v>
      </c>
      <c r="T24" s="284" t="e">
        <f>ROUND((#REF!),2)</f>
        <v>#REF!</v>
      </c>
      <c r="U24" s="284" t="e">
        <f>ROUND((#REF!),2)</f>
        <v>#REF!</v>
      </c>
      <c r="V24" s="264" t="e">
        <f>ROUND((#REF!),2)</f>
        <v>#REF!</v>
      </c>
      <c r="W24" s="60"/>
      <c r="X24" s="301"/>
      <c r="AA24" s="45"/>
    </row>
    <row r="25" spans="1:34" ht="23.25" hidden="1" customHeight="1">
      <c r="A25" s="1627"/>
      <c r="B25" s="43" t="s">
        <v>785</v>
      </c>
      <c r="C25" s="304" t="s">
        <v>429</v>
      </c>
      <c r="D25" s="263" t="e">
        <f t="shared" ref="D25:M25" si="5">D24/D40*1000</f>
        <v>#REF!</v>
      </c>
      <c r="E25" s="263" t="e">
        <f t="shared" si="5"/>
        <v>#REF!</v>
      </c>
      <c r="F25" s="263" t="e">
        <f t="shared" si="5"/>
        <v>#REF!</v>
      </c>
      <c r="G25" s="263" t="e">
        <f t="shared" si="5"/>
        <v>#REF!</v>
      </c>
      <c r="H25" s="263" t="e">
        <f t="shared" si="5"/>
        <v>#REF!</v>
      </c>
      <c r="I25" s="263" t="e">
        <f t="shared" si="5"/>
        <v>#REF!</v>
      </c>
      <c r="J25" s="263" t="e">
        <f t="shared" si="5"/>
        <v>#REF!</v>
      </c>
      <c r="K25" s="285" t="e">
        <f t="shared" si="5"/>
        <v>#REF!</v>
      </c>
      <c r="L25" s="285" t="e">
        <f t="shared" si="5"/>
        <v>#REF!</v>
      </c>
      <c r="M25" s="284" t="e">
        <f t="shared" si="5"/>
        <v>#REF!</v>
      </c>
      <c r="N25" s="281" t="e">
        <f>+J25/D25%</f>
        <v>#REF!</v>
      </c>
      <c r="O25" s="284" t="e">
        <f>K25/E25%</f>
        <v>#REF!</v>
      </c>
      <c r="P25" s="284" t="e">
        <f>+G25/C25%</f>
        <v>#REF!</v>
      </c>
      <c r="Q25" s="284" t="e">
        <f>+H25/D25%</f>
        <v>#REF!</v>
      </c>
      <c r="R25" s="284" t="e">
        <f>K25/H25%</f>
        <v>#REF!</v>
      </c>
      <c r="S25" s="284" t="e">
        <f>L25/F25%</f>
        <v>#REF!</v>
      </c>
      <c r="T25" s="284" t="e">
        <f>+K25/G25%</f>
        <v>#REF!</v>
      </c>
      <c r="U25" s="284" t="e">
        <f>L25/H25%</f>
        <v>#REF!</v>
      </c>
      <c r="V25" s="264" t="e">
        <f>+M25/L25%</f>
        <v>#REF!</v>
      </c>
      <c r="W25" s="60"/>
      <c r="X25" s="301"/>
    </row>
    <row r="26" spans="1:34" ht="29.25" customHeight="1">
      <c r="A26" s="1627"/>
      <c r="B26" s="44" t="s">
        <v>587</v>
      </c>
      <c r="C26" s="277" t="s">
        <v>313</v>
      </c>
      <c r="D26" s="263" t="e">
        <f>ROUND((#REF!),2)</f>
        <v>#REF!</v>
      </c>
      <c r="E26" s="263" t="e">
        <f>ROUND((#REF!),2)</f>
        <v>#REF!</v>
      </c>
      <c r="F26" s="263" t="e">
        <f>ROUND((#REF!),2)</f>
        <v>#REF!</v>
      </c>
      <c r="G26" s="263"/>
      <c r="H26" s="263" t="e">
        <f>ROUND((#REF!),2)</f>
        <v>#REF!</v>
      </c>
      <c r="I26" s="263" t="e">
        <f>ROUND((#REF!),2)</f>
        <v>#REF!</v>
      </c>
      <c r="J26" s="263" t="e">
        <f>ROUND((#REF!),2)</f>
        <v>#REF!</v>
      </c>
      <c r="K26" s="285" t="e">
        <f>ROUND((#REF!),2)</f>
        <v>#REF!</v>
      </c>
      <c r="L26" s="285" t="e">
        <f>ROUND((#REF!),2)</f>
        <v>#REF!</v>
      </c>
      <c r="M26" s="285" t="e">
        <f>ROUND((#REF!),2)</f>
        <v>#REF!</v>
      </c>
      <c r="N26" s="281"/>
      <c r="O26" s="284" t="e">
        <f>ROUND((#REF!),2)</f>
        <v>#REF!</v>
      </c>
      <c r="P26" s="284" t="e">
        <f>ROUND((#REF!),2)</f>
        <v>#REF!</v>
      </c>
      <c r="Q26" s="284" t="e">
        <f>ROUND((#REF!),2)</f>
        <v>#REF!</v>
      </c>
      <c r="R26" s="284" t="e">
        <f>ROUND((#REF!),2)</f>
        <v>#REF!</v>
      </c>
      <c r="S26" s="284" t="e">
        <f>ROUND((#REF!),2)</f>
        <v>#REF!</v>
      </c>
      <c r="T26" s="284" t="e">
        <f>+K26/G26%</f>
        <v>#REF!</v>
      </c>
      <c r="U26" s="284" t="e">
        <f>ROUND((#REF!),2)</f>
        <v>#REF!</v>
      </c>
      <c r="V26" s="264" t="e">
        <f>ROUND((#REF!),2)</f>
        <v>#REF!</v>
      </c>
      <c r="W26" s="59"/>
      <c r="X26" s="301"/>
    </row>
    <row r="27" spans="1:34" ht="25.5">
      <c r="A27" s="1627"/>
      <c r="B27" s="43" t="s">
        <v>312</v>
      </c>
      <c r="C27" s="277" t="s">
        <v>313</v>
      </c>
      <c r="D27" s="59" t="e">
        <f>ROUND((#REF!),2)</f>
        <v>#REF!</v>
      </c>
      <c r="E27" s="59" t="e">
        <f>ROUND((#REF!),2)</f>
        <v>#REF!</v>
      </c>
      <c r="F27" s="59" t="e">
        <f>ROUND((#REF!),2)</f>
        <v>#REF!</v>
      </c>
      <c r="G27" s="59"/>
      <c r="H27" s="59" t="e">
        <f>ROUND((#REF!),2)</f>
        <v>#REF!</v>
      </c>
      <c r="I27" s="59" t="e">
        <f>ROUND((#REF!),2)</f>
        <v>#REF!</v>
      </c>
      <c r="J27" s="59" t="e">
        <f>ROUND((#REF!),2)</f>
        <v>#REF!</v>
      </c>
      <c r="K27" s="280" t="e">
        <f>ROUND((#REF!),2)</f>
        <v>#REF!</v>
      </c>
      <c r="L27" s="280" t="e">
        <f>ROUND((#REF!),2)</f>
        <v>#REF!</v>
      </c>
      <c r="M27" s="280" t="e">
        <f>ROUND((#REF!),2)</f>
        <v>#REF!</v>
      </c>
      <c r="N27" s="281"/>
      <c r="O27" s="284" t="e">
        <f>ROUND((#REF!),2)</f>
        <v>#REF!</v>
      </c>
      <c r="P27" s="284" t="e">
        <f>ROUND((#REF!),2)</f>
        <v>#REF!</v>
      </c>
      <c r="Q27" s="284" t="e">
        <f>ROUND((#REF!),2)</f>
        <v>#REF!</v>
      </c>
      <c r="R27" s="284" t="e">
        <f>ROUND((#REF!),2)</f>
        <v>#REF!</v>
      </c>
      <c r="S27" s="284" t="e">
        <f>ROUND((#REF!),2)</f>
        <v>#REF!</v>
      </c>
      <c r="T27" s="284"/>
      <c r="U27" s="284" t="e">
        <f>ROUND((#REF!),2)</f>
        <v>#REF!</v>
      </c>
      <c r="V27" s="264" t="e">
        <f>ROUND((#REF!),2)</f>
        <v>#REF!</v>
      </c>
      <c r="W27" s="60"/>
      <c r="X27" s="301"/>
    </row>
    <row r="28" spans="1:34" ht="23.25" customHeight="1">
      <c r="A28" s="1627"/>
      <c r="B28" s="43" t="s">
        <v>323</v>
      </c>
      <c r="C28" s="304" t="s">
        <v>314</v>
      </c>
      <c r="D28" s="60" t="e">
        <f>ROUND((#REF!),2)</f>
        <v>#REF!</v>
      </c>
      <c r="E28" s="60" t="e">
        <f>ROUND((#REF!),2)</f>
        <v>#REF!</v>
      </c>
      <c r="F28" s="60" t="e">
        <f>ROUND((#REF!),2)</f>
        <v>#REF!</v>
      </c>
      <c r="G28" s="60"/>
      <c r="H28" s="60" t="e">
        <f>ROUND((#REF!),2)</f>
        <v>#REF!</v>
      </c>
      <c r="I28" s="60" t="e">
        <f>ROUND((#REF!),2)</f>
        <v>#REF!</v>
      </c>
      <c r="J28" s="60" t="e">
        <f>ROUND((#REF!),2)</f>
        <v>#REF!</v>
      </c>
      <c r="K28" s="281" t="e">
        <f>ROUND((#REF!),2)</f>
        <v>#REF!</v>
      </c>
      <c r="L28" s="281" t="e">
        <f>ROUND((#REF!),2)</f>
        <v>#REF!</v>
      </c>
      <c r="M28" s="281" t="e">
        <f>ROUND((#REF!),2)</f>
        <v>#REF!</v>
      </c>
      <c r="N28" s="281" t="e">
        <f>ROUND((#REF!),2)</f>
        <v>#REF!</v>
      </c>
      <c r="O28" s="284" t="e">
        <f>ROUND((#REF!),2)</f>
        <v>#REF!</v>
      </c>
      <c r="P28" s="284" t="e">
        <f>ROUND((#REF!),2)</f>
        <v>#REF!</v>
      </c>
      <c r="Q28" s="284" t="e">
        <f>ROUND((#REF!),2)</f>
        <v>#REF!</v>
      </c>
      <c r="R28" s="284" t="e">
        <f>ROUND((#REF!),2)</f>
        <v>#REF!</v>
      </c>
      <c r="S28" s="284" t="e">
        <f>ROUND((#REF!),2)</f>
        <v>#REF!</v>
      </c>
      <c r="T28" s="284"/>
      <c r="U28" s="284" t="e">
        <f>ROUND((#REF!),2)</f>
        <v>#REF!</v>
      </c>
      <c r="V28" s="264" t="e">
        <f>ROUND((#REF!),2)</f>
        <v>#REF!</v>
      </c>
      <c r="W28" s="60"/>
      <c r="X28" s="301"/>
    </row>
    <row r="29" spans="1:34" s="310" customFormat="1" ht="23.25" customHeight="1">
      <c r="A29" s="1627"/>
      <c r="B29" s="43" t="s">
        <v>816</v>
      </c>
      <c r="C29" s="309" t="s">
        <v>314</v>
      </c>
      <c r="D29" s="60"/>
      <c r="E29" s="60"/>
      <c r="F29" s="60"/>
      <c r="G29" s="60"/>
      <c r="H29" s="60"/>
      <c r="I29" s="60"/>
      <c r="J29" s="60"/>
      <c r="K29" s="281"/>
      <c r="L29" s="281"/>
      <c r="M29" s="281" t="e">
        <f>ROUND((#REF!),2)</f>
        <v>#REF!</v>
      </c>
      <c r="N29" s="281"/>
      <c r="O29" s="284"/>
      <c r="P29" s="284"/>
      <c r="Q29" s="284"/>
      <c r="R29" s="284"/>
      <c r="S29" s="284"/>
      <c r="T29" s="284"/>
      <c r="U29" s="284"/>
      <c r="V29" s="264"/>
      <c r="W29" s="60"/>
      <c r="X29" s="308"/>
    </row>
    <row r="30" spans="1:34" ht="24.75" customHeight="1">
      <c r="A30" s="1627"/>
      <c r="B30" s="43" t="s">
        <v>324</v>
      </c>
      <c r="C30" s="304"/>
      <c r="D30" s="304"/>
      <c r="E30" s="304"/>
      <c r="F30" s="263"/>
      <c r="G30" s="263"/>
      <c r="H30" s="263"/>
      <c r="I30" s="263"/>
      <c r="J30" s="263"/>
      <c r="K30" s="285"/>
      <c r="L30" s="285"/>
      <c r="M30" s="285"/>
      <c r="N30" s="281"/>
      <c r="O30" s="284"/>
      <c r="P30" s="284"/>
      <c r="Q30" s="284"/>
      <c r="R30" s="284"/>
      <c r="S30" s="284"/>
      <c r="T30" s="284"/>
      <c r="U30" s="284"/>
      <c r="V30" s="264"/>
      <c r="W30" s="60"/>
      <c r="X30" s="301"/>
    </row>
    <row r="31" spans="1:34" ht="29.25" customHeight="1">
      <c r="A31" s="1627"/>
      <c r="B31" s="43" t="s">
        <v>325</v>
      </c>
      <c r="C31" s="304" t="s">
        <v>172</v>
      </c>
      <c r="D31" s="263" t="e">
        <f>ROUND((#REF!),2)</f>
        <v>#REF!</v>
      </c>
      <c r="E31" s="263" t="e">
        <f>ROUND((#REF!),2)</f>
        <v>#REF!</v>
      </c>
      <c r="F31" s="263" t="e">
        <f>ROUND((#REF!),2)</f>
        <v>#REF!</v>
      </c>
      <c r="G31" s="263" t="e">
        <f>ROUND((#REF!),2)</f>
        <v>#REF!</v>
      </c>
      <c r="H31" s="263" t="e">
        <f>ROUND((#REF!),2)</f>
        <v>#REF!</v>
      </c>
      <c r="I31" s="263" t="e">
        <f>ROUND((#REF!),2)</f>
        <v>#REF!</v>
      </c>
      <c r="J31" s="263" t="e">
        <f>ROUND((#REF!),2)</f>
        <v>#REF!</v>
      </c>
      <c r="K31" s="285" t="e">
        <f>ROUND((#REF!),2)</f>
        <v>#REF!</v>
      </c>
      <c r="L31" s="285" t="e">
        <f>ROUND((#REF!),2)</f>
        <v>#REF!</v>
      </c>
      <c r="M31" s="285" t="e">
        <f>ROUND((#REF!),2)</f>
        <v>#REF!</v>
      </c>
      <c r="N31" s="281" t="e">
        <f>ROUND((#REF!),2)</f>
        <v>#REF!</v>
      </c>
      <c r="O31" s="284" t="e">
        <f>ROUND((#REF!),2)</f>
        <v>#REF!</v>
      </c>
      <c r="P31" s="284" t="e">
        <f>ROUND((#REF!),2)</f>
        <v>#REF!</v>
      </c>
      <c r="Q31" s="284" t="e">
        <f>ROUND((#REF!),2)</f>
        <v>#REF!</v>
      </c>
      <c r="R31" s="284" t="e">
        <f>ROUND((#REF!),2)</f>
        <v>#REF!</v>
      </c>
      <c r="S31" s="284" t="e">
        <f>ROUND((#REF!),2)</f>
        <v>#REF!</v>
      </c>
      <c r="T31" s="284" t="e">
        <f>ROUND((#REF!),2)</f>
        <v>#REF!</v>
      </c>
      <c r="U31" s="284" t="e">
        <f>ROUND((#REF!),2)</f>
        <v>#REF!</v>
      </c>
      <c r="V31" s="264" t="e">
        <f>ROUND((#REF!),2)</f>
        <v>#REF!</v>
      </c>
      <c r="W31" s="60"/>
      <c r="X31" s="301"/>
    </row>
    <row r="32" spans="1:34" ht="29.25" customHeight="1">
      <c r="A32" s="1627"/>
      <c r="B32" s="44" t="s">
        <v>809</v>
      </c>
      <c r="C32" s="304" t="s">
        <v>172</v>
      </c>
      <c r="D32" s="263"/>
      <c r="E32" s="263"/>
      <c r="F32" s="263"/>
      <c r="G32" s="263"/>
      <c r="H32" s="263"/>
      <c r="I32" s="263"/>
      <c r="J32" s="263"/>
      <c r="K32" s="285"/>
      <c r="L32" s="285" t="e">
        <f>ROUND((#REF!),2)</f>
        <v>#REF!</v>
      </c>
      <c r="M32" s="285" t="e">
        <f>ROUND((#REF!),2)</f>
        <v>#REF!</v>
      </c>
      <c r="N32" s="285" t="e">
        <f>ROUND((#REF!),2)</f>
        <v>#REF!</v>
      </c>
      <c r="O32" s="285" t="e">
        <f>ROUND((#REF!),2)</f>
        <v>#REF!</v>
      </c>
      <c r="P32" s="285" t="e">
        <f>ROUND((#REF!),2)</f>
        <v>#REF!</v>
      </c>
      <c r="Q32" s="285" t="e">
        <f>ROUND((#REF!),2)</f>
        <v>#REF!</v>
      </c>
      <c r="R32" s="285" t="e">
        <f>ROUND((#REF!),2)</f>
        <v>#REF!</v>
      </c>
      <c r="S32" s="285" t="e">
        <f>ROUND((#REF!),2)</f>
        <v>#REF!</v>
      </c>
      <c r="T32" s="285" t="e">
        <f>ROUND((#REF!),2)</f>
        <v>#REF!</v>
      </c>
      <c r="U32" s="285" t="e">
        <f>ROUND((#REF!),2)</f>
        <v>#REF!</v>
      </c>
      <c r="V32" s="285" t="e">
        <f>ROUND((#REF!),2)</f>
        <v>#REF!</v>
      </c>
      <c r="W32" s="60"/>
      <c r="X32" s="301"/>
    </row>
    <row r="33" spans="1:24" ht="25.5" customHeight="1">
      <c r="A33" s="1627"/>
      <c r="B33" s="43" t="s">
        <v>810</v>
      </c>
      <c r="C33" s="304" t="s">
        <v>172</v>
      </c>
      <c r="D33" s="263" t="e">
        <f>ROUND((#REF!),2)</f>
        <v>#REF!</v>
      </c>
      <c r="E33" s="263" t="e">
        <f>ROUND((#REF!),2)</f>
        <v>#REF!</v>
      </c>
      <c r="F33" s="263" t="e">
        <f>ROUND((#REF!),2)</f>
        <v>#REF!</v>
      </c>
      <c r="G33" s="263" t="e">
        <f>ROUND((#REF!),2)</f>
        <v>#REF!</v>
      </c>
      <c r="H33" s="264" t="e">
        <f>ROUND((#REF!),2)</f>
        <v>#REF!</v>
      </c>
      <c r="I33" s="264" t="e">
        <f>ROUND((#REF!),2)</f>
        <v>#REF!</v>
      </c>
      <c r="J33" s="264" t="e">
        <f>ROUND((#REF!),2)</f>
        <v>#REF!</v>
      </c>
      <c r="K33" s="284" t="e">
        <f>ROUND((#REF!),2)</f>
        <v>#REF!</v>
      </c>
      <c r="L33" s="284" t="e">
        <f>ROUND((#REF!),2)</f>
        <v>#REF!</v>
      </c>
      <c r="M33" s="280" t="e">
        <f>ROUND((#REF!),2)</f>
        <v>#REF!</v>
      </c>
      <c r="N33" s="281" t="e">
        <f>ROUND((#REF!),2)</f>
        <v>#REF!</v>
      </c>
      <c r="O33" s="284" t="e">
        <f>ROUND((#REF!),2)</f>
        <v>#REF!</v>
      </c>
      <c r="P33" s="284" t="e">
        <f>ROUND((#REF!),2)</f>
        <v>#REF!</v>
      </c>
      <c r="Q33" s="284" t="e">
        <f>ROUND((#REF!),2)</f>
        <v>#REF!</v>
      </c>
      <c r="R33" s="284" t="e">
        <f>ROUND((#REF!),2)</f>
        <v>#REF!</v>
      </c>
      <c r="S33" s="284" t="e">
        <f>ROUND((#REF!),2)</f>
        <v>#REF!</v>
      </c>
      <c r="T33" s="284" t="e">
        <f>ROUND((#REF!),2)</f>
        <v>#REF!</v>
      </c>
      <c r="U33" s="284" t="e">
        <f>ROUND((#REF!),2)</f>
        <v>#REF!</v>
      </c>
      <c r="V33" s="264" t="e">
        <f>ROUND((#REF!),2)</f>
        <v>#REF!</v>
      </c>
      <c r="W33" s="60"/>
      <c r="X33" s="301"/>
    </row>
    <row r="34" spans="1:24" ht="19.5" customHeight="1">
      <c r="A34" s="1627"/>
      <c r="B34" s="43" t="s">
        <v>92</v>
      </c>
      <c r="C34" s="304" t="s">
        <v>56</v>
      </c>
      <c r="D34" s="263" t="e">
        <f>ROUND((#REF!),2)</f>
        <v>#REF!</v>
      </c>
      <c r="E34" s="263" t="e">
        <f>ROUND((#REF!),2)</f>
        <v>#REF!</v>
      </c>
      <c r="F34" s="263" t="e">
        <f>ROUND((#REF!),2)</f>
        <v>#REF!</v>
      </c>
      <c r="G34" s="263" t="e">
        <f>ROUND((#REF!),2)</f>
        <v>#REF!</v>
      </c>
      <c r="H34" s="263" t="e">
        <f>ROUND((#REF!),2)</f>
        <v>#REF!</v>
      </c>
      <c r="I34" s="263" t="e">
        <f>ROUND((#REF!),2)</f>
        <v>#REF!</v>
      </c>
      <c r="J34" s="263" t="e">
        <f>ROUND((#REF!),2)</f>
        <v>#REF!</v>
      </c>
      <c r="K34" s="285" t="e">
        <f>ROUND((#REF!),2)</f>
        <v>#REF!</v>
      </c>
      <c r="L34" s="285" t="e">
        <f>ROUND((#REF!),2)</f>
        <v>#REF!</v>
      </c>
      <c r="M34" s="285" t="e">
        <f>ROUND((#REF!),2)</f>
        <v>#REF!</v>
      </c>
      <c r="N34" s="281" t="e">
        <f>ROUND((#REF!),2)</f>
        <v>#REF!</v>
      </c>
      <c r="O34" s="284" t="e">
        <f>ROUND((#REF!),2)</f>
        <v>#REF!</v>
      </c>
      <c r="P34" s="284" t="e">
        <f>ROUND((#REF!),2)</f>
        <v>#REF!</v>
      </c>
      <c r="Q34" s="284" t="e">
        <f>ROUND((#REF!),2)</f>
        <v>#REF!</v>
      </c>
      <c r="R34" s="284" t="e">
        <f>ROUND((#REF!),2)</f>
        <v>#REF!</v>
      </c>
      <c r="S34" s="284" t="e">
        <f>ROUND((#REF!),2)</f>
        <v>#REF!</v>
      </c>
      <c r="T34" s="284" t="e">
        <f>ROUND((#REF!),2)</f>
        <v>#REF!</v>
      </c>
      <c r="U34" s="284" t="e">
        <f>ROUND((#REF!),2)</f>
        <v>#REF!</v>
      </c>
      <c r="V34" s="264" t="e">
        <f>ROUND((#REF!),2)</f>
        <v>#REF!</v>
      </c>
      <c r="W34" s="60"/>
      <c r="X34" s="301"/>
    </row>
    <row r="35" spans="1:24" ht="21" customHeight="1">
      <c r="A35" s="1627"/>
      <c r="B35" s="43" t="s">
        <v>95</v>
      </c>
      <c r="C35" s="304" t="s">
        <v>167</v>
      </c>
      <c r="D35" s="264" t="e">
        <f>ROUND((#REF!),2)</f>
        <v>#REF!</v>
      </c>
      <c r="E35" s="264" t="e">
        <f>ROUND((#REF!),2)</f>
        <v>#REF!</v>
      </c>
      <c r="F35" s="264" t="e">
        <f>ROUND((#REF!),2)</f>
        <v>#REF!</v>
      </c>
      <c r="G35" s="264" t="e">
        <f>ROUND((#REF!),2)</f>
        <v>#REF!</v>
      </c>
      <c r="H35" s="264" t="e">
        <f>ROUND((#REF!),2)</f>
        <v>#REF!</v>
      </c>
      <c r="I35" s="264" t="e">
        <f>ROUND((#REF!),2)</f>
        <v>#REF!</v>
      </c>
      <c r="J35" s="264" t="e">
        <f>ROUND((#REF!),2)</f>
        <v>#REF!</v>
      </c>
      <c r="K35" s="284" t="e">
        <f>ROUND((#REF!),2)</f>
        <v>#REF!</v>
      </c>
      <c r="L35" s="284" t="e">
        <f>ROUND((#REF!),2)</f>
        <v>#REF!</v>
      </c>
      <c r="M35" s="284" t="e">
        <f>ROUND((#REF!),2)</f>
        <v>#REF!</v>
      </c>
      <c r="N35" s="281"/>
      <c r="O35" s="284" t="e">
        <f>ROUND((#REF!),2)</f>
        <v>#REF!</v>
      </c>
      <c r="P35" s="284" t="e">
        <f>ROUND((#REF!),2)</f>
        <v>#REF!</v>
      </c>
      <c r="Q35" s="284" t="e">
        <f>ROUND((#REF!),2)</f>
        <v>#REF!</v>
      </c>
      <c r="R35" s="284" t="e">
        <f>ROUND((#REF!),2)</f>
        <v>#REF!</v>
      </c>
      <c r="S35" s="284" t="e">
        <f>ROUND((#REF!),2)</f>
        <v>#REF!</v>
      </c>
      <c r="T35" s="284" t="e">
        <f>ROUND((#REF!),2)</f>
        <v>#REF!</v>
      </c>
      <c r="U35" s="284" t="e">
        <f>ROUND((#REF!),2)</f>
        <v>#REF!</v>
      </c>
      <c r="V35" s="264" t="e">
        <f>ROUND((#REF!),2)</f>
        <v>#REF!</v>
      </c>
      <c r="W35" s="60"/>
      <c r="X35" s="301"/>
    </row>
    <row r="36" spans="1:24" ht="19.5" hidden="1" customHeight="1">
      <c r="A36" s="1627"/>
      <c r="B36" s="43" t="s">
        <v>582</v>
      </c>
      <c r="C36" s="304" t="s">
        <v>56</v>
      </c>
      <c r="D36" s="264" t="e">
        <f>ROUND((#REF!),2)</f>
        <v>#REF!</v>
      </c>
      <c r="E36" s="263" t="e">
        <f>ROUND((#REF!),2)</f>
        <v>#REF!</v>
      </c>
      <c r="F36" s="263" t="e">
        <f>ROUND((#REF!),2)</f>
        <v>#REF!</v>
      </c>
      <c r="G36" s="263" t="e">
        <f>ROUND((#REF!),2)</f>
        <v>#REF!</v>
      </c>
      <c r="H36" s="263" t="e">
        <f>ROUND((#REF!),2)</f>
        <v>#REF!</v>
      </c>
      <c r="I36" s="263" t="e">
        <f>ROUND((#REF!),2)</f>
        <v>#REF!</v>
      </c>
      <c r="J36" s="263" t="e">
        <f>ROUND((#REF!),2)</f>
        <v>#REF!</v>
      </c>
      <c r="K36" s="285" t="e">
        <f>ROUND((#REF!),2)</f>
        <v>#REF!</v>
      </c>
      <c r="L36" s="285" t="e">
        <f>ROUND((#REF!),2)</f>
        <v>#REF!</v>
      </c>
      <c r="M36" s="285" t="e">
        <f>ROUND((#REF!),2)</f>
        <v>#REF!</v>
      </c>
      <c r="N36" s="281" t="e">
        <f>ROUND((#REF!),2)</f>
        <v>#REF!</v>
      </c>
      <c r="O36" s="284" t="e">
        <f>ROUND((#REF!),2)</f>
        <v>#REF!</v>
      </c>
      <c r="P36" s="284" t="e">
        <f>ROUND((#REF!),2)</f>
        <v>#REF!</v>
      </c>
      <c r="Q36" s="284" t="e">
        <f>ROUND((#REF!),2)</f>
        <v>#REF!</v>
      </c>
      <c r="R36" s="284" t="e">
        <f>ROUND((#REF!),2)</f>
        <v>#REF!</v>
      </c>
      <c r="S36" s="284" t="e">
        <f>ROUND((#REF!),2)</f>
        <v>#REF!</v>
      </c>
      <c r="T36" s="284" t="e">
        <f>ROUND((#REF!),2)</f>
        <v>#REF!</v>
      </c>
      <c r="U36" s="284" t="e">
        <f>ROUND((#REF!),2)</f>
        <v>#REF!</v>
      </c>
      <c r="V36" s="264" t="e">
        <f>ROUND((#REF!),2)</f>
        <v>#REF!</v>
      </c>
      <c r="W36" s="60"/>
      <c r="X36" s="301"/>
    </row>
    <row r="37" spans="1:24" s="11" customFormat="1" ht="24.75" customHeight="1">
      <c r="A37" s="266" t="s">
        <v>171</v>
      </c>
      <c r="B37" s="267" t="s">
        <v>297</v>
      </c>
      <c r="C37" s="266"/>
      <c r="D37" s="266"/>
      <c r="E37" s="266"/>
      <c r="F37" s="268"/>
      <c r="G37" s="268"/>
      <c r="H37" s="268"/>
      <c r="I37" s="268"/>
      <c r="J37" s="268"/>
      <c r="K37" s="286"/>
      <c r="L37" s="286"/>
      <c r="M37" s="286"/>
      <c r="N37" s="287"/>
      <c r="O37" s="289"/>
      <c r="P37" s="289"/>
      <c r="Q37" s="289"/>
      <c r="R37" s="289"/>
      <c r="S37" s="289"/>
      <c r="T37" s="289"/>
      <c r="U37" s="289"/>
      <c r="V37" s="296"/>
      <c r="W37" s="269"/>
      <c r="X37" s="300"/>
    </row>
    <row r="38" spans="1:24" s="11" customFormat="1" ht="24.75" hidden="1" customHeight="1">
      <c r="A38" s="270"/>
      <c r="B38" s="43" t="s">
        <v>617</v>
      </c>
      <c r="C38" s="304" t="s">
        <v>195</v>
      </c>
      <c r="D38" s="59" t="e">
        <f>ROUND((#REF!),2)</f>
        <v>#REF!</v>
      </c>
      <c r="E38" s="59" t="e">
        <f>ROUND((#REF!),2)</f>
        <v>#REF!</v>
      </c>
      <c r="F38" s="59" t="e">
        <f>ROUND((#REF!),2)</f>
        <v>#REF!</v>
      </c>
      <c r="G38" s="59" t="e">
        <f>ROUND((#REF!),2)</f>
        <v>#REF!</v>
      </c>
      <c r="H38" s="59" t="e">
        <f>ROUND((#REF!),2)</f>
        <v>#REF!</v>
      </c>
      <c r="I38" s="59" t="e">
        <f>ROUND((#REF!),2)</f>
        <v>#REF!</v>
      </c>
      <c r="J38" s="59" t="e">
        <f>ROUND((#REF!),2)</f>
        <v>#REF!</v>
      </c>
      <c r="K38" s="280" t="e">
        <f>ROUND((#REF!),2)</f>
        <v>#REF!</v>
      </c>
      <c r="L38" s="280" t="e">
        <f>ROUND((#REF!),2)</f>
        <v>#REF!</v>
      </c>
      <c r="M38" s="280" t="e">
        <f>ROUND((#REF!),2)</f>
        <v>#REF!</v>
      </c>
      <c r="N38" s="281" t="e">
        <f>ROUND((#REF!),2)</f>
        <v>#REF!</v>
      </c>
      <c r="O38" s="284" t="e">
        <f>ROUND((#REF!),2)</f>
        <v>#REF!</v>
      </c>
      <c r="P38" s="284" t="e">
        <f>ROUND((#REF!),2)</f>
        <v>#REF!</v>
      </c>
      <c r="Q38" s="284" t="e">
        <f>ROUND((#REF!),2)</f>
        <v>#REF!</v>
      </c>
      <c r="R38" s="284" t="e">
        <f>ROUND((#REF!),2)</f>
        <v>#REF!</v>
      </c>
      <c r="S38" s="284" t="e">
        <f>ROUND((#REF!),2)</f>
        <v>#REF!</v>
      </c>
      <c r="T38" s="284" t="e">
        <f>ROUND((#REF!),2)</f>
        <v>#REF!</v>
      </c>
      <c r="U38" s="284" t="e">
        <f>ROUND((#REF!),2)</f>
        <v>#REF!</v>
      </c>
      <c r="V38" s="264" t="e">
        <f>ROUND((#REF!),2)</f>
        <v>#REF!</v>
      </c>
      <c r="W38" s="60"/>
      <c r="X38" s="300"/>
    </row>
    <row r="39" spans="1:24" ht="24.75" customHeight="1">
      <c r="A39" s="1628">
        <v>5</v>
      </c>
      <c r="B39" s="43" t="s">
        <v>614</v>
      </c>
      <c r="C39" s="304" t="s">
        <v>188</v>
      </c>
      <c r="D39" s="59" t="e">
        <f>ROUND((#REF!),2)</f>
        <v>#REF!</v>
      </c>
      <c r="E39" s="59" t="e">
        <f>ROUND((#REF!),2)</f>
        <v>#REF!</v>
      </c>
      <c r="F39" s="59" t="e">
        <f>ROUND((#REF!),2)</f>
        <v>#REF!</v>
      </c>
      <c r="G39" s="59"/>
      <c r="H39" s="59" t="e">
        <f>ROUND((#REF!),2)</f>
        <v>#REF!</v>
      </c>
      <c r="I39" s="59" t="e">
        <f>ROUND((#REF!),2)</f>
        <v>#REF!</v>
      </c>
      <c r="J39" s="59" t="e">
        <f>ROUND((#REF!),2)</f>
        <v>#REF!</v>
      </c>
      <c r="K39" s="280" t="e">
        <f>ROUND((#REF!),2)</f>
        <v>#REF!</v>
      </c>
      <c r="L39" s="280" t="e">
        <f>ROUND((#REF!),2)</f>
        <v>#REF!</v>
      </c>
      <c r="M39" s="280" t="e">
        <f>ROUND((#REF!),2)</f>
        <v>#REF!</v>
      </c>
      <c r="N39" s="281" t="e">
        <f>ROUND((#REF!),2)</f>
        <v>#REF!</v>
      </c>
      <c r="O39" s="284" t="e">
        <f>ROUND((#REF!),2)</f>
        <v>#REF!</v>
      </c>
      <c r="P39" s="284" t="e">
        <f>ROUND((#REF!),2)</f>
        <v>#REF!</v>
      </c>
      <c r="Q39" s="284" t="e">
        <f>ROUND((#REF!),2)</f>
        <v>#REF!</v>
      </c>
      <c r="R39" s="284" t="e">
        <f>ROUND((#REF!),2)</f>
        <v>#REF!</v>
      </c>
      <c r="S39" s="284" t="e">
        <f>ROUND((#REF!),2)</f>
        <v>#REF!</v>
      </c>
      <c r="T39" s="284"/>
      <c r="U39" s="284" t="e">
        <f>ROUND((#REF!),2)</f>
        <v>#REF!</v>
      </c>
      <c r="V39" s="264" t="e">
        <f>ROUND((#REF!),2)</f>
        <v>#REF!</v>
      </c>
      <c r="W39" s="60"/>
      <c r="X39" s="301"/>
    </row>
    <row r="40" spans="1:24" ht="21.75" customHeight="1">
      <c r="A40" s="1629"/>
      <c r="B40" s="43" t="s">
        <v>147</v>
      </c>
      <c r="C40" s="304" t="s">
        <v>188</v>
      </c>
      <c r="D40" s="59" t="e">
        <f>ROUND((#REF!),2)</f>
        <v>#REF!</v>
      </c>
      <c r="E40" s="59" t="e">
        <f>ROUND((#REF!),2)</f>
        <v>#REF!</v>
      </c>
      <c r="F40" s="59" t="e">
        <f>ROUND((#REF!),2)</f>
        <v>#REF!</v>
      </c>
      <c r="G40" s="59" t="e">
        <f>ROUND((#REF!),2)</f>
        <v>#REF!</v>
      </c>
      <c r="H40" s="59" t="e">
        <f>ROUND((#REF!),2)</f>
        <v>#REF!</v>
      </c>
      <c r="I40" s="59" t="e">
        <f>ROUND((#REF!),2)</f>
        <v>#REF!</v>
      </c>
      <c r="J40" s="59" t="e">
        <f>ROUND((#REF!),2)</f>
        <v>#REF!</v>
      </c>
      <c r="K40" s="280" t="e">
        <f>ROUND((#REF!),2)</f>
        <v>#REF!</v>
      </c>
      <c r="L40" s="280" t="e">
        <f>ROUND((#REF!),2)</f>
        <v>#REF!</v>
      </c>
      <c r="M40" s="280" t="e">
        <f>ROUND((#REF!),2)</f>
        <v>#REF!</v>
      </c>
      <c r="N40" s="281" t="e">
        <f>ROUND((#REF!),2)</f>
        <v>#REF!</v>
      </c>
      <c r="O40" s="284" t="e">
        <f>ROUND((#REF!),2)</f>
        <v>#REF!</v>
      </c>
      <c r="P40" s="284" t="e">
        <f>ROUND((#REF!),2)</f>
        <v>#REF!</v>
      </c>
      <c r="Q40" s="284" t="e">
        <f>ROUND((#REF!),2)</f>
        <v>#REF!</v>
      </c>
      <c r="R40" s="284" t="e">
        <f>ROUND((#REF!),2)</f>
        <v>#REF!</v>
      </c>
      <c r="S40" s="284" t="e">
        <f>ROUND((#REF!),2)</f>
        <v>#REF!</v>
      </c>
      <c r="T40" s="284" t="e">
        <f>ROUND((#REF!),2)</f>
        <v>#REF!</v>
      </c>
      <c r="U40" s="284" t="e">
        <f>ROUND((#REF!),2)</f>
        <v>#REF!</v>
      </c>
      <c r="V40" s="264" t="e">
        <f>ROUND((#REF!),2)</f>
        <v>#REF!</v>
      </c>
      <c r="W40" s="60"/>
      <c r="X40" s="301"/>
    </row>
    <row r="41" spans="1:24" ht="21.75" hidden="1" customHeight="1">
      <c r="A41" s="1629"/>
      <c r="B41" s="43" t="s">
        <v>615</v>
      </c>
      <c r="C41" s="304" t="s">
        <v>168</v>
      </c>
      <c r="D41" s="60" t="e">
        <f>ROUND((#REF!),2)</f>
        <v>#REF!</v>
      </c>
      <c r="E41" s="60" t="e">
        <f>ROUND((#REF!),2)</f>
        <v>#REF!</v>
      </c>
      <c r="F41" s="60" t="e">
        <f>ROUND((#REF!),2)</f>
        <v>#REF!</v>
      </c>
      <c r="G41" s="60" t="e">
        <f>ROUND((#REF!),2)</f>
        <v>#REF!</v>
      </c>
      <c r="H41" s="60" t="e">
        <f>ROUND((#REF!),2)</f>
        <v>#REF!</v>
      </c>
      <c r="I41" s="60" t="e">
        <f>ROUND((#REF!),2)</f>
        <v>#REF!</v>
      </c>
      <c r="J41" s="60" t="e">
        <f>ROUND((#REF!),2)</f>
        <v>#REF!</v>
      </c>
      <c r="K41" s="281" t="e">
        <f>ROUND((#REF!),2)</f>
        <v>#REF!</v>
      </c>
      <c r="L41" s="281" t="e">
        <f>ROUND((#REF!),2)</f>
        <v>#REF!</v>
      </c>
      <c r="M41" s="281" t="e">
        <f>ROUND((#REF!),2)</f>
        <v>#REF!</v>
      </c>
      <c r="N41" s="281" t="e">
        <f>ROUND((#REF!),2)</f>
        <v>#REF!</v>
      </c>
      <c r="O41" s="284" t="e">
        <f>ROUND((#REF!),2)</f>
        <v>#REF!</v>
      </c>
      <c r="P41" s="284" t="e">
        <f>ROUND((#REF!),2)</f>
        <v>#REF!</v>
      </c>
      <c r="Q41" s="284" t="e">
        <f>ROUND((#REF!),2)</f>
        <v>#REF!</v>
      </c>
      <c r="R41" s="284" t="e">
        <f>ROUND((#REF!),2)</f>
        <v>#REF!</v>
      </c>
      <c r="S41" s="284" t="e">
        <f>ROUND((#REF!),2)</f>
        <v>#REF!</v>
      </c>
      <c r="T41" s="284" t="e">
        <f>ROUND((#REF!),2)</f>
        <v>#REF!</v>
      </c>
      <c r="U41" s="284" t="e">
        <f>ROUND((#REF!),2)</f>
        <v>#REF!</v>
      </c>
      <c r="V41" s="264" t="e">
        <f>ROUND((#REF!),2)</f>
        <v>#REF!</v>
      </c>
      <c r="W41" s="60"/>
      <c r="X41" s="301"/>
    </row>
    <row r="42" spans="1:24" ht="21.75" hidden="1" customHeight="1">
      <c r="A42" s="1629"/>
      <c r="B42" s="43" t="s">
        <v>616</v>
      </c>
      <c r="C42" s="304" t="s">
        <v>168</v>
      </c>
      <c r="D42" s="60" t="e">
        <f>ROUND((#REF!),2)</f>
        <v>#REF!</v>
      </c>
      <c r="E42" s="60" t="e">
        <f>ROUND((#REF!),2)</f>
        <v>#REF!</v>
      </c>
      <c r="F42" s="60" t="e">
        <f>ROUND((#REF!),2)</f>
        <v>#REF!</v>
      </c>
      <c r="G42" s="60" t="e">
        <f>ROUND((#REF!),2)</f>
        <v>#REF!</v>
      </c>
      <c r="H42" s="60" t="e">
        <f>ROUND((#REF!),2)</f>
        <v>#REF!</v>
      </c>
      <c r="I42" s="60" t="e">
        <f>ROUND((#REF!),2)</f>
        <v>#REF!</v>
      </c>
      <c r="J42" s="60" t="e">
        <f>ROUND((#REF!),2)</f>
        <v>#REF!</v>
      </c>
      <c r="K42" s="281" t="e">
        <f>ROUND((#REF!),2)</f>
        <v>#REF!</v>
      </c>
      <c r="L42" s="281" t="e">
        <f>ROUND((#REF!),2)</f>
        <v>#REF!</v>
      </c>
      <c r="M42" s="281" t="e">
        <f>ROUND((#REF!),2)</f>
        <v>#REF!</v>
      </c>
      <c r="N42" s="281" t="e">
        <f>ROUND((#REF!),2)</f>
        <v>#REF!</v>
      </c>
      <c r="O42" s="284" t="e">
        <f>ROUND((#REF!),2)</f>
        <v>#REF!</v>
      </c>
      <c r="P42" s="284" t="e">
        <f>ROUND((#REF!),2)</f>
        <v>#REF!</v>
      </c>
      <c r="Q42" s="284" t="e">
        <f>ROUND((#REF!),2)</f>
        <v>#REF!</v>
      </c>
      <c r="R42" s="284" t="e">
        <f>ROUND((#REF!),2)</f>
        <v>#REF!</v>
      </c>
      <c r="S42" s="284" t="e">
        <f>ROUND((#REF!),2)</f>
        <v>#REF!</v>
      </c>
      <c r="T42" s="284" t="e">
        <f>ROUND((#REF!),2)</f>
        <v>#REF!</v>
      </c>
      <c r="U42" s="284" t="e">
        <f>ROUND((#REF!),2)</f>
        <v>#REF!</v>
      </c>
      <c r="V42" s="264" t="e">
        <f>ROUND((#REF!),2)</f>
        <v>#REF!</v>
      </c>
      <c r="W42" s="60"/>
      <c r="X42" s="301"/>
    </row>
    <row r="43" spans="1:24" ht="21.75" customHeight="1">
      <c r="A43" s="1629"/>
      <c r="B43" s="43" t="s">
        <v>298</v>
      </c>
      <c r="C43" s="304" t="s">
        <v>168</v>
      </c>
      <c r="D43" s="264" t="e">
        <f>ROUND((#REF!),2)</f>
        <v>#REF!</v>
      </c>
      <c r="E43" s="264" t="e">
        <f>ROUND((#REF!),2)</f>
        <v>#REF!</v>
      </c>
      <c r="F43" s="264" t="e">
        <f>ROUND((#REF!),2)</f>
        <v>#REF!</v>
      </c>
      <c r="G43" s="264" t="e">
        <f>ROUND((#REF!),2)</f>
        <v>#REF!</v>
      </c>
      <c r="H43" s="264" t="e">
        <f>ROUND((#REF!),2)</f>
        <v>#REF!</v>
      </c>
      <c r="I43" s="264" t="e">
        <f>ROUND((#REF!),2)</f>
        <v>#REF!</v>
      </c>
      <c r="J43" s="264" t="e">
        <f>ROUND((#REF!),2)</f>
        <v>#REF!</v>
      </c>
      <c r="K43" s="284" t="e">
        <f>ROUND((#REF!),2)</f>
        <v>#REF!</v>
      </c>
      <c r="L43" s="284" t="e">
        <f>ROUND((#REF!),2)</f>
        <v>#REF!</v>
      </c>
      <c r="M43" s="281" t="e">
        <f>ROUND((#REF!),2)</f>
        <v>#REF!</v>
      </c>
      <c r="N43" s="281" t="e">
        <f>ROUND((#REF!),2)</f>
        <v>#REF!</v>
      </c>
      <c r="O43" s="284" t="e">
        <f>ROUND((#REF!),2)</f>
        <v>#REF!</v>
      </c>
      <c r="P43" s="284" t="e">
        <f>ROUND((#REF!),2)</f>
        <v>#REF!</v>
      </c>
      <c r="Q43" s="284" t="e">
        <f>ROUND((#REF!),2)</f>
        <v>#REF!</v>
      </c>
      <c r="R43" s="284" t="e">
        <f>ROUND((#REF!),2)</f>
        <v>#REF!</v>
      </c>
      <c r="S43" s="284" t="e">
        <f>ROUND((#REF!),2)</f>
        <v>#REF!</v>
      </c>
      <c r="T43" s="284" t="e">
        <f>ROUND((#REF!),2)</f>
        <v>#REF!</v>
      </c>
      <c r="U43" s="284" t="e">
        <f>ROUND((#REF!),2)</f>
        <v>#REF!</v>
      </c>
      <c r="V43" s="264" t="e">
        <f>ROUND((#REF!),2)</f>
        <v>#REF!</v>
      </c>
      <c r="W43" s="60"/>
      <c r="X43" s="301"/>
    </row>
    <row r="44" spans="1:24" ht="21.75" customHeight="1">
      <c r="A44" s="1629"/>
      <c r="B44" s="43" t="s">
        <v>778</v>
      </c>
      <c r="C44" s="304" t="s">
        <v>168</v>
      </c>
      <c r="D44" s="264" t="e">
        <f>ROUND((#REF!),2)</f>
        <v>#REF!</v>
      </c>
      <c r="E44" s="264" t="e">
        <f>ROUND((#REF!),2)</f>
        <v>#REF!</v>
      </c>
      <c r="F44" s="264" t="e">
        <f>ROUND((#REF!),2)</f>
        <v>#REF!</v>
      </c>
      <c r="G44" s="264"/>
      <c r="H44" s="264" t="e">
        <f>ROUND((#REF!),2)</f>
        <v>#REF!</v>
      </c>
      <c r="I44" s="264" t="e">
        <f>ROUND((#REF!),2)</f>
        <v>#REF!</v>
      </c>
      <c r="J44" s="264" t="e">
        <f>ROUND((#REF!),2)</f>
        <v>#REF!</v>
      </c>
      <c r="K44" s="284" t="e">
        <f>ROUND((#REF!),2)</f>
        <v>#REF!</v>
      </c>
      <c r="L44" s="284" t="e">
        <f>ROUND((#REF!),2)</f>
        <v>#REF!</v>
      </c>
      <c r="M44" s="284" t="e">
        <f>ROUND((#REF!),2)</f>
        <v>#REF!</v>
      </c>
      <c r="N44" s="281" t="e">
        <f>ROUND((#REF!),2)</f>
        <v>#REF!</v>
      </c>
      <c r="O44" s="284" t="e">
        <f>ROUND((#REF!),2)</f>
        <v>#REF!</v>
      </c>
      <c r="P44" s="284" t="e">
        <f>ROUND((#REF!),2)</f>
        <v>#REF!</v>
      </c>
      <c r="Q44" s="284" t="e">
        <f>ROUND((#REF!),2)</f>
        <v>#REF!</v>
      </c>
      <c r="R44" s="284" t="e">
        <f>ROUND((#REF!),2)</f>
        <v>#REF!</v>
      </c>
      <c r="S44" s="284" t="e">
        <f>ROUND((#REF!),2)</f>
        <v>#REF!</v>
      </c>
      <c r="T44" s="284"/>
      <c r="U44" s="284" t="e">
        <f>ROUND((#REF!),2)</f>
        <v>#REF!</v>
      </c>
      <c r="V44" s="264" t="e">
        <f>ROUND((#REF!),2)</f>
        <v>#REF!</v>
      </c>
      <c r="W44" s="60"/>
      <c r="X44" s="301"/>
    </row>
    <row r="45" spans="1:24" ht="21.75" customHeight="1">
      <c r="A45" s="1630"/>
      <c r="B45" s="43" t="s">
        <v>316</v>
      </c>
      <c r="C45" s="304" t="s">
        <v>167</v>
      </c>
      <c r="D45" s="60" t="e">
        <f>ROUND((#REF!),2)</f>
        <v>#REF!</v>
      </c>
      <c r="E45" s="60" t="e">
        <f>ROUND((#REF!),2)</f>
        <v>#REF!</v>
      </c>
      <c r="F45" s="60" t="e">
        <f>ROUND((#REF!),2)</f>
        <v>#REF!</v>
      </c>
      <c r="G45" s="60"/>
      <c r="H45" s="60" t="e">
        <f>ROUND((#REF!),2)</f>
        <v>#REF!</v>
      </c>
      <c r="I45" s="60" t="e">
        <f>ROUND((#REF!),2)</f>
        <v>#REF!</v>
      </c>
      <c r="J45" s="60" t="e">
        <f>ROUND((#REF!),2)</f>
        <v>#REF!</v>
      </c>
      <c r="K45" s="281" t="e">
        <f>ROUND((#REF!),2)</f>
        <v>#REF!</v>
      </c>
      <c r="L45" s="281" t="e">
        <f>ROUND((#REF!),2)</f>
        <v>#REF!</v>
      </c>
      <c r="M45" s="281" t="e">
        <f>ROUND((#REF!),2)</f>
        <v>#REF!</v>
      </c>
      <c r="N45" s="281" t="e">
        <f>ROUND((#REF!),2)</f>
        <v>#REF!</v>
      </c>
      <c r="O45" s="284" t="e">
        <f>ROUND((#REF!),2)</f>
        <v>#REF!</v>
      </c>
      <c r="P45" s="284" t="e">
        <f>ROUND((#REF!),2)</f>
        <v>#REF!</v>
      </c>
      <c r="Q45" s="284" t="e">
        <f>ROUND((#REF!),2)</f>
        <v>#REF!</v>
      </c>
      <c r="R45" s="284" t="e">
        <f>ROUND((#REF!),2)</f>
        <v>#REF!</v>
      </c>
      <c r="S45" s="284" t="e">
        <f>ROUND((#REF!),2)</f>
        <v>#REF!</v>
      </c>
      <c r="T45" s="284"/>
      <c r="U45" s="284" t="e">
        <f>ROUND((#REF!),2)</f>
        <v>#REF!</v>
      </c>
      <c r="V45" s="264" t="e">
        <f>ROUND((#REF!),2)</f>
        <v>#REF!</v>
      </c>
      <c r="W45" s="60"/>
      <c r="X45" s="301"/>
    </row>
    <row r="46" spans="1:24" ht="21.75" customHeight="1">
      <c r="A46" s="1627">
        <v>6</v>
      </c>
      <c r="B46" s="43" t="s">
        <v>299</v>
      </c>
      <c r="C46" s="304" t="s">
        <v>46</v>
      </c>
      <c r="D46" s="60" t="e">
        <f>ROUND((#REF!),2)</f>
        <v>#REF!</v>
      </c>
      <c r="E46" s="59" t="e">
        <f>ROUND((#REF!),2)</f>
        <v>#REF!</v>
      </c>
      <c r="F46" s="59" t="e">
        <f>ROUND((#REF!),2)</f>
        <v>#REF!</v>
      </c>
      <c r="G46" s="59" t="e">
        <f>ROUND((#REF!),2)</f>
        <v>#REF!</v>
      </c>
      <c r="H46" s="59" t="e">
        <f>ROUND((#REF!),2)</f>
        <v>#REF!</v>
      </c>
      <c r="I46" s="60" t="e">
        <f>ROUND((#REF!),2)</f>
        <v>#REF!</v>
      </c>
      <c r="J46" s="60" t="e">
        <f>ROUND((#REF!),2)</f>
        <v>#REF!</v>
      </c>
      <c r="K46" s="280" t="e">
        <f>ROUND((#REF!),2)</f>
        <v>#REF!</v>
      </c>
      <c r="L46" s="280" t="e">
        <f>ROUND((#REF!),2)</f>
        <v>#REF!</v>
      </c>
      <c r="M46" s="280" t="e">
        <f>ROUND((#REF!),2)</f>
        <v>#REF!</v>
      </c>
      <c r="N46" s="280" t="e">
        <f>ROUND((#REF!),2)</f>
        <v>#REF!</v>
      </c>
      <c r="O46" s="284" t="e">
        <f>ROUND((#REF!),2)</f>
        <v>#REF!</v>
      </c>
      <c r="P46" s="284" t="e">
        <f>ROUND((#REF!),2)</f>
        <v>#REF!</v>
      </c>
      <c r="Q46" s="284" t="e">
        <f>ROUND((#REF!),2)</f>
        <v>#REF!</v>
      </c>
      <c r="R46" s="284" t="e">
        <f>ROUND((#REF!),2)</f>
        <v>#REF!</v>
      </c>
      <c r="S46" s="284" t="e">
        <f>ROUND((#REF!),2)</f>
        <v>#REF!</v>
      </c>
      <c r="T46" s="284" t="e">
        <f>ROUND((#REF!),2)</f>
        <v>#REF!</v>
      </c>
      <c r="U46" s="284" t="e">
        <f>ROUND((#REF!),2)</f>
        <v>#REF!</v>
      </c>
      <c r="V46" s="264" t="e">
        <f>ROUND((#REF!),2)</f>
        <v>#REF!</v>
      </c>
      <c r="W46" s="60"/>
      <c r="X46" s="301"/>
    </row>
    <row r="47" spans="1:24" ht="44.25" customHeight="1">
      <c r="A47" s="1627"/>
      <c r="B47" s="44" t="s">
        <v>89</v>
      </c>
      <c r="C47" s="304" t="s">
        <v>19</v>
      </c>
      <c r="D47" s="264" t="e">
        <f>ROUND((#REF!),2)</f>
        <v>#REF!</v>
      </c>
      <c r="E47" s="264" t="e">
        <f>ROUND((#REF!),2)</f>
        <v>#REF!</v>
      </c>
      <c r="F47" s="264" t="e">
        <f>ROUND((#REF!),2)</f>
        <v>#REF!</v>
      </c>
      <c r="G47" s="264" t="e">
        <f>ROUND((#REF!),2)</f>
        <v>#REF!</v>
      </c>
      <c r="H47" s="264" t="e">
        <f>ROUND((#REF!),2)</f>
        <v>#REF!</v>
      </c>
      <c r="I47" s="264" t="e">
        <f>ROUND((#REF!),2)</f>
        <v>#REF!</v>
      </c>
      <c r="J47" s="264" t="e">
        <f>ROUND((#REF!),2)</f>
        <v>#REF!</v>
      </c>
      <c r="K47" s="284" t="e">
        <f>ROUND((#REF!),2)</f>
        <v>#REF!</v>
      </c>
      <c r="L47" s="284" t="e">
        <f>ROUND((#REF!),2)</f>
        <v>#REF!</v>
      </c>
      <c r="M47" s="284" t="e">
        <f>ROUND((#REF!),2)</f>
        <v>#REF!</v>
      </c>
      <c r="N47" s="281" t="e">
        <f>ROUND((#REF!),2)</f>
        <v>#REF!</v>
      </c>
      <c r="O47" s="284" t="e">
        <f>ROUND((#REF!),2)</f>
        <v>#REF!</v>
      </c>
      <c r="P47" s="284" t="e">
        <f>ROUND((#REF!),2)</f>
        <v>#REF!</v>
      </c>
      <c r="Q47" s="284" t="e">
        <f>ROUND((#REF!),2)</f>
        <v>#REF!</v>
      </c>
      <c r="R47" s="284" t="e">
        <f>ROUND((#REF!),2)</f>
        <v>#REF!</v>
      </c>
      <c r="S47" s="284" t="e">
        <f>ROUND((#REF!),2)</f>
        <v>#REF!</v>
      </c>
      <c r="T47" s="284" t="e">
        <f>ROUND((#REF!),2)</f>
        <v>#REF!</v>
      </c>
      <c r="U47" s="284" t="e">
        <f>ROUND((#REF!),2)</f>
        <v>#REF!</v>
      </c>
      <c r="V47" s="264" t="e">
        <f>ROUND((#REF!),2)</f>
        <v>#REF!</v>
      </c>
      <c r="W47" s="60"/>
      <c r="X47" s="301"/>
    </row>
    <row r="48" spans="1:24" ht="32.25" customHeight="1">
      <c r="A48" s="1627"/>
      <c r="B48" s="44" t="s">
        <v>689</v>
      </c>
      <c r="C48" s="304" t="s">
        <v>560</v>
      </c>
      <c r="D48" s="59" t="e">
        <f>ROUND((#REF!),2)</f>
        <v>#REF!</v>
      </c>
      <c r="E48" s="59" t="e">
        <f>ROUND((#REF!),2)</f>
        <v>#REF!</v>
      </c>
      <c r="F48" s="59" t="e">
        <f>ROUND((#REF!),2)</f>
        <v>#REF!</v>
      </c>
      <c r="G48" s="59"/>
      <c r="H48" s="59" t="e">
        <f>ROUND((#REF!),2)</f>
        <v>#REF!</v>
      </c>
      <c r="I48" s="59" t="e">
        <f>ROUND((#REF!),2)</f>
        <v>#REF!</v>
      </c>
      <c r="J48" s="59" t="e">
        <f>ROUND((#REF!),2)</f>
        <v>#REF!</v>
      </c>
      <c r="K48" s="280" t="e">
        <f>ROUND((#REF!),2)</f>
        <v>#REF!</v>
      </c>
      <c r="L48" s="280" t="e">
        <f>ROUND((#REF!),2)</f>
        <v>#REF!</v>
      </c>
      <c r="M48" s="280" t="e">
        <f>ROUND((#REF!),2)</f>
        <v>#REF!</v>
      </c>
      <c r="N48" s="280" t="e">
        <f>ROUND((#REF!),2)</f>
        <v>#REF!</v>
      </c>
      <c r="O48" s="284" t="e">
        <f>ROUND((#REF!),2)</f>
        <v>#REF!</v>
      </c>
      <c r="P48" s="284" t="e">
        <f>ROUND((#REF!),2)</f>
        <v>#REF!</v>
      </c>
      <c r="Q48" s="284" t="e">
        <f>ROUND((#REF!),2)</f>
        <v>#REF!</v>
      </c>
      <c r="R48" s="284" t="e">
        <f>ROUND((#REF!),2)</f>
        <v>#REF!</v>
      </c>
      <c r="S48" s="284" t="e">
        <f>ROUND((#REF!),2)</f>
        <v>#REF!</v>
      </c>
      <c r="T48" s="284"/>
      <c r="U48" s="284" t="e">
        <f>ROUND((#REF!),2)</f>
        <v>#REF!</v>
      </c>
      <c r="V48" s="264" t="e">
        <f>ROUND((#REF!),2)</f>
        <v>#REF!</v>
      </c>
      <c r="W48" s="59"/>
      <c r="X48" s="301"/>
    </row>
    <row r="49" spans="1:24" ht="29.25" customHeight="1">
      <c r="A49" s="1627">
        <v>7</v>
      </c>
      <c r="B49" s="44" t="s">
        <v>94</v>
      </c>
      <c r="C49" s="304" t="s">
        <v>197</v>
      </c>
      <c r="D49" s="59" t="e">
        <f>ROUND(('11 GDĐT'!#REF!),2)</f>
        <v>#REF!</v>
      </c>
      <c r="E49" s="59" t="e">
        <f>ROUND(('11 GDĐT'!#REF!),2)</f>
        <v>#REF!</v>
      </c>
      <c r="F49" s="59" t="e">
        <f>ROUND(('11 GDĐT'!#REF!),2)</f>
        <v>#REF!</v>
      </c>
      <c r="G49" s="59"/>
      <c r="H49" s="59" t="e">
        <f>ROUND(('11 GDĐT'!#REF!),2)</f>
        <v>#REF!</v>
      </c>
      <c r="I49" s="59" t="e">
        <f>ROUND(('11 GDĐT'!#REF!),2)</f>
        <v>#REF!</v>
      </c>
      <c r="J49" s="59" t="e">
        <f>ROUND(('11 GDĐT'!#REF!),2)</f>
        <v>#REF!</v>
      </c>
      <c r="K49" s="280" t="e">
        <f>ROUND(('11 GDĐT'!#REF!),2)</f>
        <v>#REF!</v>
      </c>
      <c r="L49" s="280" t="e">
        <f>ROUND(('11 GDĐT'!#REF!),2)</f>
        <v>#REF!</v>
      </c>
      <c r="M49" s="280" t="e">
        <f>ROUND(('11 GDĐT'!#REF!),2)</f>
        <v>#REF!</v>
      </c>
      <c r="N49" s="281" t="e">
        <f>ROUND(('11 GDĐT'!#REF!),2)</f>
        <v>#REF!</v>
      </c>
      <c r="O49" s="284" t="e">
        <f>ROUND(('11 GDĐT'!#REF!),2)</f>
        <v>#REF!</v>
      </c>
      <c r="P49" s="284" t="e">
        <f>ROUND(('11 GDĐT'!#REF!),2)</f>
        <v>#REF!</v>
      </c>
      <c r="Q49" s="284" t="e">
        <f>ROUND(('11 GDĐT'!#REF!),2)</f>
        <v>#REF!</v>
      </c>
      <c r="R49" s="284" t="e">
        <f>ROUND(('11 GDĐT'!#REF!),2)</f>
        <v>#REF!</v>
      </c>
      <c r="S49" s="284" t="e">
        <f>ROUND(('11 GDĐT'!#REF!),2)</f>
        <v>#REF!</v>
      </c>
      <c r="T49" s="284"/>
      <c r="U49" s="284" t="e">
        <f>ROUND(('11 GDĐT'!#REF!),2)</f>
        <v>#REF!</v>
      </c>
      <c r="V49" s="264" t="e">
        <f>ROUND(('11 GDĐT'!#REF!),2)</f>
        <v>#REF!</v>
      </c>
      <c r="W49" s="59"/>
      <c r="X49" s="301"/>
    </row>
    <row r="50" spans="1:24" ht="33.75" customHeight="1">
      <c r="A50" s="1627"/>
      <c r="B50" s="44" t="s">
        <v>807</v>
      </c>
      <c r="C50" s="304" t="s">
        <v>197</v>
      </c>
      <c r="D50" s="59" t="e">
        <f>ROUND(('11 GDĐT'!#REF!),2)</f>
        <v>#REF!</v>
      </c>
      <c r="E50" s="59" t="e">
        <f>ROUND(('11 GDĐT'!#REF!),2)</f>
        <v>#REF!</v>
      </c>
      <c r="F50" s="59" t="e">
        <f>ROUND(('11 GDĐT'!#REF!),2)</f>
        <v>#REF!</v>
      </c>
      <c r="G50" s="59" t="e">
        <f>ROUND(('11 GDĐT'!#REF!),2)</f>
        <v>#REF!</v>
      </c>
      <c r="H50" s="59" t="e">
        <f>ROUND(('11 GDĐT'!#REF!),2)</f>
        <v>#REF!</v>
      </c>
      <c r="I50" s="59" t="e">
        <f>ROUND(('11 GDĐT'!#REF!),2)</f>
        <v>#REF!</v>
      </c>
      <c r="J50" s="59" t="e">
        <f>ROUND(('11 GDĐT'!#REF!),2)</f>
        <v>#REF!</v>
      </c>
      <c r="K50" s="280" t="e">
        <f>ROUND(('11 GDĐT'!#REF!),2)</f>
        <v>#REF!</v>
      </c>
      <c r="L50" s="280" t="e">
        <f>ROUND(('11 GDĐT'!#REF!),2)</f>
        <v>#REF!</v>
      </c>
      <c r="M50" s="280" t="e">
        <f>ROUND(('11 GDĐT'!#REF!),2)</f>
        <v>#REF!</v>
      </c>
      <c r="N50" s="281"/>
      <c r="O50" s="284" t="e">
        <f>ROUND(('11 GDĐT'!#REF!),2)</f>
        <v>#REF!</v>
      </c>
      <c r="P50" s="284" t="e">
        <f>ROUND(('11 GDĐT'!#REF!),2)</f>
        <v>#REF!</v>
      </c>
      <c r="Q50" s="284" t="e">
        <f>ROUND(('11 GDĐT'!#REF!),2)</f>
        <v>#REF!</v>
      </c>
      <c r="R50" s="284" t="e">
        <f>ROUND(('11 GDĐT'!#REF!),2)</f>
        <v>#REF!</v>
      </c>
      <c r="S50" s="284" t="e">
        <f>ROUND(('11 GDĐT'!#REF!),2)</f>
        <v>#REF!</v>
      </c>
      <c r="T50" s="284" t="e">
        <f>ROUND(('11 GDĐT'!#REF!),2)</f>
        <v>#REF!</v>
      </c>
      <c r="U50" s="284" t="e">
        <f>ROUND(('11 GDĐT'!#REF!),2)</f>
        <v>#REF!</v>
      </c>
      <c r="V50" s="264" t="e">
        <f>ROUND(('11 GDĐT'!#REF!),2)</f>
        <v>#REF!</v>
      </c>
      <c r="W50" s="60"/>
      <c r="X50" s="301"/>
    </row>
    <row r="51" spans="1:24" ht="34.5" customHeight="1">
      <c r="A51" s="1627"/>
      <c r="B51" s="44" t="s">
        <v>690</v>
      </c>
      <c r="C51" s="304" t="s">
        <v>167</v>
      </c>
      <c r="D51" s="263" t="e">
        <f>ROUND(('11 GDĐT'!#REF!),2)</f>
        <v>#REF!</v>
      </c>
      <c r="E51" s="263" t="e">
        <f>ROUND(('11 GDĐT'!#REF!),2)</f>
        <v>#REF!</v>
      </c>
      <c r="F51" s="263" t="e">
        <f>ROUND(('11 GDĐT'!#REF!),2)</f>
        <v>#REF!</v>
      </c>
      <c r="G51" s="263"/>
      <c r="H51" s="263" t="e">
        <f>ROUND(('11 GDĐT'!#REF!),2)</f>
        <v>#REF!</v>
      </c>
      <c r="I51" s="263" t="e">
        <f>ROUND(('11 GDĐT'!#REF!),2)</f>
        <v>#REF!</v>
      </c>
      <c r="J51" s="263" t="e">
        <f>ROUND(('11 GDĐT'!#REF!),2)</f>
        <v>#REF!</v>
      </c>
      <c r="K51" s="285" t="e">
        <f>ROUND(('11 GDĐT'!#REF!),2)</f>
        <v>#REF!</v>
      </c>
      <c r="L51" s="285" t="e">
        <f>ROUND(('11 GDĐT'!#REF!),2)</f>
        <v>#REF!</v>
      </c>
      <c r="M51" s="285" t="e">
        <f>ROUND(('11 GDĐT'!#REF!),2)</f>
        <v>#REF!</v>
      </c>
      <c r="N51" s="281" t="e">
        <f>ROUND(('11 GDĐT'!#REF!),2)</f>
        <v>#REF!</v>
      </c>
      <c r="O51" s="284" t="e">
        <f>ROUND(('11 GDĐT'!#REF!),2)</f>
        <v>#REF!</v>
      </c>
      <c r="P51" s="284" t="e">
        <f>ROUND(('11 GDĐT'!#REF!),2)</f>
        <v>#REF!</v>
      </c>
      <c r="Q51" s="284" t="e">
        <f>ROUND(('11 GDĐT'!#REF!),2)</f>
        <v>#REF!</v>
      </c>
      <c r="R51" s="284" t="e">
        <f>ROUND(('11 GDĐT'!#REF!),2)</f>
        <v>#REF!</v>
      </c>
      <c r="S51" s="284" t="e">
        <f>ROUND(('11 GDĐT'!#REF!),2)</f>
        <v>#REF!</v>
      </c>
      <c r="T51" s="284"/>
      <c r="U51" s="284" t="e">
        <f>ROUND(('11 GDĐT'!#REF!),2)</f>
        <v>#REF!</v>
      </c>
      <c r="V51" s="264" t="e">
        <f>ROUND(('11 GDĐT'!#REF!),2)</f>
        <v>#REF!</v>
      </c>
      <c r="W51" s="60"/>
      <c r="X51" s="301"/>
    </row>
    <row r="52" spans="1:24" ht="21.75" customHeight="1">
      <c r="A52" s="1627"/>
      <c r="B52" s="43" t="s">
        <v>532</v>
      </c>
      <c r="C52" s="304" t="s">
        <v>167</v>
      </c>
      <c r="D52" s="263" t="e">
        <f>ROUND(('11 GDĐT'!#REF!),2)</f>
        <v>#REF!</v>
      </c>
      <c r="E52" s="263" t="e">
        <f>ROUND(('11 GDĐT'!#REF!),2)</f>
        <v>#REF!</v>
      </c>
      <c r="F52" s="263" t="e">
        <f>ROUND(('11 GDĐT'!#REF!),2)</f>
        <v>#REF!</v>
      </c>
      <c r="G52" s="263" t="e">
        <f>ROUND(('11 GDĐT'!#REF!),2)</f>
        <v>#REF!</v>
      </c>
      <c r="H52" s="263" t="e">
        <f>ROUND(('11 GDĐT'!#REF!),2)</f>
        <v>#REF!</v>
      </c>
      <c r="I52" s="263" t="e">
        <f>ROUND(('11 GDĐT'!#REF!),2)</f>
        <v>#REF!</v>
      </c>
      <c r="J52" s="263" t="e">
        <f>ROUND(('11 GDĐT'!#REF!),2)</f>
        <v>#REF!</v>
      </c>
      <c r="K52" s="285" t="e">
        <f>ROUND(('11 GDĐT'!#REF!),2)</f>
        <v>#REF!</v>
      </c>
      <c r="L52" s="285" t="e">
        <f>ROUND(('11 GDĐT'!#REF!),2)</f>
        <v>#REF!</v>
      </c>
      <c r="M52" s="285" t="e">
        <f>ROUND(('11 GDĐT'!#REF!),2)</f>
        <v>#REF!</v>
      </c>
      <c r="N52" s="281"/>
      <c r="O52" s="284" t="e">
        <f>ROUND(('11 GDĐT'!#REF!),2)</f>
        <v>#REF!</v>
      </c>
      <c r="P52" s="284" t="e">
        <f>ROUND(('11 GDĐT'!#REF!),2)</f>
        <v>#REF!</v>
      </c>
      <c r="Q52" s="284" t="e">
        <f>ROUND(('11 GDĐT'!#REF!),2)</f>
        <v>#REF!</v>
      </c>
      <c r="R52" s="284" t="e">
        <f>ROUND(('11 GDĐT'!#REF!),2)</f>
        <v>#REF!</v>
      </c>
      <c r="S52" s="284" t="e">
        <f>ROUND(('11 GDĐT'!#REF!),2)</f>
        <v>#REF!</v>
      </c>
      <c r="T52" s="284" t="e">
        <f>ROUND(('11 GDĐT'!#REF!),2)</f>
        <v>#REF!</v>
      </c>
      <c r="U52" s="284" t="e">
        <f>ROUND(('11 GDĐT'!#REF!),2)</f>
        <v>#REF!</v>
      </c>
      <c r="V52" s="264" t="e">
        <f>ROUND(('11 GDĐT'!#REF!),2)</f>
        <v>#REF!</v>
      </c>
      <c r="W52" s="59"/>
      <c r="X52" s="301"/>
    </row>
    <row r="53" spans="1:24" ht="21.75" customHeight="1">
      <c r="A53" s="1627"/>
      <c r="B53" s="43" t="s">
        <v>533</v>
      </c>
      <c r="C53" s="304" t="s">
        <v>167</v>
      </c>
      <c r="D53" s="263" t="e">
        <f>ROUND(('11 GDĐT'!#REF!),2)</f>
        <v>#REF!</v>
      </c>
      <c r="E53" s="263" t="e">
        <f>ROUND(('11 GDĐT'!#REF!),2)</f>
        <v>#REF!</v>
      </c>
      <c r="F53" s="263" t="e">
        <f>ROUND(('11 GDĐT'!#REF!),2)</f>
        <v>#REF!</v>
      </c>
      <c r="G53" s="263" t="e">
        <f>ROUND(('11 GDĐT'!#REF!),2)</f>
        <v>#REF!</v>
      </c>
      <c r="H53" s="263" t="e">
        <f>ROUND(('11 GDĐT'!#REF!),2)</f>
        <v>#REF!</v>
      </c>
      <c r="I53" s="263" t="e">
        <f>ROUND(('11 GDĐT'!#REF!),2)</f>
        <v>#REF!</v>
      </c>
      <c r="J53" s="263" t="e">
        <f>ROUND(('11 GDĐT'!#REF!),2)</f>
        <v>#REF!</v>
      </c>
      <c r="K53" s="285" t="e">
        <f>ROUND(('11 GDĐT'!#REF!),2)</f>
        <v>#REF!</v>
      </c>
      <c r="L53" s="285" t="e">
        <f>ROUND(('11 GDĐT'!#REF!),2)</f>
        <v>#REF!</v>
      </c>
      <c r="M53" s="280" t="e">
        <f>ROUND(('11 GDĐT'!#REF!),2)</f>
        <v>#REF!</v>
      </c>
      <c r="N53" s="281"/>
      <c r="O53" s="284" t="e">
        <f>ROUND(('11 GDĐT'!#REF!),2)</f>
        <v>#REF!</v>
      </c>
      <c r="P53" s="284" t="e">
        <f>ROUND(('11 GDĐT'!#REF!),2)</f>
        <v>#REF!</v>
      </c>
      <c r="Q53" s="284" t="e">
        <f>ROUND(('11 GDĐT'!#REF!),2)</f>
        <v>#REF!</v>
      </c>
      <c r="R53" s="284" t="e">
        <f>ROUND(('11 GDĐT'!#REF!),2)</f>
        <v>#REF!</v>
      </c>
      <c r="S53" s="284" t="e">
        <f>ROUND(('11 GDĐT'!#REF!),2)</f>
        <v>#REF!</v>
      </c>
      <c r="T53" s="284" t="e">
        <f>ROUND(('11 GDĐT'!#REF!),2)</f>
        <v>#REF!</v>
      </c>
      <c r="U53" s="284" t="e">
        <f>ROUND(('11 GDĐT'!#REF!),2)</f>
        <v>#REF!</v>
      </c>
      <c r="V53" s="264" t="e">
        <f>ROUND(('11 GDĐT'!#REF!),2)</f>
        <v>#REF!</v>
      </c>
      <c r="W53" s="59"/>
      <c r="X53" s="301"/>
    </row>
    <row r="54" spans="1:24" ht="21.75" customHeight="1">
      <c r="A54" s="1627"/>
      <c r="B54" s="43" t="s">
        <v>535</v>
      </c>
      <c r="C54" s="304" t="s">
        <v>167</v>
      </c>
      <c r="D54" s="263" t="e">
        <f>ROUND(('11 GDĐT'!#REF!),2)</f>
        <v>#REF!</v>
      </c>
      <c r="E54" s="263" t="e">
        <f>ROUND(('11 GDĐT'!#REF!),2)</f>
        <v>#REF!</v>
      </c>
      <c r="F54" s="263" t="e">
        <f>ROUND(('11 GDĐT'!#REF!),2)</f>
        <v>#REF!</v>
      </c>
      <c r="G54" s="263" t="e">
        <f>ROUND(('11 GDĐT'!#REF!),2)</f>
        <v>#REF!</v>
      </c>
      <c r="H54" s="59" t="e">
        <f>ROUND(('11 GDĐT'!#REF!),2)</f>
        <v>#REF!</v>
      </c>
      <c r="I54" s="263" t="e">
        <f>ROUND(('11 GDĐT'!#REF!),2)</f>
        <v>#REF!</v>
      </c>
      <c r="J54" s="263" t="e">
        <f>ROUND(('11 GDĐT'!#REF!),2)</f>
        <v>#REF!</v>
      </c>
      <c r="K54" s="280" t="e">
        <f>ROUND(('11 GDĐT'!#REF!),2)</f>
        <v>#REF!</v>
      </c>
      <c r="L54" s="280" t="e">
        <f>ROUND(('11 GDĐT'!#REF!),2)</f>
        <v>#REF!</v>
      </c>
      <c r="M54" s="280" t="e">
        <f>ROUND(('11 GDĐT'!#REF!),2)</f>
        <v>#REF!</v>
      </c>
      <c r="N54" s="281"/>
      <c r="O54" s="284" t="e">
        <f>ROUND(('11 GDĐT'!#REF!),2)</f>
        <v>#REF!</v>
      </c>
      <c r="P54" s="284" t="e">
        <f>ROUND(('11 GDĐT'!#REF!),2)</f>
        <v>#REF!</v>
      </c>
      <c r="Q54" s="284" t="e">
        <f>ROUND(('11 GDĐT'!#REF!),2)</f>
        <v>#REF!</v>
      </c>
      <c r="R54" s="284" t="e">
        <f>ROUND(('11 GDĐT'!#REF!),2)</f>
        <v>#REF!</v>
      </c>
      <c r="S54" s="284" t="e">
        <f>ROUND(('11 GDĐT'!#REF!),2)</f>
        <v>#REF!</v>
      </c>
      <c r="T54" s="284" t="e">
        <f>ROUND(('11 GDĐT'!#REF!),2)</f>
        <v>#REF!</v>
      </c>
      <c r="U54" s="284" t="e">
        <f>ROUND(('11 GDĐT'!#REF!),2)</f>
        <v>#REF!</v>
      </c>
      <c r="V54" s="264" t="e">
        <f>ROUND(('11 GDĐT'!#REF!),2)</f>
        <v>#REF!</v>
      </c>
      <c r="W54" s="59"/>
      <c r="X54" s="301"/>
    </row>
    <row r="55" spans="1:24" ht="36.75" customHeight="1">
      <c r="A55" s="1627"/>
      <c r="B55" s="44" t="s">
        <v>804</v>
      </c>
      <c r="C55" s="304" t="s">
        <v>46</v>
      </c>
      <c r="D55" s="59" t="e">
        <f>ROUND(('11 GDĐT'!#REF!),2)</f>
        <v>#REF!</v>
      </c>
      <c r="E55" s="59" t="e">
        <f>ROUND(('11 GDĐT'!#REF!),2)</f>
        <v>#REF!</v>
      </c>
      <c r="F55" s="59" t="e">
        <f>ROUND(('11 GDĐT'!#REF!),2)</f>
        <v>#REF!</v>
      </c>
      <c r="G55" s="59"/>
      <c r="H55" s="59" t="e">
        <f>ROUND(('11 GDĐT'!#REF!),2)</f>
        <v>#REF!</v>
      </c>
      <c r="I55" s="59" t="e">
        <f>ROUND(('11 GDĐT'!#REF!),2)</f>
        <v>#REF!</v>
      </c>
      <c r="J55" s="59" t="e">
        <f>ROUND(('11 GDĐT'!#REF!),2)</f>
        <v>#REF!</v>
      </c>
      <c r="K55" s="280" t="e">
        <f>ROUND(('11 GDĐT'!#REF!),2)</f>
        <v>#REF!</v>
      </c>
      <c r="L55" s="280" t="e">
        <f>ROUND(('11 GDĐT'!#REF!),2)</f>
        <v>#REF!</v>
      </c>
      <c r="M55" s="280" t="e">
        <f>ROUND(('11 GDĐT'!#REF!),2)</f>
        <v>#REF!</v>
      </c>
      <c r="N55" s="280" t="e">
        <f>ROUND(('11 GDĐT'!#REF!),2)</f>
        <v>#REF!</v>
      </c>
      <c r="O55" s="284" t="e">
        <f>ROUND(('11 GDĐT'!#REF!),2)</f>
        <v>#REF!</v>
      </c>
      <c r="P55" s="284" t="e">
        <f>ROUND(('11 GDĐT'!#REF!),2)</f>
        <v>#REF!</v>
      </c>
      <c r="Q55" s="284" t="e">
        <f>ROUND(('11 GDĐT'!#REF!),2)</f>
        <v>#REF!</v>
      </c>
      <c r="R55" s="284" t="e">
        <f>ROUND(('11 GDĐT'!#REF!),2)</f>
        <v>#REF!</v>
      </c>
      <c r="S55" s="284" t="e">
        <f>ROUND(('11 GDĐT'!#REF!),2)</f>
        <v>#REF!</v>
      </c>
      <c r="T55" s="284"/>
      <c r="U55" s="284" t="e">
        <f>ROUND(('11 GDĐT'!#REF!),2)</f>
        <v>#REF!</v>
      </c>
      <c r="V55" s="264" t="e">
        <f>ROUND(('11 GDĐT'!#REF!),2)</f>
        <v>#REF!</v>
      </c>
      <c r="W55" s="59"/>
      <c r="X55" s="301"/>
    </row>
    <row r="56" spans="1:24" ht="21.75" customHeight="1">
      <c r="A56" s="1627"/>
      <c r="B56" s="43" t="s">
        <v>354</v>
      </c>
      <c r="C56" s="304" t="s">
        <v>355</v>
      </c>
      <c r="D56" s="59" t="e">
        <f>ROUND(('11 GDĐT'!#REF!),2)</f>
        <v>#REF!</v>
      </c>
      <c r="E56" s="59" t="e">
        <f>ROUND(('11 GDĐT'!#REF!),2)</f>
        <v>#REF!</v>
      </c>
      <c r="F56" s="59" t="e">
        <f>ROUND(('11 GDĐT'!#REF!),2)</f>
        <v>#REF!</v>
      </c>
      <c r="G56" s="59" t="e">
        <f>ROUND(('11 GDĐT'!#REF!),2)</f>
        <v>#REF!</v>
      </c>
      <c r="H56" s="59" t="e">
        <f>ROUND(('11 GDĐT'!#REF!),2)</f>
        <v>#REF!</v>
      </c>
      <c r="I56" s="59" t="e">
        <f>ROUND(('11 GDĐT'!#REF!),2)</f>
        <v>#REF!</v>
      </c>
      <c r="J56" s="59" t="e">
        <f>ROUND(('11 GDĐT'!#REF!),2)</f>
        <v>#REF!</v>
      </c>
      <c r="K56" s="280" t="e">
        <f>ROUND(('11 GDĐT'!#REF!),2)</f>
        <v>#REF!</v>
      </c>
      <c r="L56" s="280" t="e">
        <f>ROUND(('11 GDĐT'!#REF!),2)</f>
        <v>#REF!</v>
      </c>
      <c r="M56" s="280" t="e">
        <f>ROUND(('11 GDĐT'!#REF!),2)</f>
        <v>#REF!</v>
      </c>
      <c r="N56" s="280" t="e">
        <f>ROUND(('11 GDĐT'!#REF!),2)</f>
        <v>#REF!</v>
      </c>
      <c r="O56" s="284" t="e">
        <f>ROUND(('11 GDĐT'!#REF!),2)</f>
        <v>#REF!</v>
      </c>
      <c r="P56" s="284" t="e">
        <f>ROUND(('11 GDĐT'!#REF!),2)</f>
        <v>#REF!</v>
      </c>
      <c r="Q56" s="284" t="e">
        <f>ROUND(('11 GDĐT'!#REF!),2)</f>
        <v>#REF!</v>
      </c>
      <c r="R56" s="284" t="e">
        <f>ROUND(('11 GDĐT'!#REF!),2)</f>
        <v>#REF!</v>
      </c>
      <c r="S56" s="284" t="e">
        <f>ROUND(('11 GDĐT'!#REF!),2)</f>
        <v>#REF!</v>
      </c>
      <c r="T56" s="284" t="e">
        <f>ROUND(('11 GDĐT'!#REF!),2)</f>
        <v>#REF!</v>
      </c>
      <c r="U56" s="284" t="e">
        <f>ROUND(('11 GDĐT'!#REF!),2)</f>
        <v>#REF!</v>
      </c>
      <c r="V56" s="264" t="e">
        <f>ROUND(('11 GDĐT'!#REF!),2)</f>
        <v>#REF!</v>
      </c>
      <c r="W56" s="59"/>
      <c r="X56" s="301"/>
    </row>
    <row r="57" spans="1:24" ht="21.75" customHeight="1">
      <c r="A57" s="1628">
        <v>8</v>
      </c>
      <c r="B57" s="43" t="s">
        <v>612</v>
      </c>
      <c r="C57" s="304" t="s">
        <v>167</v>
      </c>
      <c r="D57" s="263" t="e">
        <f>ROUND(('7 LĐTBXH'!#REF!),2)</f>
        <v>#REF!</v>
      </c>
      <c r="E57" s="263" t="e">
        <f>ROUND(('7 LĐTBXH'!#REF!),2)</f>
        <v>#REF!</v>
      </c>
      <c r="F57" s="263" t="e">
        <f>ROUND(('7 LĐTBXH'!#REF!),2)</f>
        <v>#REF!</v>
      </c>
      <c r="G57" s="263" t="e">
        <f>ROUND(('7 LĐTBXH'!#REF!),2)</f>
        <v>#REF!</v>
      </c>
      <c r="H57" s="263" t="e">
        <f>ROUND(('7 LĐTBXH'!#REF!),2)</f>
        <v>#REF!</v>
      </c>
      <c r="I57" s="263" t="e">
        <f>ROUND(('7 LĐTBXH'!#REF!),2)</f>
        <v>#REF!</v>
      </c>
      <c r="J57" s="263" t="e">
        <f>ROUND(('7 LĐTBXH'!#REF!),2)</f>
        <v>#REF!</v>
      </c>
      <c r="K57" s="285" t="e">
        <f>ROUND(('7 LĐTBXH'!#REF!),2)</f>
        <v>#REF!</v>
      </c>
      <c r="L57" s="285" t="e">
        <f>ROUND(('7 LĐTBXH'!#REF!),2)</f>
        <v>#REF!</v>
      </c>
      <c r="M57" s="285" t="e">
        <f>ROUND(('7 LĐTBXH'!#REF!),2)</f>
        <v>#REF!</v>
      </c>
      <c r="N57" s="281" t="e">
        <f>ROUND(('7 LĐTBXH'!#REF!),2)</f>
        <v>#REF!</v>
      </c>
      <c r="O57" s="284" t="e">
        <f>ROUND(('7 LĐTBXH'!#REF!),2)</f>
        <v>#REF!</v>
      </c>
      <c r="P57" s="284" t="e">
        <f>ROUND(('7 LĐTBXH'!#REF!),2)</f>
        <v>#REF!</v>
      </c>
      <c r="Q57" s="284" t="e">
        <f>ROUND(('7 LĐTBXH'!#REF!),2)</f>
        <v>#REF!</v>
      </c>
      <c r="R57" s="284" t="e">
        <f>ROUND(('7 LĐTBXH'!#REF!),2)</f>
        <v>#REF!</v>
      </c>
      <c r="S57" s="284" t="e">
        <f>ROUND(('7 LĐTBXH'!#REF!),2)</f>
        <v>#REF!</v>
      </c>
      <c r="T57" s="284" t="e">
        <f>ROUND(('7 LĐTBXH'!#REF!),2)</f>
        <v>#REF!</v>
      </c>
      <c r="U57" s="284" t="e">
        <f>ROUND(('7 LĐTBXH'!#REF!),2)</f>
        <v>#REF!</v>
      </c>
      <c r="V57" s="264" t="e">
        <f>ROUND(('7 LĐTBXH'!#REF!),2)</f>
        <v>#REF!</v>
      </c>
      <c r="W57" s="60"/>
      <c r="X57" s="301"/>
    </row>
    <row r="58" spans="1:24" ht="21.75" hidden="1" customHeight="1">
      <c r="A58" s="1629"/>
      <c r="B58" s="43" t="s">
        <v>306</v>
      </c>
      <c r="C58" s="304" t="s">
        <v>167</v>
      </c>
      <c r="D58" s="263" t="e">
        <f>ROUND(('7 LĐTBXH'!#REF!),2)</f>
        <v>#REF!</v>
      </c>
      <c r="E58" s="263" t="e">
        <f>ROUND(('7 LĐTBXH'!#REF!),2)</f>
        <v>#REF!</v>
      </c>
      <c r="F58" s="263" t="e">
        <f>ROUND(('7 LĐTBXH'!#REF!),2)</f>
        <v>#REF!</v>
      </c>
      <c r="G58" s="263" t="e">
        <f>ROUND(('7 LĐTBXH'!#REF!),2)</f>
        <v>#REF!</v>
      </c>
      <c r="H58" s="263" t="e">
        <f>ROUND(('7 LĐTBXH'!#REF!),2)</f>
        <v>#REF!</v>
      </c>
      <c r="I58" s="263" t="e">
        <f>ROUND(('7 LĐTBXH'!#REF!),2)</f>
        <v>#REF!</v>
      </c>
      <c r="J58" s="263" t="e">
        <f>ROUND(('7 LĐTBXH'!#REF!),2)</f>
        <v>#REF!</v>
      </c>
      <c r="K58" s="285" t="e">
        <f>ROUND(('7 LĐTBXH'!#REF!),2)</f>
        <v>#REF!</v>
      </c>
      <c r="L58" s="285" t="e">
        <f>ROUND(('7 LĐTBXH'!#REF!),2)</f>
        <v>#REF!</v>
      </c>
      <c r="M58" s="285" t="e">
        <f>ROUND(('7 LĐTBXH'!#REF!),2)</f>
        <v>#REF!</v>
      </c>
      <c r="N58" s="281"/>
      <c r="O58" s="284" t="e">
        <f>ROUND(('7 LĐTBXH'!#REF!),2)</f>
        <v>#REF!</v>
      </c>
      <c r="P58" s="284" t="e">
        <f>ROUND(('7 LĐTBXH'!#REF!),2)</f>
        <v>#REF!</v>
      </c>
      <c r="Q58" s="284" t="e">
        <f>ROUND(('7 LĐTBXH'!#REF!),2)</f>
        <v>#REF!</v>
      </c>
      <c r="R58" s="284" t="e">
        <f>ROUND(('7 LĐTBXH'!#REF!),2)</f>
        <v>#REF!</v>
      </c>
      <c r="S58" s="284" t="e">
        <f>ROUND(('7 LĐTBXH'!#REF!),2)</f>
        <v>#REF!</v>
      </c>
      <c r="T58" s="284" t="e">
        <f>ROUND(('7 LĐTBXH'!#REF!),2)</f>
        <v>#REF!</v>
      </c>
      <c r="U58" s="284" t="e">
        <f>ROUND(('7 LĐTBXH'!#REF!),2)</f>
        <v>#REF!</v>
      </c>
      <c r="V58" s="264" t="e">
        <f>ROUND(('7 LĐTBXH'!#REF!),2)</f>
        <v>#REF!</v>
      </c>
      <c r="W58" s="60"/>
      <c r="X58" s="301"/>
    </row>
    <row r="59" spans="1:24" ht="21.75" customHeight="1">
      <c r="A59" s="1629"/>
      <c r="B59" s="43" t="s">
        <v>794</v>
      </c>
      <c r="C59" s="304" t="s">
        <v>188</v>
      </c>
      <c r="D59" s="59" t="e">
        <f>ROUND(('7 LĐTBXH'!#REF!),2)</f>
        <v>#REF!</v>
      </c>
      <c r="E59" s="59" t="e">
        <f>ROUND(('7 LĐTBXH'!#REF!),2)</f>
        <v>#REF!</v>
      </c>
      <c r="F59" s="59" t="e">
        <f>ROUND(('7 LĐTBXH'!#REF!),2)</f>
        <v>#REF!</v>
      </c>
      <c r="G59" s="59"/>
      <c r="H59" s="59" t="e">
        <f>ROUND(('7 LĐTBXH'!#REF!),2)</f>
        <v>#REF!</v>
      </c>
      <c r="I59" s="59" t="e">
        <f>ROUND(('7 LĐTBXH'!#REF!),2)</f>
        <v>#REF!</v>
      </c>
      <c r="J59" s="59" t="e">
        <f>ROUND(('7 LĐTBXH'!#REF!),2)</f>
        <v>#REF!</v>
      </c>
      <c r="K59" s="280" t="e">
        <f>ROUND(('7 LĐTBXH'!#REF!),2)</f>
        <v>#REF!</v>
      </c>
      <c r="L59" s="280" t="e">
        <f>ROUND(('7 LĐTBXH'!#REF!),2)</f>
        <v>#REF!</v>
      </c>
      <c r="M59" s="280" t="e">
        <f>ROUND(('7 LĐTBXH'!#REF!),2)</f>
        <v>#REF!</v>
      </c>
      <c r="N59" s="281"/>
      <c r="O59" s="284" t="e">
        <f>ROUND(('7 LĐTBXH'!#REF!),2)</f>
        <v>#REF!</v>
      </c>
      <c r="P59" s="284" t="e">
        <f>ROUND(('7 LĐTBXH'!#REF!),2)</f>
        <v>#REF!</v>
      </c>
      <c r="Q59" s="284" t="e">
        <f>ROUND(('7 LĐTBXH'!#REF!),2)</f>
        <v>#REF!</v>
      </c>
      <c r="R59" s="284" t="e">
        <f>ROUND(('7 LĐTBXH'!#REF!),2)</f>
        <v>#REF!</v>
      </c>
      <c r="S59" s="284" t="e">
        <f>ROUND(('7 LĐTBXH'!#REF!),2)</f>
        <v>#REF!</v>
      </c>
      <c r="T59" s="284"/>
      <c r="U59" s="284" t="e">
        <f>ROUND(('7 LĐTBXH'!#REF!),2)</f>
        <v>#REF!</v>
      </c>
      <c r="V59" s="264" t="e">
        <f>ROUND(('7 LĐTBXH'!#REF!),2)</f>
        <v>#REF!</v>
      </c>
      <c r="W59" s="60"/>
      <c r="X59" s="301"/>
    </row>
    <row r="60" spans="1:24" ht="47.25" customHeight="1">
      <c r="A60" s="1629"/>
      <c r="B60" s="44" t="s">
        <v>320</v>
      </c>
      <c r="C60" s="304" t="s">
        <v>167</v>
      </c>
      <c r="D60" s="263" t="e">
        <f>ROUND(('7 LĐTBXH'!#REF!),2)</f>
        <v>#REF!</v>
      </c>
      <c r="E60" s="263" t="e">
        <f>ROUND(('7 LĐTBXH'!#REF!),2)</f>
        <v>#REF!</v>
      </c>
      <c r="F60" s="263" t="e">
        <f>ROUND(('7 LĐTBXH'!#REF!),2)</f>
        <v>#REF!</v>
      </c>
      <c r="G60" s="263" t="e">
        <f>ROUND(('7 LĐTBXH'!#REF!),2)</f>
        <v>#REF!</v>
      </c>
      <c r="H60" s="263" t="e">
        <f>ROUND(('7 LĐTBXH'!#REF!),2)</f>
        <v>#REF!</v>
      </c>
      <c r="I60" s="263" t="e">
        <f>ROUND(('7 LĐTBXH'!#REF!),2)</f>
        <v>#REF!</v>
      </c>
      <c r="J60" s="263" t="e">
        <f>ROUND(('7 LĐTBXH'!#REF!),2)</f>
        <v>#REF!</v>
      </c>
      <c r="K60" s="285" t="e">
        <f>ROUND(('7 LĐTBXH'!#REF!),2)</f>
        <v>#REF!</v>
      </c>
      <c r="L60" s="285" t="e">
        <f>ROUND(('7 LĐTBXH'!#REF!),2)</f>
        <v>#REF!</v>
      </c>
      <c r="M60" s="285" t="e">
        <f>ROUND(('7 LĐTBXH'!#REF!),2)</f>
        <v>#REF!</v>
      </c>
      <c r="N60" s="281" t="e">
        <f>ROUND(('7 LĐTBXH'!#REF!),2)</f>
        <v>#REF!</v>
      </c>
      <c r="O60" s="284" t="e">
        <f>ROUND(('7 LĐTBXH'!#REF!),2)</f>
        <v>#REF!</v>
      </c>
      <c r="P60" s="284" t="e">
        <f>ROUND(('7 LĐTBXH'!#REF!),2)</f>
        <v>#REF!</v>
      </c>
      <c r="Q60" s="284" t="e">
        <f>ROUND(('7 LĐTBXH'!#REF!),2)</f>
        <v>#REF!</v>
      </c>
      <c r="R60" s="284" t="e">
        <f>ROUND(('7 LĐTBXH'!#REF!),2)</f>
        <v>#REF!</v>
      </c>
      <c r="S60" s="284" t="e">
        <f>ROUND(('7 LĐTBXH'!#REF!),2)</f>
        <v>#REF!</v>
      </c>
      <c r="T60" s="284" t="e">
        <f>ROUND(('7 LĐTBXH'!#REF!),2)</f>
        <v>#REF!</v>
      </c>
      <c r="U60" s="284" t="e">
        <f>ROUND(('7 LĐTBXH'!#REF!),2)</f>
        <v>#REF!</v>
      </c>
      <c r="V60" s="264" t="e">
        <f>ROUND(('7 LĐTBXH'!#REF!),2)</f>
        <v>#REF!</v>
      </c>
      <c r="W60" s="60"/>
      <c r="X60" s="301"/>
    </row>
    <row r="61" spans="1:24" ht="21.75" customHeight="1">
      <c r="A61" s="1629"/>
      <c r="B61" s="43" t="s">
        <v>321</v>
      </c>
      <c r="C61" s="304" t="s">
        <v>167</v>
      </c>
      <c r="D61" s="263" t="e">
        <f>ROUND(('7 LĐTBXH'!#REF!),2)</f>
        <v>#REF!</v>
      </c>
      <c r="E61" s="263" t="e">
        <f>ROUND(('7 LĐTBXH'!#REF!),2)</f>
        <v>#REF!</v>
      </c>
      <c r="F61" s="263" t="e">
        <f>ROUND(('7 LĐTBXH'!#REF!),2)</f>
        <v>#REF!</v>
      </c>
      <c r="G61" s="263"/>
      <c r="H61" s="263" t="e">
        <f>ROUND(('7 LĐTBXH'!#REF!),2)</f>
        <v>#REF!</v>
      </c>
      <c r="I61" s="263" t="e">
        <f>ROUND(('7 LĐTBXH'!#REF!),2)</f>
        <v>#REF!</v>
      </c>
      <c r="J61" s="263" t="e">
        <f>ROUND(('7 LĐTBXH'!#REF!),2)</f>
        <v>#REF!</v>
      </c>
      <c r="K61" s="285" t="e">
        <f>ROUND(('7 LĐTBXH'!#REF!),2)</f>
        <v>#REF!</v>
      </c>
      <c r="L61" s="285" t="e">
        <f>ROUND(('7 LĐTBXH'!#REF!),2)</f>
        <v>#REF!</v>
      </c>
      <c r="M61" s="285" t="e">
        <f>ROUND(('7 LĐTBXH'!#REF!),2)</f>
        <v>#REF!</v>
      </c>
      <c r="N61" s="281" t="e">
        <f>ROUND(('7 LĐTBXH'!#REF!),2)</f>
        <v>#REF!</v>
      </c>
      <c r="O61" s="284" t="e">
        <f>ROUND(('7 LĐTBXH'!#REF!),2)</f>
        <v>#REF!</v>
      </c>
      <c r="P61" s="284" t="e">
        <f>ROUND(('7 LĐTBXH'!#REF!),2)</f>
        <v>#REF!</v>
      </c>
      <c r="Q61" s="284" t="e">
        <f>ROUND(('7 LĐTBXH'!#REF!),2)</f>
        <v>#REF!</v>
      </c>
      <c r="R61" s="284" t="e">
        <f>ROUND(('7 LĐTBXH'!#REF!),2)</f>
        <v>#REF!</v>
      </c>
      <c r="S61" s="284" t="e">
        <f>ROUND(('7 LĐTBXH'!#REF!),2)</f>
        <v>#REF!</v>
      </c>
      <c r="T61" s="284" t="e">
        <f>ROUND(('7 LĐTBXH'!#REF!),2)</f>
        <v>#REF!</v>
      </c>
      <c r="U61" s="284" t="e">
        <f>ROUND(('7 LĐTBXH'!#REF!),2)</f>
        <v>#REF!</v>
      </c>
      <c r="V61" s="264" t="e">
        <f>ROUND(('7 LĐTBXH'!#REF!),2)</f>
        <v>#REF!</v>
      </c>
      <c r="W61" s="60"/>
      <c r="X61" s="301"/>
    </row>
    <row r="62" spans="1:24" ht="27.75" customHeight="1">
      <c r="A62" s="1630"/>
      <c r="B62" s="44" t="s">
        <v>716</v>
      </c>
      <c r="C62" s="304" t="s">
        <v>188</v>
      </c>
      <c r="D62" s="59" t="e">
        <f>ROUND(('7 LĐTBXH'!#REF!),2)</f>
        <v>#REF!</v>
      </c>
      <c r="E62" s="59" t="e">
        <f>ROUND(('7 LĐTBXH'!#REF!),2)</f>
        <v>#REF!</v>
      </c>
      <c r="F62" s="59" t="e">
        <f>ROUND(('7 LĐTBXH'!#REF!),2)</f>
        <v>#REF!</v>
      </c>
      <c r="G62" s="59" t="e">
        <f>ROUND(('7 LĐTBXH'!#REF!),2)</f>
        <v>#REF!</v>
      </c>
      <c r="H62" s="59" t="e">
        <f>ROUND(('7 LĐTBXH'!#REF!),2)</f>
        <v>#REF!</v>
      </c>
      <c r="I62" s="59" t="e">
        <f>ROUND(('7 LĐTBXH'!#REF!),2)</f>
        <v>#REF!</v>
      </c>
      <c r="J62" s="59" t="e">
        <f>ROUND(('7 LĐTBXH'!#REF!),2)</f>
        <v>#REF!</v>
      </c>
      <c r="K62" s="280" t="e">
        <f>ROUND(('7 LĐTBXH'!#REF!),2)</f>
        <v>#REF!</v>
      </c>
      <c r="L62" s="280" t="e">
        <f>ROUND(('7 LĐTBXH'!#REF!),2)</f>
        <v>#REF!</v>
      </c>
      <c r="M62" s="280" t="e">
        <f>ROUND(('7 LĐTBXH'!#REF!),2)</f>
        <v>#REF!</v>
      </c>
      <c r="N62" s="280" t="e">
        <f>ROUND(('7 LĐTBXH'!#REF!),2)</f>
        <v>#REF!</v>
      </c>
      <c r="O62" s="284" t="e">
        <f>ROUND(('7 LĐTBXH'!#REF!),2)</f>
        <v>#REF!</v>
      </c>
      <c r="P62" s="284" t="e">
        <f>ROUND(('7 LĐTBXH'!#REF!),2)</f>
        <v>#REF!</v>
      </c>
      <c r="Q62" s="284" t="e">
        <f>ROUND(('7 LĐTBXH'!#REF!),2)</f>
        <v>#REF!</v>
      </c>
      <c r="R62" s="284" t="e">
        <f>ROUND(('7 LĐTBXH'!#REF!),2)</f>
        <v>#REF!</v>
      </c>
      <c r="S62" s="284" t="e">
        <f>ROUND(('7 LĐTBXH'!#REF!),2)</f>
        <v>#REF!</v>
      </c>
      <c r="T62" s="284" t="e">
        <f>ROUND(('7 LĐTBXH'!#REF!),2)</f>
        <v>#REF!</v>
      </c>
      <c r="U62" s="284" t="e">
        <f>ROUND(('7 LĐTBXH'!#REF!),2)</f>
        <v>#REF!</v>
      </c>
      <c r="V62" s="264" t="e">
        <f>ROUND(('7 LĐTBXH'!#REF!),2)</f>
        <v>#REF!</v>
      </c>
      <c r="W62" s="60"/>
      <c r="X62" s="301"/>
    </row>
    <row r="63" spans="1:24" ht="21.75" customHeight="1">
      <c r="A63" s="1627">
        <v>9</v>
      </c>
      <c r="B63" s="43" t="s">
        <v>431</v>
      </c>
      <c r="C63" s="304" t="s">
        <v>167</v>
      </c>
      <c r="D63" s="59" t="e">
        <f>ROUND(('12 VHTT'!#REF!),2)</f>
        <v>#REF!</v>
      </c>
      <c r="E63" s="59" t="e">
        <f>ROUND(('12 VHTT'!#REF!),2)</f>
        <v>#REF!</v>
      </c>
      <c r="F63" s="60" t="e">
        <f>ROUND(('12 VHTT'!#REF!),2)</f>
        <v>#REF!</v>
      </c>
      <c r="G63" s="60" t="e">
        <f>ROUND(('12 VHTT'!#REF!),2)</f>
        <v>#REF!</v>
      </c>
      <c r="H63" s="60" t="e">
        <f>ROUND(('12 VHTT'!#REF!),2)</f>
        <v>#REF!</v>
      </c>
      <c r="I63" s="60" t="e">
        <f>ROUND(('12 VHTT'!#REF!),2)</f>
        <v>#REF!</v>
      </c>
      <c r="J63" s="60" t="e">
        <f>ROUND(('12 VHTT'!#REF!),2)</f>
        <v>#REF!</v>
      </c>
      <c r="K63" s="281" t="e">
        <f>ROUND(('12 VHTT'!#REF!),2)</f>
        <v>#REF!</v>
      </c>
      <c r="L63" s="281" t="e">
        <f>ROUND(('12 VHTT'!#REF!),2)</f>
        <v>#REF!</v>
      </c>
      <c r="M63" s="281" t="e">
        <f>ROUND(('12 VHTT'!#REF!),2)</f>
        <v>#REF!</v>
      </c>
      <c r="N63" s="281"/>
      <c r="O63" s="284" t="e">
        <f>ROUND(('12 VHTT'!#REF!),2)</f>
        <v>#REF!</v>
      </c>
      <c r="P63" s="284" t="e">
        <f>ROUND(('12 VHTT'!#REF!),2)</f>
        <v>#REF!</v>
      </c>
      <c r="Q63" s="284" t="e">
        <f>ROUND(('12 VHTT'!#REF!),2)</f>
        <v>#REF!</v>
      </c>
      <c r="R63" s="284" t="e">
        <f>ROUND(('12 VHTT'!#REF!),2)</f>
        <v>#REF!</v>
      </c>
      <c r="S63" s="284" t="e">
        <f>ROUND(('12 VHTT'!#REF!),2)</f>
        <v>#REF!</v>
      </c>
      <c r="T63" s="284" t="e">
        <f>ROUND(('12 VHTT'!#REF!),2)</f>
        <v>#REF!</v>
      </c>
      <c r="U63" s="284" t="e">
        <f>ROUND(('12 VHTT'!#REF!),2)</f>
        <v>#REF!</v>
      </c>
      <c r="V63" s="264" t="e">
        <f>ROUND(('12 VHTT'!#REF!),2)</f>
        <v>#REF!</v>
      </c>
      <c r="W63" s="59"/>
      <c r="X63" s="301"/>
    </row>
    <row r="64" spans="1:24" ht="28.5" customHeight="1">
      <c r="A64" s="1627"/>
      <c r="B64" s="44" t="s">
        <v>717</v>
      </c>
      <c r="C64" s="304" t="s">
        <v>167</v>
      </c>
      <c r="D64" s="59" t="e">
        <f>ROUND(('12 VHTT'!#REF!),2)</f>
        <v>#REF!</v>
      </c>
      <c r="E64" s="59" t="e">
        <f>ROUND(('12 VHTT'!#REF!),2)</f>
        <v>#REF!</v>
      </c>
      <c r="F64" s="59" t="e">
        <f>ROUND(('12 VHTT'!#REF!),2)</f>
        <v>#REF!</v>
      </c>
      <c r="G64" s="59" t="e">
        <f>ROUND(('12 VHTT'!#REF!),2)</f>
        <v>#REF!</v>
      </c>
      <c r="H64" s="60" t="e">
        <f>ROUND(('12 VHTT'!#REF!),2)</f>
        <v>#REF!</v>
      </c>
      <c r="I64" s="59" t="e">
        <f>ROUND(('12 VHTT'!#REF!),2)</f>
        <v>#REF!</v>
      </c>
      <c r="J64" s="59" t="e">
        <f>ROUND(('12 VHTT'!#REF!),2)</f>
        <v>#REF!</v>
      </c>
      <c r="K64" s="281" t="e">
        <f>ROUND(('12 VHTT'!#REF!),2)</f>
        <v>#REF!</v>
      </c>
      <c r="L64" s="281" t="e">
        <f>ROUND(('12 VHTT'!#REF!),2)</f>
        <v>#REF!</v>
      </c>
      <c r="M64" s="281" t="e">
        <f>ROUND(('12 VHTT'!#REF!),2)</f>
        <v>#REF!</v>
      </c>
      <c r="N64" s="281"/>
      <c r="O64" s="284" t="e">
        <f>ROUND(('12 VHTT'!#REF!),2)</f>
        <v>#REF!</v>
      </c>
      <c r="P64" s="284" t="e">
        <f>ROUND(('12 VHTT'!#REF!),2)</f>
        <v>#REF!</v>
      </c>
      <c r="Q64" s="284" t="e">
        <f>ROUND(('12 VHTT'!#REF!),2)</f>
        <v>#REF!</v>
      </c>
      <c r="R64" s="284" t="e">
        <f>ROUND(('12 VHTT'!#REF!),2)</f>
        <v>#REF!</v>
      </c>
      <c r="S64" s="284" t="e">
        <f>ROUND(('12 VHTT'!#REF!),2)</f>
        <v>#REF!</v>
      </c>
      <c r="T64" s="284" t="e">
        <f>ROUND(('12 VHTT'!#REF!),2)</f>
        <v>#REF!</v>
      </c>
      <c r="U64" s="284" t="e">
        <f>ROUND(('12 VHTT'!#REF!),2)</f>
        <v>#REF!</v>
      </c>
      <c r="V64" s="264" t="e">
        <f>ROUND(('12 VHTT'!#REF!),2)</f>
        <v>#REF!</v>
      </c>
      <c r="W64" s="59"/>
      <c r="X64" s="301"/>
    </row>
    <row r="65" spans="1:24" ht="31.5" customHeight="1">
      <c r="A65" s="1627"/>
      <c r="B65" s="44" t="s">
        <v>142</v>
      </c>
      <c r="C65" s="304" t="s">
        <v>167</v>
      </c>
      <c r="D65" s="59" t="e">
        <f>ROUND(('12 VHTT'!#REF!),2)</f>
        <v>#REF!</v>
      </c>
      <c r="E65" s="59" t="e">
        <f>ROUND(('12 VHTT'!#REF!),2)</f>
        <v>#REF!</v>
      </c>
      <c r="F65" s="59" t="e">
        <f>ROUND(('12 VHTT'!#REF!),2)</f>
        <v>#REF!</v>
      </c>
      <c r="G65" s="59" t="e">
        <f>ROUND(('12 VHTT'!#REF!),2)</f>
        <v>#REF!</v>
      </c>
      <c r="H65" s="60" t="e">
        <f>ROUND(('12 VHTT'!#REF!),2)</f>
        <v>#REF!</v>
      </c>
      <c r="I65" s="59" t="e">
        <f>ROUND(('12 VHTT'!#REF!),2)</f>
        <v>#REF!</v>
      </c>
      <c r="J65" s="59" t="e">
        <f>ROUND(('12 VHTT'!#REF!),2)</f>
        <v>#REF!</v>
      </c>
      <c r="K65" s="281" t="e">
        <f>ROUND(('12 VHTT'!#REF!),2)</f>
        <v>#REF!</v>
      </c>
      <c r="L65" s="281" t="e">
        <f>ROUND(('12 VHTT'!#REF!),2)</f>
        <v>#REF!</v>
      </c>
      <c r="M65" s="281" t="e">
        <f>ROUND(('12 VHTT'!#REF!),2)</f>
        <v>#REF!</v>
      </c>
      <c r="N65" s="281"/>
      <c r="O65" s="284" t="e">
        <f>ROUND(('12 VHTT'!#REF!),2)</f>
        <v>#REF!</v>
      </c>
      <c r="P65" s="284" t="e">
        <f>ROUND(('12 VHTT'!#REF!),2)</f>
        <v>#REF!</v>
      </c>
      <c r="Q65" s="284" t="e">
        <f>ROUND(('12 VHTT'!#REF!),2)</f>
        <v>#REF!</v>
      </c>
      <c r="R65" s="284" t="e">
        <f>ROUND(('12 VHTT'!#REF!),2)</f>
        <v>#REF!</v>
      </c>
      <c r="S65" s="284" t="e">
        <f>ROUND(('12 VHTT'!#REF!),2)</f>
        <v>#REF!</v>
      </c>
      <c r="T65" s="284" t="e">
        <f>ROUND(('12 VHTT'!#REF!),2)</f>
        <v>#REF!</v>
      </c>
      <c r="U65" s="284" t="e">
        <f>ROUND(('12 VHTT'!#REF!),2)</f>
        <v>#REF!</v>
      </c>
      <c r="V65" s="264" t="e">
        <f>ROUND(('12 VHTT'!#REF!),2)</f>
        <v>#REF!</v>
      </c>
      <c r="W65" s="59"/>
      <c r="X65" s="301"/>
    </row>
    <row r="66" spans="1:24" ht="33.75" customHeight="1">
      <c r="A66" s="1627"/>
      <c r="B66" s="44" t="s">
        <v>718</v>
      </c>
      <c r="C66" s="304" t="s">
        <v>167</v>
      </c>
      <c r="D66" s="60" t="e">
        <f>ROUND(('12 VHTT'!#REF!),2)</f>
        <v>#REF!</v>
      </c>
      <c r="E66" s="60" t="e">
        <f>ROUND(('12 VHTT'!#REF!),2)</f>
        <v>#REF!</v>
      </c>
      <c r="F66" s="60" t="e">
        <f>ROUND(('12 VHTT'!#REF!),2)</f>
        <v>#REF!</v>
      </c>
      <c r="G66" s="60"/>
      <c r="H66" s="60" t="e">
        <f>ROUND(('12 VHTT'!#REF!),2)</f>
        <v>#REF!</v>
      </c>
      <c r="I66" s="60" t="e">
        <f>ROUND(('12 VHTT'!#REF!),2)</f>
        <v>#REF!</v>
      </c>
      <c r="J66" s="60" t="e">
        <f>ROUND(('12 VHTT'!#REF!),2)</f>
        <v>#REF!</v>
      </c>
      <c r="K66" s="281" t="e">
        <f>ROUND(('12 VHTT'!#REF!),2)</f>
        <v>#REF!</v>
      </c>
      <c r="L66" s="281" t="e">
        <f>ROUND(('12 VHTT'!#REF!),2)</f>
        <v>#REF!</v>
      </c>
      <c r="M66" s="281" t="e">
        <f>ROUND(('12 VHTT'!#REF!),2)</f>
        <v>#REF!</v>
      </c>
      <c r="N66" s="281"/>
      <c r="O66" s="284" t="e">
        <f>ROUND(('12 VHTT'!#REF!),2)</f>
        <v>#REF!</v>
      </c>
      <c r="P66" s="284" t="e">
        <f>ROUND(('12 VHTT'!#REF!),2)</f>
        <v>#REF!</v>
      </c>
      <c r="Q66" s="284" t="e">
        <f>ROUND(('12 VHTT'!#REF!),2)</f>
        <v>#REF!</v>
      </c>
      <c r="R66" s="284" t="e">
        <f>ROUND(('12 VHTT'!#REF!),2)</f>
        <v>#REF!</v>
      </c>
      <c r="S66" s="284" t="e">
        <f>ROUND(('12 VHTT'!#REF!),2)</f>
        <v>#REF!</v>
      </c>
      <c r="T66" s="284"/>
      <c r="U66" s="284" t="e">
        <f>ROUND(('12 VHTT'!#REF!),2)</f>
        <v>#REF!</v>
      </c>
      <c r="V66" s="264" t="e">
        <f>ROUND(('12 VHTT'!#REF!),2)</f>
        <v>#REF!</v>
      </c>
      <c r="W66" s="60"/>
      <c r="X66" s="301"/>
    </row>
    <row r="67" spans="1:24" s="11" customFormat="1" ht="25.5" customHeight="1">
      <c r="A67" s="266" t="s">
        <v>177</v>
      </c>
      <c r="B67" s="267" t="s">
        <v>238</v>
      </c>
      <c r="C67" s="266"/>
      <c r="D67" s="266"/>
      <c r="E67" s="266"/>
      <c r="F67" s="268"/>
      <c r="G67" s="268"/>
      <c r="H67" s="268"/>
      <c r="I67" s="268"/>
      <c r="J67" s="268"/>
      <c r="K67" s="286"/>
      <c r="L67" s="286"/>
      <c r="M67" s="286"/>
      <c r="N67" s="287"/>
      <c r="O67" s="289"/>
      <c r="P67" s="289"/>
      <c r="Q67" s="289"/>
      <c r="R67" s="289"/>
      <c r="S67" s="289"/>
      <c r="T67" s="289"/>
      <c r="U67" s="289"/>
      <c r="V67" s="296"/>
      <c r="W67" s="269"/>
      <c r="X67" s="300"/>
    </row>
    <row r="68" spans="1:24" ht="21.75" customHeight="1">
      <c r="A68" s="304">
        <v>10</v>
      </c>
      <c r="B68" s="43" t="s">
        <v>719</v>
      </c>
      <c r="C68" s="304" t="s">
        <v>167</v>
      </c>
      <c r="D68" s="263" t="e">
        <f>ROUND((#REF!),2)</f>
        <v>#REF!</v>
      </c>
      <c r="E68" s="263" t="e">
        <f>ROUND((#REF!),2)</f>
        <v>#REF!</v>
      </c>
      <c r="F68" s="263" t="e">
        <f>ROUND((#REF!),2)</f>
        <v>#REF!</v>
      </c>
      <c r="G68" s="263" t="e">
        <f>ROUND((#REF!),2)</f>
        <v>#REF!</v>
      </c>
      <c r="H68" s="263" t="e">
        <f>ROUND((#REF!),2)</f>
        <v>#REF!</v>
      </c>
      <c r="I68" s="263" t="e">
        <f>ROUND((#REF!),2)</f>
        <v>#REF!</v>
      </c>
      <c r="J68" s="263" t="e">
        <f>ROUND((#REF!),2)</f>
        <v>#REF!</v>
      </c>
      <c r="K68" s="285" t="e">
        <f>ROUND((#REF!),2)</f>
        <v>#REF!</v>
      </c>
      <c r="L68" s="285" t="e">
        <f>ROUND((#REF!),2)</f>
        <v>#REF!</v>
      </c>
      <c r="M68" s="285" t="e">
        <f>ROUND((#REF!),2)</f>
        <v>#REF!</v>
      </c>
      <c r="N68" s="281" t="e">
        <f>ROUND((#REF!),2)</f>
        <v>#REF!</v>
      </c>
      <c r="O68" s="284" t="e">
        <f>ROUND((#REF!),2)</f>
        <v>#REF!</v>
      </c>
      <c r="P68" s="284" t="e">
        <f>ROUND((#REF!),2)</f>
        <v>#REF!</v>
      </c>
      <c r="Q68" s="284" t="e">
        <f>ROUND((#REF!),2)</f>
        <v>#REF!</v>
      </c>
      <c r="R68" s="284" t="e">
        <f>ROUND((#REF!),2)</f>
        <v>#REF!</v>
      </c>
      <c r="S68" s="284" t="e">
        <f>ROUND((#REF!),2)</f>
        <v>#REF!</v>
      </c>
      <c r="T68" s="284" t="e">
        <f>ROUND((#REF!),2)</f>
        <v>#REF!</v>
      </c>
      <c r="U68" s="284" t="e">
        <f>ROUND((#REF!),2)</f>
        <v>#REF!</v>
      </c>
      <c r="V68" s="264" t="e">
        <f>ROUND((#REF!),2)</f>
        <v>#REF!</v>
      </c>
      <c r="W68" s="59"/>
      <c r="X68" s="301"/>
    </row>
    <row r="69" spans="1:24" ht="21.75" customHeight="1">
      <c r="A69" s="304"/>
      <c r="B69" s="43" t="s">
        <v>300</v>
      </c>
      <c r="C69" s="304" t="s">
        <v>172</v>
      </c>
      <c r="D69" s="263" t="e">
        <f>ROUND((#REF!),2)</f>
        <v>#REF!</v>
      </c>
      <c r="E69" s="263" t="e">
        <f>ROUND((#REF!),2)</f>
        <v>#REF!</v>
      </c>
      <c r="F69" s="263" t="e">
        <f>ROUND((#REF!),2)</f>
        <v>#REF!</v>
      </c>
      <c r="G69" s="59" t="e">
        <f>ROUND((#REF!),2)</f>
        <v>#REF!</v>
      </c>
      <c r="H69" s="59" t="e">
        <f>ROUND((#REF!),2)</f>
        <v>#REF!</v>
      </c>
      <c r="I69" s="263" t="e">
        <f>ROUND((#REF!),2)</f>
        <v>#REF!</v>
      </c>
      <c r="J69" s="263" t="e">
        <f>ROUND((#REF!),2)</f>
        <v>#REF!</v>
      </c>
      <c r="K69" s="285" t="e">
        <f>ROUND((#REF!),2)</f>
        <v>#REF!</v>
      </c>
      <c r="L69" s="285" t="e">
        <f>ROUND((#REF!),2)</f>
        <v>#REF!</v>
      </c>
      <c r="M69" s="280" t="e">
        <f>ROUND((#REF!),2)</f>
        <v>#REF!</v>
      </c>
      <c r="N69" s="281"/>
      <c r="O69" s="284" t="e">
        <f>ROUND((#REF!),2)</f>
        <v>#REF!</v>
      </c>
      <c r="P69" s="284" t="e">
        <f>ROUND((#REF!),2)</f>
        <v>#REF!</v>
      </c>
      <c r="Q69" s="284" t="e">
        <f>ROUND((#REF!),2)</f>
        <v>#REF!</v>
      </c>
      <c r="R69" s="284" t="e">
        <f>ROUND((#REF!),2)</f>
        <v>#REF!</v>
      </c>
      <c r="S69" s="284" t="e">
        <f>ROUND((#REF!),2)</f>
        <v>#REF!</v>
      </c>
      <c r="T69" s="284" t="e">
        <f>ROUND((#REF!),2)</f>
        <v>#REF!</v>
      </c>
      <c r="U69" s="284" t="e">
        <f>ROUND((#REF!),2)</f>
        <v>#REF!</v>
      </c>
      <c r="V69" s="264" t="e">
        <f>ROUND((#REF!),2)</f>
        <v>#REF!</v>
      </c>
      <c r="W69" s="60"/>
      <c r="X69" s="301"/>
    </row>
    <row r="70" spans="1:24" ht="21.75" customHeight="1">
      <c r="A70" s="1628">
        <v>11</v>
      </c>
      <c r="B70" s="43" t="s">
        <v>720</v>
      </c>
      <c r="C70" s="304" t="s">
        <v>167</v>
      </c>
      <c r="D70" s="59" t="e">
        <f>ROUND(('8 TNMT'!#REF!),2)</f>
        <v>#REF!</v>
      </c>
      <c r="E70" s="59" t="e">
        <f>ROUND(('8 TNMT'!#REF!),2)</f>
        <v>#REF!</v>
      </c>
      <c r="F70" s="59" t="e">
        <f>ROUND(('8 TNMT'!#REF!),2)</f>
        <v>#REF!</v>
      </c>
      <c r="G70" s="59" t="e">
        <f>ROUND(('8 TNMT'!#REF!),2)</f>
        <v>#REF!</v>
      </c>
      <c r="H70" s="59" t="e">
        <f>ROUND(('8 TNMT'!#REF!),2)</f>
        <v>#REF!</v>
      </c>
      <c r="I70" s="59" t="e">
        <f>ROUND(('8 TNMT'!#REF!),2)</f>
        <v>#REF!</v>
      </c>
      <c r="J70" s="59" t="e">
        <f>ROUND(('8 TNMT'!#REF!),2)</f>
        <v>#REF!</v>
      </c>
      <c r="K70" s="280" t="e">
        <f>ROUND(('8 TNMT'!#REF!),2)</f>
        <v>#REF!</v>
      </c>
      <c r="L70" s="280" t="e">
        <f>ROUND(('8 TNMT'!#REF!),2)</f>
        <v>#REF!</v>
      </c>
      <c r="M70" s="280" t="e">
        <f>ROUND(('8 TNMT'!#REF!),2)</f>
        <v>#REF!</v>
      </c>
      <c r="N70" s="280" t="e">
        <f>ROUND(('8 TNMT'!#REF!),2)</f>
        <v>#REF!</v>
      </c>
      <c r="O70" s="284" t="e">
        <f>ROUND(('8 TNMT'!#REF!),2)</f>
        <v>#REF!</v>
      </c>
      <c r="P70" s="284" t="e">
        <f>ROUND(('8 TNMT'!#REF!),2)</f>
        <v>#REF!</v>
      </c>
      <c r="Q70" s="284" t="e">
        <f>ROUND(('8 TNMT'!#REF!),2)</f>
        <v>#REF!</v>
      </c>
      <c r="R70" s="284" t="e">
        <f>ROUND(('8 TNMT'!#REF!),2)</f>
        <v>#REF!</v>
      </c>
      <c r="S70" s="284" t="e">
        <f>ROUND(('8 TNMT'!#REF!),2)</f>
        <v>#REF!</v>
      </c>
      <c r="T70" s="284" t="e">
        <f>ROUND(('8 TNMT'!#REF!),2)</f>
        <v>#REF!</v>
      </c>
      <c r="U70" s="284" t="e">
        <f>ROUND(('8 TNMT'!#REF!),2)</f>
        <v>#REF!</v>
      </c>
      <c r="V70" s="264" t="e">
        <f>ROUND(('8 TNMT'!#REF!),2)</f>
        <v>#REF!</v>
      </c>
      <c r="W70" s="59"/>
      <c r="X70" s="301"/>
    </row>
    <row r="71" spans="1:24" ht="29.25" customHeight="1">
      <c r="A71" s="1630"/>
      <c r="B71" s="44" t="s">
        <v>513</v>
      </c>
      <c r="C71" s="304" t="s">
        <v>167</v>
      </c>
      <c r="D71" s="59" t="e">
        <f>ROUND(('8 TNMT'!#REF!),2)</f>
        <v>#REF!</v>
      </c>
      <c r="E71" s="59" t="e">
        <f>ROUND(('8 TNMT'!#REF!),2)</f>
        <v>#REF!</v>
      </c>
      <c r="F71" s="59" t="e">
        <f>ROUND(('8 TNMT'!#REF!),2)</f>
        <v>#REF!</v>
      </c>
      <c r="G71" s="59"/>
      <c r="H71" s="59" t="e">
        <f>ROUND(('8 TNMT'!#REF!),2)</f>
        <v>#REF!</v>
      </c>
      <c r="I71" s="59" t="e">
        <f>ROUND(('8 TNMT'!#REF!),2)</f>
        <v>#REF!</v>
      </c>
      <c r="J71" s="59" t="e">
        <f>ROUND(('8 TNMT'!#REF!),2)</f>
        <v>#REF!</v>
      </c>
      <c r="K71" s="280" t="e">
        <f>ROUND(('8 TNMT'!#REF!),2)</f>
        <v>#REF!</v>
      </c>
      <c r="L71" s="280" t="e">
        <f>ROUND(('8 TNMT'!#REF!),2)</f>
        <v>#REF!</v>
      </c>
      <c r="M71" s="280" t="e">
        <f>ROUND(('8 TNMT'!#REF!),2)</f>
        <v>#REF!</v>
      </c>
      <c r="N71" s="280" t="e">
        <f>ROUND(('8 TNMT'!#REF!),2)</f>
        <v>#REF!</v>
      </c>
      <c r="O71" s="284" t="e">
        <f>ROUND(('8 TNMT'!#REF!),2)</f>
        <v>#REF!</v>
      </c>
      <c r="P71" s="284" t="e">
        <f>ROUND(('8 TNMT'!#REF!),2)</f>
        <v>#REF!</v>
      </c>
      <c r="Q71" s="284" t="e">
        <f>ROUND(('8 TNMT'!#REF!),2)</f>
        <v>#REF!</v>
      </c>
      <c r="R71" s="284" t="e">
        <f>ROUND(('8 TNMT'!#REF!),2)</f>
        <v>#REF!</v>
      </c>
      <c r="S71" s="284" t="e">
        <f>ROUND(('8 TNMT'!#REF!),2)</f>
        <v>#REF!</v>
      </c>
      <c r="T71" s="284"/>
      <c r="U71" s="284" t="e">
        <f>ROUND(('8 TNMT'!#REF!),2)</f>
        <v>#REF!</v>
      </c>
      <c r="V71" s="264" t="e">
        <f>ROUND(('8 TNMT'!#REF!),2)</f>
        <v>#REF!</v>
      </c>
      <c r="W71" s="59"/>
      <c r="X71" s="301"/>
    </row>
    <row r="72" spans="1:24" ht="32.25" customHeight="1">
      <c r="A72" s="1629">
        <v>12</v>
      </c>
      <c r="B72" s="44" t="s">
        <v>779</v>
      </c>
      <c r="C72" s="304" t="s">
        <v>167</v>
      </c>
      <c r="D72" s="59" t="e">
        <f>ROUND(('8 TNMT'!#REF!),2)</f>
        <v>#REF!</v>
      </c>
      <c r="E72" s="59" t="e">
        <f>ROUND(('8 TNMT'!#REF!),2)</f>
        <v>#REF!</v>
      </c>
      <c r="F72" s="59" t="e">
        <f>ROUND(('8 TNMT'!#REF!),2)</f>
        <v>#REF!</v>
      </c>
      <c r="G72" s="59"/>
      <c r="H72" s="59" t="e">
        <f>ROUND(('8 TNMT'!#REF!),2)</f>
        <v>#REF!</v>
      </c>
      <c r="I72" s="59" t="e">
        <f>ROUND(('8 TNMT'!#REF!),2)</f>
        <v>#REF!</v>
      </c>
      <c r="J72" s="59" t="e">
        <f>ROUND(('8 TNMT'!#REF!),2)</f>
        <v>#REF!</v>
      </c>
      <c r="K72" s="280" t="e">
        <f>ROUND(('8 TNMT'!#REF!),2)</f>
        <v>#REF!</v>
      </c>
      <c r="L72" s="280" t="e">
        <f>ROUND(('8 TNMT'!#REF!),2)</f>
        <v>#REF!</v>
      </c>
      <c r="M72" s="280" t="e">
        <f>ROUND(('8 TNMT'!#REF!),2)</f>
        <v>#REF!</v>
      </c>
      <c r="N72" s="281" t="e">
        <f>ROUND(('8 TNMT'!#REF!),2)</f>
        <v>#REF!</v>
      </c>
      <c r="O72" s="284" t="e">
        <f>ROUND(('8 TNMT'!#REF!),2)</f>
        <v>#REF!</v>
      </c>
      <c r="P72" s="284" t="e">
        <f>ROUND(('8 TNMT'!#REF!),2)</f>
        <v>#REF!</v>
      </c>
      <c r="Q72" s="284" t="e">
        <f>ROUND(('8 TNMT'!#REF!),2)</f>
        <v>#REF!</v>
      </c>
      <c r="R72" s="284" t="e">
        <f>ROUND(('8 TNMT'!#REF!),2)</f>
        <v>#REF!</v>
      </c>
      <c r="S72" s="284" t="e">
        <f>ROUND(('8 TNMT'!#REF!),2)</f>
        <v>#REF!</v>
      </c>
      <c r="T72" s="284"/>
      <c r="U72" s="284" t="e">
        <f>ROUND(('8 TNMT'!#REF!),2)</f>
        <v>#REF!</v>
      </c>
      <c r="V72" s="264" t="e">
        <f>ROUND(('8 TNMT'!#REF!),2)</f>
        <v>#REF!</v>
      </c>
      <c r="W72" s="60"/>
      <c r="X72" s="301"/>
    </row>
    <row r="73" spans="1:24" ht="29.25" customHeight="1">
      <c r="A73" s="1631"/>
      <c r="B73" s="271" t="s">
        <v>780</v>
      </c>
      <c r="C73" s="50" t="s">
        <v>167</v>
      </c>
      <c r="D73" s="272" t="e">
        <f>ROUND(('8 TNMT'!#REF!),2)</f>
        <v>#REF!</v>
      </c>
      <c r="E73" s="272" t="e">
        <f>ROUND(('8 TNMT'!#REF!),2)</f>
        <v>#REF!</v>
      </c>
      <c r="F73" s="272" t="e">
        <f>ROUND(('8 TNMT'!#REF!),2)</f>
        <v>#REF!</v>
      </c>
      <c r="G73" s="272" t="e">
        <f>ROUND(('8 TNMT'!#REF!),2)</f>
        <v>#REF!</v>
      </c>
      <c r="H73" s="272" t="e">
        <f>ROUND(('8 TNMT'!#REF!),2)</f>
        <v>#REF!</v>
      </c>
      <c r="I73" s="272" t="e">
        <f>ROUND(('8 TNMT'!#REF!),2)</f>
        <v>#REF!</v>
      </c>
      <c r="J73" s="272" t="e">
        <f>ROUND(('8 TNMT'!#REF!),2)</f>
        <v>#REF!</v>
      </c>
      <c r="K73" s="272" t="e">
        <f>ROUND(('8 TNMT'!#REF!),2)</f>
        <v>#REF!</v>
      </c>
      <c r="L73" s="272" t="e">
        <f>ROUND(('8 TNMT'!#REF!),2)</f>
        <v>#REF!</v>
      </c>
      <c r="M73" s="272" t="e">
        <f>ROUND(('8 TNMT'!#REF!),2)</f>
        <v>#REF!</v>
      </c>
      <c r="N73" s="272" t="e">
        <f>ROUND(('8 TNMT'!#REF!),2)</f>
        <v>#REF!</v>
      </c>
      <c r="O73" s="290" t="e">
        <f>ROUND(('8 TNMT'!#REF!),2)</f>
        <v>#REF!</v>
      </c>
      <c r="P73" s="290" t="e">
        <f>ROUND(('8 TNMT'!#REF!),2)</f>
        <v>#REF!</v>
      </c>
      <c r="Q73" s="290" t="e">
        <f>ROUND(('8 TNMT'!#REF!),2)</f>
        <v>#REF!</v>
      </c>
      <c r="R73" s="290" t="e">
        <f>ROUND(('8 TNMT'!#REF!),2)</f>
        <v>#REF!</v>
      </c>
      <c r="S73" s="290" t="e">
        <f>ROUND(('8 TNMT'!#REF!),2)</f>
        <v>#REF!</v>
      </c>
      <c r="T73" s="290" t="e">
        <f>ROUND(('8 TNMT'!#REF!),2)</f>
        <v>#REF!</v>
      </c>
      <c r="U73" s="290" t="e">
        <f>ROUND(('8 TNMT'!#REF!),2)</f>
        <v>#REF!</v>
      </c>
      <c r="V73" s="290" t="e">
        <f>ROUND(('8 TNMT'!#REF!),2)</f>
        <v>#REF!</v>
      </c>
      <c r="W73" s="61"/>
      <c r="X73" s="301"/>
    </row>
    <row r="74" spans="1:24" ht="25.5" hidden="1">
      <c r="A74" s="303"/>
      <c r="B74" s="273" t="s">
        <v>622</v>
      </c>
      <c r="C74" s="303" t="s">
        <v>167</v>
      </c>
      <c r="D74" s="303"/>
      <c r="E74" s="303"/>
      <c r="F74" s="274" t="e">
        <f>ROUND(('8 TNMT'!#REF!),2)</f>
        <v>#REF!</v>
      </c>
      <c r="G74" s="274"/>
      <c r="H74" s="274" t="e">
        <f>ROUND(('8 TNMT'!#REF!),2)</f>
        <v>#REF!</v>
      </c>
      <c r="I74" s="274"/>
      <c r="J74" s="274"/>
      <c r="K74" s="274"/>
      <c r="L74" s="274"/>
      <c r="M74" s="274"/>
      <c r="N74" s="274"/>
      <c r="O74" s="274"/>
      <c r="P74" s="274"/>
      <c r="Q74" s="274"/>
      <c r="R74" s="274"/>
      <c r="S74" s="274"/>
      <c r="T74" s="275"/>
      <c r="U74" s="275"/>
      <c r="V74" s="274" t="e">
        <f>H74/F74%</f>
        <v>#REF!</v>
      </c>
      <c r="W74" s="276"/>
      <c r="X74" s="301"/>
    </row>
    <row r="75" spans="1:24" ht="34.5" customHeight="1">
      <c r="A75" s="1626"/>
      <c r="B75" s="1626"/>
      <c r="C75" s="1626"/>
      <c r="D75" s="1626"/>
      <c r="E75" s="1626"/>
      <c r="F75" s="1626"/>
      <c r="G75" s="1626"/>
      <c r="H75" s="1626"/>
      <c r="I75" s="1626"/>
      <c r="J75" s="1626"/>
      <c r="K75" s="1626"/>
      <c r="L75" s="1626"/>
      <c r="M75" s="1626"/>
      <c r="N75" s="1626"/>
      <c r="O75" s="1626"/>
      <c r="P75" s="1626"/>
      <c r="Q75" s="1626"/>
      <c r="R75" s="1626"/>
      <c r="S75" s="1626"/>
      <c r="T75" s="1626"/>
      <c r="U75" s="1626"/>
      <c r="V75" s="1626"/>
      <c r="W75" s="1626"/>
    </row>
  </sheetData>
  <mergeCells count="37">
    <mergeCell ref="A1:B1"/>
    <mergeCell ref="A2:W2"/>
    <mergeCell ref="A3:W3"/>
    <mergeCell ref="A5:A8"/>
    <mergeCell ref="B5:B8"/>
    <mergeCell ref="C5:C8"/>
    <mergeCell ref="D5:D8"/>
    <mergeCell ref="E5:E8"/>
    <mergeCell ref="F5:F8"/>
    <mergeCell ref="H6:H8"/>
    <mergeCell ref="I6:I8"/>
    <mergeCell ref="J6:J8"/>
    <mergeCell ref="K6:K8"/>
    <mergeCell ref="N6:N8"/>
    <mergeCell ref="U6:U8"/>
    <mergeCell ref="X6:X8"/>
    <mergeCell ref="A11:A20"/>
    <mergeCell ref="A23:A36"/>
    <mergeCell ref="A39:A45"/>
    <mergeCell ref="L5:L8"/>
    <mergeCell ref="V5:V8"/>
    <mergeCell ref="O6:O8"/>
    <mergeCell ref="P6:P8"/>
    <mergeCell ref="Q6:Q8"/>
    <mergeCell ref="R6:R8"/>
    <mergeCell ref="S6:S8"/>
    <mergeCell ref="T6:T8"/>
    <mergeCell ref="M5:M8"/>
    <mergeCell ref="W5:W8"/>
    <mergeCell ref="G6:G8"/>
    <mergeCell ref="A75:W75"/>
    <mergeCell ref="A46:A48"/>
    <mergeCell ref="A49:A56"/>
    <mergeCell ref="A57:A62"/>
    <mergeCell ref="A63:A66"/>
    <mergeCell ref="A70:A71"/>
    <mergeCell ref="A72:A73"/>
  </mergeCells>
  <pageMargins left="0.81" right="0.4" top="0.38" bottom="0.36" header="0.23" footer="0.2"/>
  <pageSetup paperSize="9" orientation="portrait"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8"/>
  <sheetViews>
    <sheetView zoomScaleNormal="100" workbookViewId="0">
      <selection activeCell="F20" sqref="F20"/>
    </sheetView>
  </sheetViews>
  <sheetFormatPr defaultColWidth="9" defaultRowHeight="15.75"/>
  <cols>
    <col min="1" max="1" width="18.5" style="811" bestFit="1" customWidth="1"/>
    <col min="2" max="2" width="11.125" style="811" bestFit="1" customWidth="1"/>
    <col min="3" max="3" width="15.75" style="811" bestFit="1" customWidth="1"/>
    <col min="4" max="4" width="16.125" style="811" bestFit="1" customWidth="1"/>
    <col min="5" max="5" width="16.25" style="811" bestFit="1" customWidth="1"/>
    <col min="6" max="16384" width="9" style="811"/>
  </cols>
  <sheetData>
    <row r="5" spans="1:5">
      <c r="C5" s="811" t="s">
        <v>1349</v>
      </c>
      <c r="D5" s="811" t="s">
        <v>1350</v>
      </c>
      <c r="E5" s="811" t="s">
        <v>1351</v>
      </c>
    </row>
    <row r="6" spans="1:5">
      <c r="A6" s="811" t="s">
        <v>1352</v>
      </c>
      <c r="B6" s="811">
        <f t="shared" ref="B6:B8" si="0">SUM(C6:G6)</f>
        <v>17</v>
      </c>
      <c r="C6" s="811">
        <v>9</v>
      </c>
      <c r="D6" s="811">
        <v>5</v>
      </c>
      <c r="E6" s="811">
        <v>3</v>
      </c>
    </row>
    <row r="7" spans="1:5">
      <c r="A7" s="811" t="s">
        <v>1347</v>
      </c>
      <c r="B7" s="811">
        <f t="shared" si="0"/>
        <v>11</v>
      </c>
      <c r="C7" s="811">
        <v>3</v>
      </c>
      <c r="D7" s="811">
        <v>5</v>
      </c>
      <c r="E7" s="811">
        <v>3</v>
      </c>
    </row>
    <row r="8" spans="1:5">
      <c r="A8" s="811" t="s">
        <v>1348</v>
      </c>
      <c r="B8" s="1213">
        <f t="shared" si="0"/>
        <v>55100000</v>
      </c>
      <c r="C8" s="1213">
        <v>45000000</v>
      </c>
      <c r="D8" s="1213">
        <v>4100000</v>
      </c>
      <c r="E8" s="1213">
        <v>6000000</v>
      </c>
    </row>
  </sheetData>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R112"/>
  <sheetViews>
    <sheetView topLeftCell="A2" zoomScale="90" zoomScaleNormal="90" workbookViewId="0">
      <pane ySplit="9" topLeftCell="A11" activePane="bottomLeft" state="frozen"/>
      <selection activeCell="A2" sqref="A2"/>
      <selection pane="bottomLeft" activeCell="V7" activeCellId="2" sqref="T7:T10 U7:U10 V7:V10"/>
    </sheetView>
  </sheetViews>
  <sheetFormatPr defaultColWidth="9" defaultRowHeight="16.5"/>
  <cols>
    <col min="1" max="1" width="4.5" style="1398" customWidth="1"/>
    <col min="2" max="2" width="39" style="1429" customWidth="1"/>
    <col min="3" max="3" width="8.375" style="1398" customWidth="1"/>
    <col min="4" max="4" width="8.5" style="1398" hidden="1" customWidth="1"/>
    <col min="5" max="5" width="8.625" style="1398" hidden="1" customWidth="1"/>
    <col min="6" max="6" width="8.625" style="1428" hidden="1" customWidth="1"/>
    <col min="7" max="7" width="8.875" style="1428" hidden="1" customWidth="1"/>
    <col min="8" max="8" width="8.375" style="1398" hidden="1" customWidth="1"/>
    <col min="9" max="9" width="10.375" style="1398" hidden="1" customWidth="1"/>
    <col min="10" max="11" width="9" style="1398" hidden="1" customWidth="1"/>
    <col min="12" max="13" width="10.625" style="1398" hidden="1" customWidth="1"/>
    <col min="14" max="14" width="9.125" style="1398" hidden="1" customWidth="1"/>
    <col min="15" max="15" width="9.125" style="1597" customWidth="1"/>
    <col min="16" max="16" width="11.25" style="1398" customWidth="1"/>
    <col min="17" max="19" width="10.125" style="1398" customWidth="1"/>
    <col min="20" max="20" width="10.625" style="1398" customWidth="1"/>
    <col min="21" max="22" width="10.125" style="1398" customWidth="1"/>
    <col min="23" max="23" width="11.5" style="1398" customWidth="1"/>
    <col min="24" max="24" width="7.875" style="1398" customWidth="1"/>
    <col min="25" max="25" width="9.5" style="1398" customWidth="1"/>
    <col min="26" max="26" width="7.875" style="1597" customWidth="1"/>
    <col min="27" max="29" width="7.875" style="1398" customWidth="1"/>
    <col min="30" max="30" width="7.875" style="1597" customWidth="1"/>
    <col min="31" max="33" width="7.875" style="1398" customWidth="1"/>
    <col min="34" max="34" width="7.875" style="1597" customWidth="1"/>
    <col min="35" max="37" width="7.875" style="1398" customWidth="1"/>
    <col min="38" max="38" width="7.875" style="1597" customWidth="1"/>
    <col min="39" max="41" width="7.875" style="1398" customWidth="1"/>
    <col min="42" max="42" width="7.875" style="1597" customWidth="1"/>
    <col min="43" max="45" width="7.875" style="1398" customWidth="1"/>
    <col min="46" max="46" width="7.875" style="1597" customWidth="1"/>
    <col min="47" max="49" width="7.875" style="1398" customWidth="1"/>
    <col min="50" max="50" width="7.875" style="1597" customWidth="1"/>
    <col min="51" max="51" width="8.375" style="1398" customWidth="1"/>
    <col min="52" max="74" width="9" style="1398" customWidth="1"/>
    <col min="75" max="16384" width="9" style="1398"/>
  </cols>
  <sheetData>
    <row r="1" spans="1:52" ht="12.75" hidden="1" customHeight="1">
      <c r="A1" s="1828" t="s">
        <v>551</v>
      </c>
      <c r="B1" s="1828"/>
    </row>
    <row r="2" spans="1:52">
      <c r="A2" s="1829" t="s">
        <v>551</v>
      </c>
      <c r="B2" s="1829"/>
    </row>
    <row r="3" spans="1:52" ht="31.5" customHeight="1">
      <c r="A3" s="1830" t="s">
        <v>1427</v>
      </c>
      <c r="B3" s="1830"/>
      <c r="C3" s="1830"/>
      <c r="D3" s="1830"/>
      <c r="E3" s="1830"/>
      <c r="F3" s="1830"/>
      <c r="G3" s="1830"/>
      <c r="H3" s="1830"/>
      <c r="I3" s="1830"/>
      <c r="J3" s="1830"/>
      <c r="K3" s="1830"/>
      <c r="L3" s="1830"/>
      <c r="M3" s="1830"/>
      <c r="N3" s="1830"/>
      <c r="O3" s="1830"/>
      <c r="P3" s="1830"/>
      <c r="Q3" s="1830"/>
      <c r="R3" s="1830"/>
      <c r="S3" s="1830"/>
      <c r="T3" s="1830"/>
      <c r="U3" s="1830"/>
      <c r="V3" s="1830"/>
      <c r="W3" s="1830"/>
      <c r="X3" s="1830"/>
      <c r="Y3" s="1830"/>
      <c r="Z3" s="1830"/>
      <c r="AA3" s="1830"/>
      <c r="AB3" s="1830"/>
      <c r="AC3" s="1830"/>
      <c r="AD3" s="1830"/>
      <c r="AE3" s="1830"/>
      <c r="AF3" s="1830"/>
      <c r="AG3" s="1830"/>
      <c r="AH3" s="1830"/>
      <c r="AI3" s="1830"/>
      <c r="AJ3" s="1830"/>
      <c r="AK3" s="1830"/>
      <c r="AL3" s="1830"/>
      <c r="AM3" s="1830"/>
      <c r="AN3" s="1830"/>
      <c r="AO3" s="1830"/>
      <c r="AP3" s="1830"/>
      <c r="AQ3" s="1830"/>
      <c r="AR3" s="1830"/>
      <c r="AS3" s="1830"/>
      <c r="AT3" s="1830"/>
      <c r="AU3" s="1830"/>
      <c r="AV3" s="1830"/>
      <c r="AW3" s="1830"/>
      <c r="AX3" s="1830"/>
      <c r="AY3" s="1830"/>
    </row>
    <row r="4" spans="1:52" ht="17.25" customHeight="1">
      <c r="A4" s="1831" t="str">
        <f>'10 YT'!A3:AT3</f>
        <v>(Kèm theo báo cáo số:                 /BC-UBND ngày         tháng         năm       của UBND thành phố Lai Châu)</v>
      </c>
      <c r="B4" s="1831"/>
      <c r="C4" s="1831"/>
      <c r="D4" s="1831"/>
      <c r="E4" s="1831"/>
      <c r="F4" s="1831"/>
      <c r="G4" s="1831"/>
      <c r="H4" s="1831"/>
      <c r="I4" s="1831"/>
      <c r="J4" s="1831"/>
      <c r="K4" s="1831"/>
      <c r="L4" s="1831"/>
      <c r="M4" s="1831"/>
      <c r="N4" s="1831"/>
      <c r="O4" s="1831"/>
      <c r="P4" s="1831"/>
      <c r="Q4" s="1831"/>
      <c r="R4" s="1831"/>
      <c r="S4" s="1831"/>
      <c r="T4" s="1831"/>
      <c r="U4" s="1831"/>
      <c r="V4" s="1831"/>
      <c r="W4" s="1831"/>
      <c r="X4" s="1831"/>
      <c r="Y4" s="1831"/>
      <c r="Z4" s="1831"/>
      <c r="AA4" s="1831"/>
      <c r="AB4" s="1831"/>
      <c r="AC4" s="1831"/>
      <c r="AD4" s="1831"/>
      <c r="AE4" s="1831"/>
      <c r="AF4" s="1831"/>
      <c r="AG4" s="1831"/>
      <c r="AH4" s="1831"/>
      <c r="AI4" s="1831"/>
      <c r="AJ4" s="1831"/>
      <c r="AK4" s="1831"/>
      <c r="AL4" s="1831"/>
      <c r="AM4" s="1831"/>
      <c r="AN4" s="1831"/>
      <c r="AO4" s="1831"/>
      <c r="AP4" s="1831"/>
      <c r="AQ4" s="1831"/>
      <c r="AR4" s="1831"/>
      <c r="AS4" s="1831"/>
      <c r="AT4" s="1831"/>
      <c r="AU4" s="1831"/>
      <c r="AV4" s="1831"/>
      <c r="AW4" s="1831"/>
      <c r="AX4" s="1831"/>
      <c r="AY4" s="1831"/>
    </row>
    <row r="5" spans="1:52" ht="14.25" customHeight="1"/>
    <row r="6" spans="1:52" s="1158" customFormat="1" ht="33.75" customHeight="1">
      <c r="A6" s="1667" t="s">
        <v>169</v>
      </c>
      <c r="B6" s="1667" t="s">
        <v>196</v>
      </c>
      <c r="C6" s="1668" t="s">
        <v>289</v>
      </c>
      <c r="D6" s="1668" t="s">
        <v>1187</v>
      </c>
      <c r="E6" s="1668" t="s">
        <v>1162</v>
      </c>
      <c r="F6" s="1668" t="s">
        <v>1128</v>
      </c>
      <c r="G6" s="1668" t="s">
        <v>1262</v>
      </c>
      <c r="H6" s="1668" t="s">
        <v>1276</v>
      </c>
      <c r="I6" s="1668" t="s">
        <v>1284</v>
      </c>
      <c r="J6" s="1668" t="s">
        <v>1127</v>
      </c>
      <c r="K6" s="1668" t="s">
        <v>1258</v>
      </c>
      <c r="L6" s="1668" t="s">
        <v>1251</v>
      </c>
      <c r="M6" s="1668"/>
      <c r="N6" s="1668"/>
      <c r="O6" s="1834" t="s">
        <v>1425</v>
      </c>
      <c r="P6" s="1909" t="s">
        <v>1405</v>
      </c>
      <c r="Q6" s="1840"/>
      <c r="R6" s="1910"/>
      <c r="S6" s="1834" t="s">
        <v>1426</v>
      </c>
      <c r="T6" s="1909" t="s">
        <v>1116</v>
      </c>
      <c r="U6" s="1840"/>
      <c r="V6" s="1910"/>
      <c r="W6" s="1668" t="s">
        <v>723</v>
      </c>
      <c r="X6" s="1832" t="s">
        <v>1346</v>
      </c>
      <c r="Y6" s="1667"/>
      <c r="Z6" s="1667"/>
      <c r="AA6" s="1832"/>
      <c r="AB6" s="1832"/>
      <c r="AC6" s="1667"/>
      <c r="AD6" s="1667"/>
      <c r="AE6" s="1832"/>
      <c r="AF6" s="1832"/>
      <c r="AG6" s="1667"/>
      <c r="AH6" s="1667"/>
      <c r="AI6" s="1832"/>
      <c r="AJ6" s="1832"/>
      <c r="AK6" s="1667"/>
      <c r="AL6" s="1667"/>
      <c r="AM6" s="1832"/>
      <c r="AN6" s="1832"/>
      <c r="AO6" s="1667"/>
      <c r="AP6" s="1667"/>
      <c r="AQ6" s="1832"/>
      <c r="AR6" s="1832"/>
      <c r="AS6" s="1667"/>
      <c r="AT6" s="1667"/>
      <c r="AU6" s="1832"/>
      <c r="AV6" s="1667"/>
      <c r="AW6" s="1667"/>
      <c r="AX6" s="1667"/>
      <c r="AY6" s="1832"/>
    </row>
    <row r="7" spans="1:52" s="1158" customFormat="1">
      <c r="A7" s="1667"/>
      <c r="B7" s="1667"/>
      <c r="C7" s="1668"/>
      <c r="D7" s="1668"/>
      <c r="E7" s="1668"/>
      <c r="F7" s="1668"/>
      <c r="G7" s="1668"/>
      <c r="H7" s="1668"/>
      <c r="I7" s="1668"/>
      <c r="J7" s="1668"/>
      <c r="K7" s="1668"/>
      <c r="L7" s="1668" t="s">
        <v>1007</v>
      </c>
      <c r="M7" s="1668" t="s">
        <v>1260</v>
      </c>
      <c r="N7" s="1668" t="s">
        <v>1261</v>
      </c>
      <c r="O7" s="1670"/>
      <c r="P7" s="1834" t="s">
        <v>1007</v>
      </c>
      <c r="Q7" s="1834" t="s">
        <v>1400</v>
      </c>
      <c r="R7" s="1834" t="s">
        <v>1260</v>
      </c>
      <c r="S7" s="1670"/>
      <c r="T7" s="1834" t="s">
        <v>1402</v>
      </c>
      <c r="U7" s="1834" t="s">
        <v>1403</v>
      </c>
      <c r="V7" s="1834" t="s">
        <v>1404</v>
      </c>
      <c r="W7" s="1668"/>
      <c r="X7" s="1667"/>
      <c r="Y7" s="1667"/>
      <c r="Z7" s="1667"/>
      <c r="AA7" s="1832"/>
      <c r="AB7" s="1667"/>
      <c r="AC7" s="1667"/>
      <c r="AD7" s="1667"/>
      <c r="AE7" s="1832"/>
      <c r="AF7" s="1667"/>
      <c r="AG7" s="1667"/>
      <c r="AH7" s="1667"/>
      <c r="AI7" s="1832"/>
      <c r="AJ7" s="1667"/>
      <c r="AK7" s="1667"/>
      <c r="AL7" s="1667"/>
      <c r="AM7" s="1832"/>
      <c r="AN7" s="1667"/>
      <c r="AO7" s="1667"/>
      <c r="AP7" s="1667"/>
      <c r="AQ7" s="1832"/>
      <c r="AR7" s="1667"/>
      <c r="AS7" s="1667"/>
      <c r="AT7" s="1667"/>
      <c r="AU7" s="1832"/>
      <c r="AV7" s="1667"/>
      <c r="AW7" s="1667"/>
      <c r="AX7" s="1667"/>
      <c r="AY7" s="1667"/>
    </row>
    <row r="8" spans="1:52" s="1158" customFormat="1" ht="24.75" customHeight="1">
      <c r="A8" s="1667"/>
      <c r="B8" s="1667"/>
      <c r="C8" s="1668"/>
      <c r="D8" s="1668"/>
      <c r="E8" s="1668"/>
      <c r="F8" s="1668"/>
      <c r="G8" s="1668"/>
      <c r="H8" s="1668"/>
      <c r="I8" s="1668"/>
      <c r="J8" s="1668"/>
      <c r="K8" s="1668"/>
      <c r="L8" s="1668"/>
      <c r="M8" s="1668"/>
      <c r="N8" s="1668"/>
      <c r="O8" s="1670"/>
      <c r="P8" s="1670"/>
      <c r="Q8" s="1670"/>
      <c r="R8" s="1670"/>
      <c r="S8" s="1670"/>
      <c r="T8" s="1670"/>
      <c r="U8" s="1670"/>
      <c r="V8" s="1670"/>
      <c r="W8" s="1668"/>
      <c r="X8" s="1833" t="s">
        <v>1286</v>
      </c>
      <c r="Y8" s="1833"/>
      <c r="Z8" s="1840"/>
      <c r="AA8" s="1673"/>
      <c r="AB8" s="1833" t="s">
        <v>1287</v>
      </c>
      <c r="AC8" s="1833"/>
      <c r="AD8" s="1840"/>
      <c r="AE8" s="1673"/>
      <c r="AF8" s="1833" t="s">
        <v>1288</v>
      </c>
      <c r="AG8" s="1833"/>
      <c r="AH8" s="1840"/>
      <c r="AI8" s="1673"/>
      <c r="AJ8" s="1833" t="s">
        <v>1294</v>
      </c>
      <c r="AK8" s="1833"/>
      <c r="AL8" s="1840"/>
      <c r="AM8" s="1673"/>
      <c r="AN8" s="1833" t="s">
        <v>1290</v>
      </c>
      <c r="AO8" s="1833"/>
      <c r="AP8" s="1840"/>
      <c r="AQ8" s="1673"/>
      <c r="AR8" s="1833" t="s">
        <v>1291</v>
      </c>
      <c r="AS8" s="1833"/>
      <c r="AT8" s="1840"/>
      <c r="AU8" s="1673"/>
      <c r="AV8" s="1667" t="s">
        <v>1292</v>
      </c>
      <c r="AW8" s="1667"/>
      <c r="AX8" s="1667"/>
      <c r="AY8" s="1667"/>
    </row>
    <row r="9" spans="1:52" s="1158" customFormat="1" ht="24.75" customHeight="1">
      <c r="A9" s="1667"/>
      <c r="B9" s="1667"/>
      <c r="C9" s="1668"/>
      <c r="D9" s="1668"/>
      <c r="E9" s="1668"/>
      <c r="F9" s="1668"/>
      <c r="G9" s="1668"/>
      <c r="H9" s="1668"/>
      <c r="I9" s="1668"/>
      <c r="J9" s="1668"/>
      <c r="K9" s="1668"/>
      <c r="L9" s="1668"/>
      <c r="M9" s="1668"/>
      <c r="N9" s="1668"/>
      <c r="O9" s="1670"/>
      <c r="P9" s="1670"/>
      <c r="Q9" s="1670"/>
      <c r="R9" s="1670"/>
      <c r="S9" s="1670"/>
      <c r="T9" s="1670"/>
      <c r="U9" s="1670"/>
      <c r="V9" s="1670"/>
      <c r="W9" s="1668"/>
      <c r="X9" s="1667" t="s">
        <v>1405</v>
      </c>
      <c r="Y9" s="1667"/>
      <c r="Z9" s="1667"/>
      <c r="AA9" s="1669" t="s">
        <v>1273</v>
      </c>
      <c r="AB9" s="1667" t="s">
        <v>1405</v>
      </c>
      <c r="AC9" s="1667"/>
      <c r="AD9" s="1667"/>
      <c r="AE9" s="1669" t="s">
        <v>1273</v>
      </c>
      <c r="AF9" s="1667" t="s">
        <v>1405</v>
      </c>
      <c r="AG9" s="1667"/>
      <c r="AH9" s="1667"/>
      <c r="AI9" s="1669" t="s">
        <v>1273</v>
      </c>
      <c r="AJ9" s="1667" t="s">
        <v>1405</v>
      </c>
      <c r="AK9" s="1667"/>
      <c r="AL9" s="1667"/>
      <c r="AM9" s="1669" t="s">
        <v>1273</v>
      </c>
      <c r="AN9" s="1667" t="s">
        <v>1405</v>
      </c>
      <c r="AO9" s="1667"/>
      <c r="AP9" s="1667"/>
      <c r="AQ9" s="1669" t="s">
        <v>1273</v>
      </c>
      <c r="AR9" s="1667" t="s">
        <v>1405</v>
      </c>
      <c r="AS9" s="1667"/>
      <c r="AT9" s="1667"/>
      <c r="AU9" s="1669" t="s">
        <v>1273</v>
      </c>
      <c r="AV9" s="1667" t="s">
        <v>1405</v>
      </c>
      <c r="AW9" s="1667"/>
      <c r="AX9" s="1667"/>
      <c r="AY9" s="1669" t="s">
        <v>1273</v>
      </c>
    </row>
    <row r="10" spans="1:52" s="1158" customFormat="1" ht="113.25" customHeight="1">
      <c r="A10" s="1667"/>
      <c r="B10" s="1667"/>
      <c r="C10" s="1668"/>
      <c r="D10" s="1668"/>
      <c r="E10" s="1668"/>
      <c r="F10" s="1668"/>
      <c r="G10" s="1668"/>
      <c r="H10" s="1668"/>
      <c r="I10" s="1668"/>
      <c r="J10" s="1668"/>
      <c r="K10" s="1668"/>
      <c r="L10" s="1668"/>
      <c r="M10" s="1668"/>
      <c r="N10" s="1668"/>
      <c r="O10" s="1671"/>
      <c r="P10" s="1671"/>
      <c r="Q10" s="1671"/>
      <c r="R10" s="1671"/>
      <c r="S10" s="1671"/>
      <c r="T10" s="1671"/>
      <c r="U10" s="1671"/>
      <c r="V10" s="1671"/>
      <c r="W10" s="1668"/>
      <c r="X10" s="1601" t="s">
        <v>1007</v>
      </c>
      <c r="Y10" s="1601" t="s">
        <v>1400</v>
      </c>
      <c r="Z10" s="1601" t="s">
        <v>1260</v>
      </c>
      <c r="AA10" s="1671"/>
      <c r="AB10" s="1601" t="s">
        <v>1007</v>
      </c>
      <c r="AC10" s="1601" t="s">
        <v>1400</v>
      </c>
      <c r="AD10" s="1601" t="s">
        <v>1260</v>
      </c>
      <c r="AE10" s="1671"/>
      <c r="AF10" s="1601" t="s">
        <v>1007</v>
      </c>
      <c r="AG10" s="1601" t="s">
        <v>1400</v>
      </c>
      <c r="AH10" s="1601" t="s">
        <v>1260</v>
      </c>
      <c r="AI10" s="1671"/>
      <c r="AJ10" s="1601" t="s">
        <v>1007</v>
      </c>
      <c r="AK10" s="1601" t="s">
        <v>1400</v>
      </c>
      <c r="AL10" s="1601" t="s">
        <v>1260</v>
      </c>
      <c r="AM10" s="1671"/>
      <c r="AN10" s="1601" t="s">
        <v>1007</v>
      </c>
      <c r="AO10" s="1601" t="s">
        <v>1400</v>
      </c>
      <c r="AP10" s="1601" t="s">
        <v>1260</v>
      </c>
      <c r="AQ10" s="1671"/>
      <c r="AR10" s="1601" t="s">
        <v>1007</v>
      </c>
      <c r="AS10" s="1601" t="s">
        <v>1400</v>
      </c>
      <c r="AT10" s="1601" t="s">
        <v>1260</v>
      </c>
      <c r="AU10" s="1671"/>
      <c r="AV10" s="1601" t="s">
        <v>1007</v>
      </c>
      <c r="AW10" s="1601" t="s">
        <v>1400</v>
      </c>
      <c r="AX10" s="1601" t="s">
        <v>1260</v>
      </c>
      <c r="AY10" s="1671"/>
    </row>
    <row r="11" spans="1:52" s="1432" customFormat="1" ht="17.25" customHeight="1">
      <c r="A11" s="875" t="s">
        <v>163</v>
      </c>
      <c r="B11" s="875" t="s">
        <v>164</v>
      </c>
      <c r="C11" s="875" t="s">
        <v>165</v>
      </c>
      <c r="D11" s="875"/>
      <c r="E11" s="875"/>
      <c r="F11" s="875"/>
      <c r="G11" s="875"/>
      <c r="H11" s="875">
        <v>1</v>
      </c>
      <c r="I11" s="875">
        <v>1</v>
      </c>
      <c r="J11" s="875"/>
      <c r="K11" s="875">
        <v>1</v>
      </c>
      <c r="L11" s="875">
        <v>1</v>
      </c>
      <c r="M11" s="875">
        <v>2</v>
      </c>
      <c r="N11" s="875"/>
      <c r="O11" s="875">
        <v>1</v>
      </c>
      <c r="P11" s="875">
        <v>2</v>
      </c>
      <c r="Q11" s="875">
        <v>3</v>
      </c>
      <c r="R11" s="875">
        <v>4</v>
      </c>
      <c r="S11" s="875">
        <v>5</v>
      </c>
      <c r="T11" s="875">
        <v>6</v>
      </c>
      <c r="U11" s="875">
        <v>7</v>
      </c>
      <c r="V11" s="875">
        <v>8</v>
      </c>
      <c r="W11" s="875">
        <v>9</v>
      </c>
      <c r="X11" s="1431"/>
      <c r="Y11" s="1431"/>
      <c r="Z11" s="1431"/>
      <c r="AA11" s="1105"/>
      <c r="AB11" s="875"/>
      <c r="AC11" s="875"/>
      <c r="AD11" s="875"/>
      <c r="AE11" s="1105"/>
      <c r="AF11" s="875"/>
      <c r="AG11" s="875"/>
      <c r="AH11" s="875"/>
      <c r="AI11" s="1105"/>
      <c r="AJ11" s="875"/>
      <c r="AK11" s="875"/>
      <c r="AL11" s="875"/>
      <c r="AM11" s="1105"/>
      <c r="AN11" s="875"/>
      <c r="AO11" s="875"/>
      <c r="AP11" s="875"/>
      <c r="AQ11" s="1105"/>
      <c r="AR11" s="875"/>
      <c r="AS11" s="875"/>
      <c r="AT11" s="875"/>
      <c r="AU11" s="1105"/>
      <c r="AV11" s="875"/>
      <c r="AW11" s="875"/>
      <c r="AX11" s="875"/>
      <c r="AY11" s="875"/>
    </row>
    <row r="12" spans="1:52" s="1158" customFormat="1" ht="35.25" customHeight="1">
      <c r="A12" s="1600" t="s">
        <v>170</v>
      </c>
      <c r="B12" s="1929" t="s">
        <v>530</v>
      </c>
      <c r="C12" s="1600"/>
      <c r="D12" s="1600"/>
      <c r="E12" s="1600"/>
      <c r="F12" s="1231"/>
      <c r="G12" s="1231"/>
      <c r="H12" s="1600"/>
      <c r="I12" s="1600"/>
      <c r="J12" s="1600"/>
      <c r="K12" s="1600"/>
      <c r="L12" s="1600"/>
      <c r="M12" s="1930"/>
      <c r="N12" s="1600"/>
      <c r="O12" s="1600"/>
      <c r="P12" s="1600"/>
      <c r="Q12" s="1600"/>
      <c r="R12" s="1600"/>
      <c r="S12" s="1600"/>
      <c r="T12" s="1600"/>
      <c r="U12" s="1600"/>
      <c r="V12" s="1600"/>
      <c r="W12" s="1600"/>
      <c r="X12" s="1911"/>
      <c r="Y12" s="1911"/>
      <c r="Z12" s="1911"/>
      <c r="AA12" s="1911"/>
      <c r="AB12" s="1911"/>
      <c r="AC12" s="1911"/>
      <c r="AD12" s="1911"/>
      <c r="AE12" s="1911"/>
      <c r="AF12" s="1911"/>
      <c r="AG12" s="1911"/>
      <c r="AH12" s="1911"/>
      <c r="AI12" s="1911"/>
      <c r="AJ12" s="1911"/>
      <c r="AK12" s="1911"/>
      <c r="AL12" s="1911"/>
      <c r="AM12" s="1911"/>
      <c r="AN12" s="1911"/>
      <c r="AO12" s="1911"/>
      <c r="AP12" s="1911"/>
      <c r="AQ12" s="1911"/>
      <c r="AR12" s="1911"/>
      <c r="AS12" s="1911"/>
      <c r="AT12" s="1911"/>
      <c r="AU12" s="1911"/>
      <c r="AV12" s="1911"/>
      <c r="AW12" s="1911"/>
      <c r="AX12" s="1911"/>
      <c r="AY12" s="1911"/>
    </row>
    <row r="13" spans="1:52" s="1158" customFormat="1" ht="44.25" customHeight="1">
      <c r="A13" s="1600">
        <v>1</v>
      </c>
      <c r="B13" s="1109" t="s">
        <v>1002</v>
      </c>
      <c r="C13" s="1600" t="s">
        <v>22</v>
      </c>
      <c r="D13" s="1604">
        <v>11819</v>
      </c>
      <c r="E13" s="1923" t="e">
        <f>E14+E17+E22</f>
        <v>#REF!</v>
      </c>
      <c r="F13" s="1923">
        <f>F14+F17+F22</f>
        <v>11649</v>
      </c>
      <c r="G13" s="1923">
        <v>13384</v>
      </c>
      <c r="H13" s="1923" t="e">
        <f>H14+H17+H22</f>
        <v>#REF!</v>
      </c>
      <c r="I13" s="1923" t="e">
        <f>I14+I17+I22</f>
        <v>#REF!</v>
      </c>
      <c r="J13" s="1923" t="e">
        <f>J14+J17+J22</f>
        <v>#REF!</v>
      </c>
      <c r="K13" s="1923">
        <v>12944</v>
      </c>
      <c r="L13" s="1923" t="e">
        <f>L14+L17+L22</f>
        <v>#REF!</v>
      </c>
      <c r="M13" s="1923">
        <f>M14+M17+M22</f>
        <v>0</v>
      </c>
      <c r="N13" s="1923" t="e">
        <f t="shared" ref="N13" si="0">N14+N17+N22</f>
        <v>#REF!</v>
      </c>
      <c r="O13" s="1923"/>
      <c r="P13" s="1923">
        <f t="shared" ref="P13" si="1">P14+P17+P22</f>
        <v>13932</v>
      </c>
      <c r="Q13" s="1923"/>
      <c r="R13" s="1923"/>
      <c r="S13" s="1923"/>
      <c r="T13" s="1923"/>
      <c r="U13" s="1923"/>
      <c r="V13" s="1923"/>
      <c r="W13" s="1931"/>
      <c r="X13" s="1445">
        <f>+X14+X17</f>
        <v>3163</v>
      </c>
      <c r="Y13" s="1445"/>
      <c r="Z13" s="1445"/>
      <c r="AA13" s="1600"/>
      <c r="AB13" s="1445">
        <f>+AB14+AB17</f>
        <v>4333</v>
      </c>
      <c r="AC13" s="1445"/>
      <c r="AD13" s="1445"/>
      <c r="AE13" s="1600"/>
      <c r="AF13" s="1445">
        <f>+AF14+AF17</f>
        <v>1834</v>
      </c>
      <c r="AG13" s="1445"/>
      <c r="AH13" s="1445"/>
      <c r="AI13" s="1600"/>
      <c r="AJ13" s="1445">
        <f>+AJ14+AJ17</f>
        <v>682</v>
      </c>
      <c r="AK13" s="1445"/>
      <c r="AL13" s="1445"/>
      <c r="AM13" s="1600"/>
      <c r="AN13" s="1445">
        <f>+AN14+AN17</f>
        <v>1320</v>
      </c>
      <c r="AO13" s="1445"/>
      <c r="AP13" s="1445"/>
      <c r="AQ13" s="1600"/>
      <c r="AR13" s="1445">
        <f>+AR14+AR17</f>
        <v>1356</v>
      </c>
      <c r="AS13" s="1445"/>
      <c r="AT13" s="1445"/>
      <c r="AU13" s="1600"/>
      <c r="AV13" s="1445">
        <f>+AV14+AV17</f>
        <v>1244</v>
      </c>
      <c r="AW13" s="1445"/>
      <c r="AX13" s="1445"/>
      <c r="AY13" s="1600"/>
    </row>
    <row r="14" spans="1:52" ht="29.25" customHeight="1">
      <c r="A14" s="1598" t="s">
        <v>246</v>
      </c>
      <c r="B14" s="940" t="s">
        <v>23</v>
      </c>
      <c r="C14" s="1598" t="s">
        <v>22</v>
      </c>
      <c r="D14" s="842">
        <v>3713</v>
      </c>
      <c r="E14" s="904" t="e">
        <f>+E15+E16</f>
        <v>#REF!</v>
      </c>
      <c r="F14" s="1932">
        <f>+F15+F16</f>
        <v>4158</v>
      </c>
      <c r="G14" s="1932">
        <v>4186</v>
      </c>
      <c r="H14" s="1932" t="e">
        <f>+H15+H16</f>
        <v>#REF!</v>
      </c>
      <c r="I14" s="1932" t="e">
        <f>+I15+I16</f>
        <v>#REF!</v>
      </c>
      <c r="J14" s="1932" t="e">
        <f>+J15+J16</f>
        <v>#REF!</v>
      </c>
      <c r="K14" s="1932">
        <v>4077</v>
      </c>
      <c r="L14" s="1932" t="e">
        <f>+L15+L16</f>
        <v>#REF!</v>
      </c>
      <c r="M14" s="1932">
        <f>+M15+M16</f>
        <v>0</v>
      </c>
      <c r="N14" s="1932">
        <f t="shared" ref="N14" si="2">+N15+N16</f>
        <v>4330</v>
      </c>
      <c r="O14" s="1932"/>
      <c r="P14" s="1932">
        <f t="shared" ref="P14" si="3">+P15+P16</f>
        <v>4330</v>
      </c>
      <c r="Q14" s="1932"/>
      <c r="R14" s="1932"/>
      <c r="S14" s="1932"/>
      <c r="T14" s="1932"/>
      <c r="U14" s="1932"/>
      <c r="V14" s="1932"/>
      <c r="W14" s="1922"/>
      <c r="X14" s="904">
        <f>+X15+X16</f>
        <v>863</v>
      </c>
      <c r="Y14" s="904"/>
      <c r="Z14" s="904"/>
      <c r="AA14" s="1598"/>
      <c r="AB14" s="904">
        <f>+AB15+AB16</f>
        <v>1510</v>
      </c>
      <c r="AC14" s="904"/>
      <c r="AD14" s="904"/>
      <c r="AE14" s="1598"/>
      <c r="AF14" s="904">
        <f>+AF15+AF16</f>
        <v>679</v>
      </c>
      <c r="AG14" s="904"/>
      <c r="AH14" s="904"/>
      <c r="AI14" s="1598"/>
      <c r="AJ14" s="904">
        <f>+AJ15+AJ16</f>
        <v>160</v>
      </c>
      <c r="AK14" s="904"/>
      <c r="AL14" s="904"/>
      <c r="AM14" s="1598"/>
      <c r="AN14" s="904">
        <f>+AN15+AN16</f>
        <v>345</v>
      </c>
      <c r="AO14" s="904"/>
      <c r="AP14" s="904"/>
      <c r="AQ14" s="1598"/>
      <c r="AR14" s="904">
        <f>+AR15+AR16</f>
        <v>410</v>
      </c>
      <c r="AS14" s="904"/>
      <c r="AT14" s="904"/>
      <c r="AU14" s="1598"/>
      <c r="AV14" s="904">
        <f>+AV15+AV16</f>
        <v>363</v>
      </c>
      <c r="AW14" s="904"/>
      <c r="AX14" s="904"/>
      <c r="AY14" s="1598"/>
      <c r="AZ14" s="1433"/>
    </row>
    <row r="15" spans="1:52" ht="29.25" customHeight="1">
      <c r="A15" s="1598"/>
      <c r="B15" s="940" t="s">
        <v>24</v>
      </c>
      <c r="C15" s="1598" t="s">
        <v>25</v>
      </c>
      <c r="D15" s="842">
        <v>645</v>
      </c>
      <c r="E15" s="904" t="e">
        <f>#REF!+#REF!+#REF!+#REF!+#REF!+AZ15+BD15</f>
        <v>#REF!</v>
      </c>
      <c r="F15" s="1482">
        <v>958</v>
      </c>
      <c r="G15" s="1482">
        <v>736</v>
      </c>
      <c r="H15" s="1933" t="e">
        <f>#REF!+#REF!+#REF!+#REF!+#REF!+#REF!+#REF!</f>
        <v>#REF!</v>
      </c>
      <c r="I15" s="1933" t="e">
        <f>#REF!+#REF!+#REF!+#REF!+#REF!+#REF!+#REF!</f>
        <v>#REF!</v>
      </c>
      <c r="J15" s="1933" t="e">
        <f>#REF!+#REF!+#REF!+#REF!+#REF!+#REF!+#REF!</f>
        <v>#REF!</v>
      </c>
      <c r="K15" s="1933">
        <v>921</v>
      </c>
      <c r="L15" s="1933" t="e">
        <f>#REF!+#REF!+#REF!+#REF!+#REF!+#REF!+#REF!</f>
        <v>#REF!</v>
      </c>
      <c r="M15" s="1933">
        <f>Y15+AC15++AG15+AK15+AO15+AS15+AW15</f>
        <v>0</v>
      </c>
      <c r="N15" s="1933">
        <f>X15+AB15++AF15+AJ15+AN15+AR15+AV15</f>
        <v>875</v>
      </c>
      <c r="O15" s="1933"/>
      <c r="P15" s="1933">
        <f>+X15+AB15+AF15+AJ15+AN15+AR15+AV15</f>
        <v>875</v>
      </c>
      <c r="Q15" s="1932"/>
      <c r="R15" s="1932"/>
      <c r="S15" s="1932"/>
      <c r="T15" s="1932"/>
      <c r="U15" s="1932"/>
      <c r="V15" s="1932"/>
      <c r="W15" s="1934"/>
      <c r="X15" s="1482">
        <v>138</v>
      </c>
      <c r="Y15" s="1275"/>
      <c r="Z15" s="1275"/>
      <c r="AA15" s="1598"/>
      <c r="AB15" s="1275">
        <v>372</v>
      </c>
      <c r="AC15" s="1275"/>
      <c r="AD15" s="1275"/>
      <c r="AE15" s="1598"/>
      <c r="AF15" s="1275">
        <v>147</v>
      </c>
      <c r="AG15" s="1275"/>
      <c r="AH15" s="1275"/>
      <c r="AI15" s="1598"/>
      <c r="AJ15" s="1275">
        <v>25</v>
      </c>
      <c r="AK15" s="1275"/>
      <c r="AL15" s="1275"/>
      <c r="AM15" s="1598"/>
      <c r="AN15" s="1275">
        <v>75</v>
      </c>
      <c r="AO15" s="1275"/>
      <c r="AP15" s="1275"/>
      <c r="AQ15" s="1598"/>
      <c r="AR15" s="1275">
        <v>80</v>
      </c>
      <c r="AS15" s="1275"/>
      <c r="AT15" s="1275"/>
      <c r="AU15" s="1598"/>
      <c r="AV15" s="1482">
        <v>38</v>
      </c>
      <c r="AW15" s="1915"/>
      <c r="AX15" s="1915"/>
      <c r="AY15" s="1598"/>
    </row>
    <row r="16" spans="1:52" ht="35.25" customHeight="1">
      <c r="A16" s="1598"/>
      <c r="B16" s="940" t="s">
        <v>26</v>
      </c>
      <c r="C16" s="1598" t="s">
        <v>190</v>
      </c>
      <c r="D16" s="842">
        <v>3068</v>
      </c>
      <c r="E16" s="904" t="e">
        <f>#REF!+#REF!+#REF!+#REF!+#REF!+AZ16+BD16</f>
        <v>#REF!</v>
      </c>
      <c r="F16" s="1933">
        <v>3200</v>
      </c>
      <c r="G16" s="1275">
        <v>3450</v>
      </c>
      <c r="H16" s="1933" t="e">
        <f>#REF!+#REF!+#REF!+#REF!+#REF!+#REF!+#REF!</f>
        <v>#REF!</v>
      </c>
      <c r="I16" s="1933" t="e">
        <f>#REF!+#REF!+#REF!+#REF!+#REF!+#REF!+#REF!</f>
        <v>#REF!</v>
      </c>
      <c r="J16" s="1933" t="e">
        <f>#REF!+#REF!+#REF!+#REF!+#REF!+#REF!+#REF!</f>
        <v>#REF!</v>
      </c>
      <c r="K16" s="1933">
        <v>3156</v>
      </c>
      <c r="L16" s="1933" t="e">
        <f>#REF!+#REF!+#REF!+#REF!+#REF!+#REF!+#REF!</f>
        <v>#REF!</v>
      </c>
      <c r="M16" s="1933">
        <f>Y16+AC16++AG16+AK16+AO16+AS16+AW16</f>
        <v>0</v>
      </c>
      <c r="N16" s="1933">
        <f>X16+AB16++AF16+AJ16+AN16+AR16+AV16</f>
        <v>3455</v>
      </c>
      <c r="O16" s="1933"/>
      <c r="P16" s="1933">
        <f>+X16+AB16+AF16+AJ16+AN16+AR16+AV16</f>
        <v>3455</v>
      </c>
      <c r="Q16" s="1932"/>
      <c r="R16" s="1932"/>
      <c r="S16" s="1932"/>
      <c r="T16" s="1932"/>
      <c r="U16" s="1932"/>
      <c r="V16" s="1932"/>
      <c r="W16" s="1935"/>
      <c r="X16" s="1482">
        <v>725</v>
      </c>
      <c r="Y16" s="1275"/>
      <c r="Z16" s="1275"/>
      <c r="AA16" s="1598"/>
      <c r="AB16" s="1275">
        <v>1138</v>
      </c>
      <c r="AC16" s="1275"/>
      <c r="AD16" s="1275"/>
      <c r="AE16" s="1598"/>
      <c r="AF16" s="1275">
        <v>532</v>
      </c>
      <c r="AG16" s="1275"/>
      <c r="AH16" s="1275"/>
      <c r="AI16" s="1598"/>
      <c r="AJ16" s="1275">
        <v>135</v>
      </c>
      <c r="AK16" s="1275"/>
      <c r="AL16" s="1275"/>
      <c r="AM16" s="1598"/>
      <c r="AN16" s="1275">
        <v>270</v>
      </c>
      <c r="AO16" s="1275"/>
      <c r="AP16" s="1275"/>
      <c r="AQ16" s="1598"/>
      <c r="AR16" s="1275">
        <v>330</v>
      </c>
      <c r="AS16" s="1275"/>
      <c r="AT16" s="1275"/>
      <c r="AU16" s="1598"/>
      <c r="AV16" s="1482">
        <v>325</v>
      </c>
      <c r="AW16" s="1915"/>
      <c r="AX16" s="1915"/>
      <c r="AY16" s="1598"/>
    </row>
    <row r="17" spans="1:52" ht="35.25" customHeight="1">
      <c r="A17" s="1598" t="s">
        <v>181</v>
      </c>
      <c r="B17" s="940" t="s">
        <v>1387</v>
      </c>
      <c r="C17" s="1598" t="s">
        <v>150</v>
      </c>
      <c r="D17" s="842">
        <v>8106</v>
      </c>
      <c r="E17" s="904" t="e">
        <f>SUM(E19:E21)</f>
        <v>#REF!</v>
      </c>
      <c r="F17" s="1933">
        <f>+F19+F20</f>
        <v>7491</v>
      </c>
      <c r="G17" s="1933">
        <v>9053</v>
      </c>
      <c r="H17" s="1933" t="e">
        <f>+H19+H20</f>
        <v>#REF!</v>
      </c>
      <c r="I17" s="1933" t="e">
        <f>+I19+I20</f>
        <v>#REF!</v>
      </c>
      <c r="J17" s="1933" t="e">
        <f>+J19+J20</f>
        <v>#REF!</v>
      </c>
      <c r="K17" s="1933">
        <f>+K19+K20</f>
        <v>8867</v>
      </c>
      <c r="L17" s="1933" t="e">
        <f>+L19+L20+L21</f>
        <v>#REF!</v>
      </c>
      <c r="M17" s="1933">
        <f>+M19+M20+M21</f>
        <v>0</v>
      </c>
      <c r="N17" s="1933" t="e">
        <f t="shared" ref="N17" si="4">+N19+N20+N21</f>
        <v>#REF!</v>
      </c>
      <c r="O17" s="1933"/>
      <c r="P17" s="1933">
        <f>+P19+P20+P21</f>
        <v>9602</v>
      </c>
      <c r="Q17" s="1932"/>
      <c r="R17" s="1932"/>
      <c r="S17" s="1932"/>
      <c r="T17" s="1932"/>
      <c r="U17" s="1932"/>
      <c r="V17" s="1932"/>
      <c r="W17" s="1922"/>
      <c r="X17" s="904">
        <f>+X19+X20</f>
        <v>2300</v>
      </c>
      <c r="Y17" s="904"/>
      <c r="Z17" s="904"/>
      <c r="AA17" s="1598"/>
      <c r="AB17" s="904">
        <f>+AB19+AB20</f>
        <v>2823</v>
      </c>
      <c r="AC17" s="904"/>
      <c r="AD17" s="904"/>
      <c r="AE17" s="1598"/>
      <c r="AF17" s="904">
        <f>+AF19+AF20</f>
        <v>1155</v>
      </c>
      <c r="AG17" s="904"/>
      <c r="AH17" s="904"/>
      <c r="AI17" s="1598"/>
      <c r="AJ17" s="904">
        <f>+AJ19+AJ20</f>
        <v>522</v>
      </c>
      <c r="AK17" s="904"/>
      <c r="AL17" s="904"/>
      <c r="AM17" s="1598"/>
      <c r="AN17" s="904">
        <f>+AN19+AN20</f>
        <v>975</v>
      </c>
      <c r="AO17" s="904"/>
      <c r="AP17" s="904"/>
      <c r="AQ17" s="1598"/>
      <c r="AR17" s="904">
        <f>+AR19+AR20</f>
        <v>946</v>
      </c>
      <c r="AS17" s="904"/>
      <c r="AT17" s="904"/>
      <c r="AU17" s="1598"/>
      <c r="AV17" s="904">
        <f>+AV19+AV20</f>
        <v>881</v>
      </c>
      <c r="AW17" s="904"/>
      <c r="AX17" s="904"/>
      <c r="AY17" s="1598"/>
    </row>
    <row r="18" spans="1:52" ht="35.25" customHeight="1">
      <c r="A18" s="1598"/>
      <c r="B18" s="940" t="s">
        <v>28</v>
      </c>
      <c r="C18" s="1598" t="s">
        <v>185</v>
      </c>
      <c r="D18" s="842"/>
      <c r="E18" s="904"/>
      <c r="F18" s="1482"/>
      <c r="G18" s="1482"/>
      <c r="H18" s="1482"/>
      <c r="I18" s="1482"/>
      <c r="J18" s="1482"/>
      <c r="K18" s="1933"/>
      <c r="L18" s="1482"/>
      <c r="M18" s="1482"/>
      <c r="N18" s="1482"/>
      <c r="O18" s="1482"/>
      <c r="P18" s="1933"/>
      <c r="Q18" s="1932"/>
      <c r="R18" s="1932"/>
      <c r="S18" s="1932"/>
      <c r="T18" s="1932"/>
      <c r="U18" s="1932"/>
      <c r="V18" s="1932"/>
      <c r="W18" s="1922"/>
      <c r="X18" s="1598"/>
      <c r="Y18" s="1598"/>
      <c r="Z18" s="1598"/>
      <c r="AA18" s="1598"/>
      <c r="AB18" s="1598"/>
      <c r="AC18" s="1598"/>
      <c r="AD18" s="1598"/>
      <c r="AE18" s="1598"/>
      <c r="AF18" s="1598"/>
      <c r="AG18" s="1598"/>
      <c r="AH18" s="1598"/>
      <c r="AI18" s="1598"/>
      <c r="AJ18" s="1598"/>
      <c r="AK18" s="1598"/>
      <c r="AL18" s="1598"/>
      <c r="AM18" s="1598"/>
      <c r="AN18" s="1598"/>
      <c r="AO18" s="1598"/>
      <c r="AP18" s="1598"/>
      <c r="AQ18" s="1598"/>
      <c r="AR18" s="1598"/>
      <c r="AS18" s="1598"/>
      <c r="AT18" s="1598"/>
      <c r="AU18" s="1598"/>
      <c r="AV18" s="1598"/>
      <c r="AW18" s="1598"/>
      <c r="AX18" s="1598"/>
      <c r="AY18" s="1598"/>
    </row>
    <row r="19" spans="1:52" ht="35.25" customHeight="1">
      <c r="A19" s="1598"/>
      <c r="B19" s="940" t="s">
        <v>1228</v>
      </c>
      <c r="C19" s="1598" t="s">
        <v>190</v>
      </c>
      <c r="D19" s="842">
        <v>5051</v>
      </c>
      <c r="E19" s="904" t="e">
        <f>#REF!+#REF!+#REF!+#REF!+#REF!+AZ19+BD19</f>
        <v>#REF!</v>
      </c>
      <c r="F19" s="1275">
        <v>4808</v>
      </c>
      <c r="G19" s="1275">
        <v>5575</v>
      </c>
      <c r="H19" s="1932" t="e">
        <f>#REF!+#REF!+#REF!+#REF!+#REF!+#REF!+#REF!</f>
        <v>#REF!</v>
      </c>
      <c r="I19" s="1932" t="e">
        <f>#REF!+#REF!+#REF!+#REF!+#REF!+#REF!+#REF!</f>
        <v>#REF!</v>
      </c>
      <c r="J19" s="1932" t="e">
        <f>#REF!+#REF!+#REF!+#REF!+#REF!+#REF!+#REF!</f>
        <v>#REF!</v>
      </c>
      <c r="K19" s="1933">
        <v>5456</v>
      </c>
      <c r="L19" s="1936" t="e">
        <f>#REF!+#REF!+#REF!+#REF!+#REF!+#REF!+#REF!</f>
        <v>#REF!</v>
      </c>
      <c r="M19" s="1933">
        <f>Y19+AC19++AG19+AK19+AO19+AS19+AW19</f>
        <v>0</v>
      </c>
      <c r="N19" s="1936" t="e">
        <f>#REF!+#REF!+#REF!+#REF!+#REF!+#REF!+AV19</f>
        <v>#REF!</v>
      </c>
      <c r="O19" s="1936"/>
      <c r="P19" s="1933">
        <f>+X19+AB19+AF19+AJ19+AN19+AR19+AV19</f>
        <v>5749</v>
      </c>
      <c r="Q19" s="1932"/>
      <c r="R19" s="1932"/>
      <c r="S19" s="1932"/>
      <c r="T19" s="1932"/>
      <c r="U19" s="1932"/>
      <c r="V19" s="1932"/>
      <c r="W19" s="1598"/>
      <c r="X19" s="904">
        <v>1355</v>
      </c>
      <c r="Y19" s="904"/>
      <c r="Z19" s="904"/>
      <c r="AA19" s="1598"/>
      <c r="AB19" s="904">
        <v>1801</v>
      </c>
      <c r="AC19" s="904"/>
      <c r="AD19" s="904"/>
      <c r="AE19" s="1598"/>
      <c r="AF19" s="1233">
        <v>745</v>
      </c>
      <c r="AG19" s="1233"/>
      <c r="AH19" s="1233"/>
      <c r="AI19" s="1598"/>
      <c r="AJ19" s="1233">
        <v>217</v>
      </c>
      <c r="AK19" s="1233"/>
      <c r="AL19" s="1233"/>
      <c r="AM19" s="1598"/>
      <c r="AN19" s="1233">
        <v>625</v>
      </c>
      <c r="AO19" s="1233"/>
      <c r="AP19" s="1233"/>
      <c r="AQ19" s="1598"/>
      <c r="AR19" s="1233">
        <v>510</v>
      </c>
      <c r="AS19" s="1233"/>
      <c r="AT19" s="1233"/>
      <c r="AU19" s="1598"/>
      <c r="AV19" s="1233">
        <v>496</v>
      </c>
      <c r="AW19" s="1233"/>
      <c r="AX19" s="1233"/>
      <c r="AY19" s="1598"/>
      <c r="AZ19" s="1434"/>
    </row>
    <row r="20" spans="1:52" ht="35.25" customHeight="1">
      <c r="A20" s="1598"/>
      <c r="B20" s="940" t="s">
        <v>1229</v>
      </c>
      <c r="C20" s="1598" t="s">
        <v>190</v>
      </c>
      <c r="D20" s="842">
        <v>3055</v>
      </c>
      <c r="E20" s="904" t="e">
        <f>#REF!+#REF!+#REF!+#REF!+#REF!+AZ20+BD20</f>
        <v>#REF!</v>
      </c>
      <c r="F20" s="1275">
        <v>2683</v>
      </c>
      <c r="G20" s="1275">
        <v>3478</v>
      </c>
      <c r="H20" s="1932" t="e">
        <f>#REF!+#REF!+#REF!+#REF!+#REF!+#REF!+#REF!</f>
        <v>#REF!</v>
      </c>
      <c r="I20" s="1932" t="e">
        <f>#REF!+#REF!+#REF!+#REF!+#REF!+#REF!+#REF!</f>
        <v>#REF!</v>
      </c>
      <c r="J20" s="1932" t="e">
        <f>#REF!+#REF!+#REF!+#REF!+#REF!+#REF!+#REF!</f>
        <v>#REF!</v>
      </c>
      <c r="K20" s="1933">
        <v>3411</v>
      </c>
      <c r="L20" s="1936" t="e">
        <f>#REF!+#REF!+#REF!+#REF!+#REF!+#REF!+#REF!</f>
        <v>#REF!</v>
      </c>
      <c r="M20" s="1933">
        <f>Y20+AC20++AG20+AK20+AO20+AS20+AW20</f>
        <v>0</v>
      </c>
      <c r="N20" s="1936" t="e">
        <f>#REF!+#REF!+#REF!+#REF!+#REF!+#REF!+AV20</f>
        <v>#REF!</v>
      </c>
      <c r="O20" s="1936"/>
      <c r="P20" s="1933">
        <f>+X20+AB20+AF20+AJ20+AN20+AR20+AV20</f>
        <v>3853</v>
      </c>
      <c r="Q20" s="1932"/>
      <c r="R20" s="1932"/>
      <c r="S20" s="1932"/>
      <c r="T20" s="1932"/>
      <c r="U20" s="1932"/>
      <c r="V20" s="1932"/>
      <c r="W20" s="1598"/>
      <c r="X20" s="1233">
        <v>945</v>
      </c>
      <c r="Y20" s="904"/>
      <c r="Z20" s="904"/>
      <c r="AA20" s="1598"/>
      <c r="AB20" s="904">
        <v>1022</v>
      </c>
      <c r="AC20" s="904"/>
      <c r="AD20" s="904"/>
      <c r="AE20" s="1598"/>
      <c r="AF20" s="904">
        <v>410</v>
      </c>
      <c r="AG20" s="904"/>
      <c r="AH20" s="904"/>
      <c r="AI20" s="1598"/>
      <c r="AJ20" s="904">
        <v>305</v>
      </c>
      <c r="AK20" s="904"/>
      <c r="AL20" s="904"/>
      <c r="AM20" s="1598"/>
      <c r="AN20" s="904">
        <v>350</v>
      </c>
      <c r="AO20" s="904"/>
      <c r="AP20" s="904"/>
      <c r="AQ20" s="1598"/>
      <c r="AR20" s="904">
        <v>436</v>
      </c>
      <c r="AS20" s="904"/>
      <c r="AT20" s="904"/>
      <c r="AU20" s="1598"/>
      <c r="AV20" s="1233">
        <v>385</v>
      </c>
      <c r="AW20" s="1916"/>
      <c r="AX20" s="1916"/>
      <c r="AY20" s="1598"/>
      <c r="AZ20" s="1434"/>
    </row>
    <row r="21" spans="1:52" s="1435" customFormat="1" ht="35.25" hidden="1" customHeight="1">
      <c r="A21" s="1485"/>
      <c r="B21" s="1503" t="s">
        <v>470</v>
      </c>
      <c r="C21" s="1485" t="s">
        <v>190</v>
      </c>
      <c r="D21" s="1937"/>
      <c r="E21" s="1487"/>
      <c r="F21" s="1938"/>
      <c r="G21" s="1938"/>
      <c r="H21" s="1939"/>
      <c r="I21" s="1939"/>
      <c r="J21" s="1939"/>
      <c r="K21" s="1940"/>
      <c r="L21" s="1941">
        <v>3457</v>
      </c>
      <c r="M21" s="1941"/>
      <c r="N21" s="1941"/>
      <c r="O21" s="1941"/>
      <c r="P21" s="1940"/>
      <c r="Q21" s="1939"/>
      <c r="R21" s="1939"/>
      <c r="S21" s="1939"/>
      <c r="T21" s="1939"/>
      <c r="U21" s="1939"/>
      <c r="V21" s="1939"/>
      <c r="W21" s="1485"/>
      <c r="X21" s="1485"/>
      <c r="Y21" s="1485"/>
      <c r="Z21" s="1485"/>
      <c r="AA21" s="1485"/>
      <c r="AB21" s="1485"/>
      <c r="AC21" s="1485"/>
      <c r="AD21" s="1485"/>
      <c r="AE21" s="1485"/>
      <c r="AF21" s="1485"/>
      <c r="AG21" s="1485"/>
      <c r="AH21" s="1485"/>
      <c r="AI21" s="1485"/>
      <c r="AJ21" s="1485"/>
      <c r="AK21" s="1485"/>
      <c r="AL21" s="1485"/>
      <c r="AM21" s="1485"/>
      <c r="AN21" s="1485"/>
      <c r="AO21" s="1485"/>
      <c r="AP21" s="1485"/>
      <c r="AQ21" s="1485"/>
      <c r="AR21" s="1485"/>
      <c r="AS21" s="1485"/>
      <c r="AT21" s="1485"/>
      <c r="AU21" s="1485"/>
      <c r="AV21" s="1485"/>
      <c r="AW21" s="1485"/>
      <c r="AX21" s="1485"/>
      <c r="AY21" s="1485"/>
    </row>
    <row r="22" spans="1:52" s="1435" customFormat="1" ht="35.25" hidden="1" customHeight="1">
      <c r="A22" s="1485" t="s">
        <v>516</v>
      </c>
      <c r="B22" s="1503" t="s">
        <v>441</v>
      </c>
      <c r="C22" s="1485" t="s">
        <v>150</v>
      </c>
      <c r="D22" s="1937"/>
      <c r="E22" s="1487"/>
      <c r="F22" s="1938"/>
      <c r="G22" s="1938">
        <v>145</v>
      </c>
      <c r="H22" s="1939"/>
      <c r="I22" s="1939"/>
      <c r="J22" s="1939"/>
      <c r="K22" s="1940"/>
      <c r="L22" s="1941">
        <v>157</v>
      </c>
      <c r="M22" s="1941"/>
      <c r="N22" s="1941"/>
      <c r="O22" s="1941"/>
      <c r="P22" s="1940"/>
      <c r="Q22" s="1939"/>
      <c r="R22" s="1939"/>
      <c r="S22" s="1939"/>
      <c r="T22" s="1939"/>
      <c r="U22" s="1939"/>
      <c r="V22" s="1939"/>
      <c r="W22" s="1485"/>
      <c r="X22" s="1485"/>
      <c r="Y22" s="1485"/>
      <c r="Z22" s="1485"/>
      <c r="AA22" s="1485"/>
      <c r="AB22" s="1485"/>
      <c r="AC22" s="1485"/>
      <c r="AD22" s="1485"/>
      <c r="AE22" s="1485"/>
      <c r="AF22" s="1485"/>
      <c r="AG22" s="1485"/>
      <c r="AH22" s="1485"/>
      <c r="AI22" s="1485"/>
      <c r="AJ22" s="1485"/>
      <c r="AK22" s="1485"/>
      <c r="AL22" s="1485"/>
      <c r="AM22" s="1485"/>
      <c r="AN22" s="1485"/>
      <c r="AO22" s="1485"/>
      <c r="AP22" s="1485"/>
      <c r="AQ22" s="1485"/>
      <c r="AR22" s="1485"/>
      <c r="AS22" s="1485"/>
      <c r="AT22" s="1485"/>
      <c r="AU22" s="1485"/>
      <c r="AV22" s="1485"/>
      <c r="AW22" s="1485"/>
      <c r="AX22" s="1485"/>
      <c r="AY22" s="1485"/>
    </row>
    <row r="23" spans="1:52" s="1158" customFormat="1" ht="31.5" customHeight="1">
      <c r="A23" s="1600">
        <v>2</v>
      </c>
      <c r="B23" s="1929" t="s">
        <v>29</v>
      </c>
      <c r="C23" s="1600" t="s">
        <v>194</v>
      </c>
      <c r="D23" s="1604">
        <v>3223</v>
      </c>
      <c r="E23" s="1445" t="e">
        <f>SUM(E25:E28)</f>
        <v>#REF!</v>
      </c>
      <c r="F23" s="1923">
        <f>+F25+F26+F27</f>
        <v>3181</v>
      </c>
      <c r="G23" s="1923">
        <v>5180</v>
      </c>
      <c r="H23" s="1923" t="e">
        <f t="shared" ref="H23" si="5">+H25+H26+H27+H28</f>
        <v>#REF!</v>
      </c>
      <c r="I23" s="1923" t="e">
        <f>+I25+I26+I27+I28</f>
        <v>#REF!</v>
      </c>
      <c r="J23" s="1923" t="e">
        <f>+J25+J26+J27+J28</f>
        <v>#REF!</v>
      </c>
      <c r="K23" s="1923">
        <v>3982</v>
      </c>
      <c r="L23" s="1923" t="e">
        <f>+L25+L26+L27+L28</f>
        <v>#REF!</v>
      </c>
      <c r="M23" s="1923">
        <f>+M25+M26+M27+M28</f>
        <v>0</v>
      </c>
      <c r="N23" s="1923" t="e">
        <f t="shared" ref="N23" si="6">+N25+N26+N27+N28</f>
        <v>#REF!</v>
      </c>
      <c r="O23" s="1923"/>
      <c r="P23" s="1923">
        <f>+P25+P26+P27+P28</f>
        <v>4053</v>
      </c>
      <c r="Q23" s="1923"/>
      <c r="R23" s="1923"/>
      <c r="S23" s="1923"/>
      <c r="T23" s="1923"/>
      <c r="U23" s="1923"/>
      <c r="V23" s="1923"/>
      <c r="W23" s="1917"/>
      <c r="X23" s="1917">
        <f>+X25+X26+X27+X28</f>
        <v>505</v>
      </c>
      <c r="Y23" s="1917"/>
      <c r="Z23" s="1917"/>
      <c r="AA23" s="1600"/>
      <c r="AB23" s="1917">
        <f>+AB25+AB26+AB27+AB28</f>
        <v>561</v>
      </c>
      <c r="AC23" s="1917"/>
      <c r="AD23" s="1917"/>
      <c r="AE23" s="1600"/>
      <c r="AF23" s="1917">
        <f>+AF25+AF26+AF27+AF28</f>
        <v>329</v>
      </c>
      <c r="AG23" s="1917"/>
      <c r="AH23" s="1917"/>
      <c r="AI23" s="1600"/>
      <c r="AJ23" s="1917">
        <f>+AJ25+AJ26+AJ27+AJ28</f>
        <v>338</v>
      </c>
      <c r="AK23" s="1917"/>
      <c r="AL23" s="1917"/>
      <c r="AM23" s="1600"/>
      <c r="AN23" s="1917">
        <f>+AN25+AN26+AN27+AN28</f>
        <v>307</v>
      </c>
      <c r="AO23" s="1917"/>
      <c r="AP23" s="1917"/>
      <c r="AQ23" s="1600"/>
      <c r="AR23" s="1917">
        <f>+AR25+AR26+AR27+AR28</f>
        <v>733</v>
      </c>
      <c r="AS23" s="1917"/>
      <c r="AT23" s="1917"/>
      <c r="AU23" s="1600"/>
      <c r="AV23" s="1917">
        <f>+AV25+AV26+AV27+AV28</f>
        <v>1280</v>
      </c>
      <c r="AW23" s="1917"/>
      <c r="AX23" s="1917"/>
      <c r="AY23" s="1600"/>
    </row>
    <row r="24" spans="1:52" ht="33.75" customHeight="1">
      <c r="A24" s="1598"/>
      <c r="B24" s="940" t="s">
        <v>155</v>
      </c>
      <c r="C24" s="1598"/>
      <c r="D24" s="842"/>
      <c r="E24" s="1391"/>
      <c r="F24" s="1482"/>
      <c r="G24" s="1482"/>
      <c r="H24" s="1932"/>
      <c r="I24" s="1932"/>
      <c r="J24" s="1932"/>
      <c r="K24" s="1933"/>
      <c r="L24" s="1936"/>
      <c r="M24" s="1936"/>
      <c r="N24" s="1936"/>
      <c r="O24" s="1936"/>
      <c r="P24" s="1933"/>
      <c r="Q24" s="1932"/>
      <c r="R24" s="1932"/>
      <c r="S24" s="1932"/>
      <c r="T24" s="1932"/>
      <c r="U24" s="1932"/>
      <c r="V24" s="1932"/>
      <c r="W24" s="1598"/>
      <c r="X24" s="1598"/>
      <c r="Y24" s="1598"/>
      <c r="Z24" s="1598"/>
      <c r="AA24" s="1598"/>
      <c r="AB24" s="1598"/>
      <c r="AC24" s="1598"/>
      <c r="AD24" s="1598"/>
      <c r="AE24" s="1598"/>
      <c r="AF24" s="1598"/>
      <c r="AG24" s="1598"/>
      <c r="AH24" s="1598"/>
      <c r="AI24" s="1598"/>
      <c r="AJ24" s="1598"/>
      <c r="AK24" s="1598"/>
      <c r="AL24" s="1598"/>
      <c r="AM24" s="1598"/>
      <c r="AN24" s="1598"/>
      <c r="AO24" s="1598"/>
      <c r="AP24" s="1598"/>
      <c r="AQ24" s="1598"/>
      <c r="AR24" s="1598"/>
      <c r="AS24" s="1598"/>
      <c r="AT24" s="1598"/>
      <c r="AU24" s="1598"/>
      <c r="AV24" s="1598"/>
      <c r="AW24" s="1598"/>
      <c r="AX24" s="1598"/>
      <c r="AY24" s="1598"/>
    </row>
    <row r="25" spans="1:52" ht="33.75" customHeight="1">
      <c r="A25" s="1598"/>
      <c r="B25" s="940" t="s">
        <v>572</v>
      </c>
      <c r="C25" s="1598" t="s">
        <v>176</v>
      </c>
      <c r="D25" s="842">
        <v>952</v>
      </c>
      <c r="E25" s="1275" t="e">
        <f>#REF!+#REF!+#REF!+#REF!+#REF!+AZ25+BD25</f>
        <v>#REF!</v>
      </c>
      <c r="F25" s="1936">
        <v>960</v>
      </c>
      <c r="G25" s="1275">
        <v>1141</v>
      </c>
      <c r="H25" s="1932" t="e">
        <f>#REF!+#REF!+#REF!+#REF!+#REF!+#REF!+#REF!</f>
        <v>#REF!</v>
      </c>
      <c r="I25" s="1932" t="e">
        <f>#REF!+#REF!+#REF!+#REF!+#REF!+#REF!+#REF!</f>
        <v>#REF!</v>
      </c>
      <c r="J25" s="1932" t="e">
        <f>#REF!+#REF!+#REF!+#REF!+#REF!+#REF!+#REF!</f>
        <v>#REF!</v>
      </c>
      <c r="K25" s="1933">
        <v>1193</v>
      </c>
      <c r="L25" s="1936" t="e">
        <f>#REF!+#REF!+#REF!+#REF!+#REF!+#REF!+#REF!</f>
        <v>#REF!</v>
      </c>
      <c r="M25" s="1933">
        <f>Y25+AC25++AG25+AK25+AO25+AS25+AW25</f>
        <v>0</v>
      </c>
      <c r="N25" s="1936" t="e">
        <f>#REF!+#REF!+#REF!+#REF!+#REF!+#REF!+AV25</f>
        <v>#REF!</v>
      </c>
      <c r="O25" s="1936"/>
      <c r="P25" s="1933">
        <f>+X25+AB25+AF25+AJ25+AN25+AR25+AV25</f>
        <v>1198</v>
      </c>
      <c r="Q25" s="1932"/>
      <c r="R25" s="1932"/>
      <c r="S25" s="1932"/>
      <c r="T25" s="1932"/>
      <c r="U25" s="1932"/>
      <c r="V25" s="1932"/>
      <c r="W25" s="1598"/>
      <c r="X25" s="1233">
        <v>135</v>
      </c>
      <c r="Y25" s="904"/>
      <c r="Z25" s="904"/>
      <c r="AA25" s="1598"/>
      <c r="AB25" s="904">
        <v>185</v>
      </c>
      <c r="AC25" s="904"/>
      <c r="AD25" s="904"/>
      <c r="AE25" s="1598"/>
      <c r="AF25" s="904">
        <v>110</v>
      </c>
      <c r="AG25" s="904"/>
      <c r="AH25" s="904"/>
      <c r="AI25" s="1598"/>
      <c r="AJ25" s="904">
        <v>85</v>
      </c>
      <c r="AK25" s="904"/>
      <c r="AL25" s="904"/>
      <c r="AM25" s="1598"/>
      <c r="AN25" s="904">
        <v>95</v>
      </c>
      <c r="AO25" s="904"/>
      <c r="AP25" s="904"/>
      <c r="AQ25" s="1598"/>
      <c r="AR25" s="904">
        <v>200</v>
      </c>
      <c r="AS25" s="904"/>
      <c r="AT25" s="904"/>
      <c r="AU25" s="1598"/>
      <c r="AV25" s="1233">
        <v>388</v>
      </c>
      <c r="AW25" s="1914"/>
      <c r="AX25" s="1914"/>
      <c r="AY25" s="1598"/>
    </row>
    <row r="26" spans="1:52" ht="33.75" customHeight="1">
      <c r="A26" s="1598"/>
      <c r="B26" s="940" t="s">
        <v>191</v>
      </c>
      <c r="C26" s="1598" t="s">
        <v>176</v>
      </c>
      <c r="D26" s="842">
        <v>1292</v>
      </c>
      <c r="E26" s="1275" t="e">
        <f>#REF!+#REF!+#REF!+#REF!+#REF!+AZ26+BD26</f>
        <v>#REF!</v>
      </c>
      <c r="F26" s="1275">
        <v>1316</v>
      </c>
      <c r="G26" s="1275">
        <v>1623</v>
      </c>
      <c r="H26" s="1932" t="e">
        <f>#REF!+#REF!+#REF!+#REF!+#REF!+#REF!+#REF!</f>
        <v>#REF!</v>
      </c>
      <c r="I26" s="1932" t="e">
        <f>#REF!+#REF!+#REF!+#REF!+#REF!+#REF!+#REF!</f>
        <v>#REF!</v>
      </c>
      <c r="J26" s="1932" t="e">
        <f>#REF!+#REF!+#REF!+#REF!+#REF!+#REF!+#REF!</f>
        <v>#REF!</v>
      </c>
      <c r="K26" s="1933">
        <v>1631</v>
      </c>
      <c r="L26" s="1936" t="e">
        <f>#REF!+#REF!+#REF!+#REF!+#REF!+#REF!+#REF!</f>
        <v>#REF!</v>
      </c>
      <c r="M26" s="1933">
        <f>Y26+AC26++AG26+AK26+AO26+AS26+AW26</f>
        <v>0</v>
      </c>
      <c r="N26" s="1936" t="e">
        <f>#REF!+#REF!+#REF!+#REF!+#REF!+#REF!+AV26</f>
        <v>#REF!</v>
      </c>
      <c r="O26" s="1936"/>
      <c r="P26" s="1933">
        <f>+X26+AB26+AF26+AJ26+AN26+AR26+AV26</f>
        <v>1638</v>
      </c>
      <c r="Q26" s="1932"/>
      <c r="R26" s="1932"/>
      <c r="S26" s="1932"/>
      <c r="T26" s="1932"/>
      <c r="U26" s="1932"/>
      <c r="V26" s="1932"/>
      <c r="W26" s="1598"/>
      <c r="X26" s="1233">
        <v>210</v>
      </c>
      <c r="Y26" s="1233"/>
      <c r="Z26" s="1233"/>
      <c r="AA26" s="1598"/>
      <c r="AB26" s="1233">
        <v>235</v>
      </c>
      <c r="AC26" s="1233"/>
      <c r="AD26" s="1233"/>
      <c r="AE26" s="1598"/>
      <c r="AF26" s="1233">
        <v>133</v>
      </c>
      <c r="AG26" s="1233"/>
      <c r="AH26" s="1233"/>
      <c r="AI26" s="1598"/>
      <c r="AJ26" s="1233">
        <v>145</v>
      </c>
      <c r="AK26" s="1233"/>
      <c r="AL26" s="1233"/>
      <c r="AM26" s="1598"/>
      <c r="AN26" s="1233">
        <v>140</v>
      </c>
      <c r="AO26" s="1233"/>
      <c r="AP26" s="1233"/>
      <c r="AQ26" s="1598"/>
      <c r="AR26" s="1233">
        <v>285</v>
      </c>
      <c r="AS26" s="1233"/>
      <c r="AT26" s="1233"/>
      <c r="AU26" s="1598"/>
      <c r="AV26" s="1233">
        <v>490</v>
      </c>
      <c r="AW26" s="1233"/>
      <c r="AX26" s="1233"/>
      <c r="AY26" s="1598"/>
    </row>
    <row r="27" spans="1:52" ht="33.75" customHeight="1">
      <c r="A27" s="1598"/>
      <c r="B27" s="940" t="s">
        <v>192</v>
      </c>
      <c r="C27" s="1598" t="s">
        <v>176</v>
      </c>
      <c r="D27" s="842">
        <v>979</v>
      </c>
      <c r="E27" s="1275" t="e">
        <f>#REF!+#REF!+#REF!+#REF!+#REF!+AZ27+BD27</f>
        <v>#REF!</v>
      </c>
      <c r="F27" s="1482">
        <v>905</v>
      </c>
      <c r="G27" s="1275">
        <v>1147</v>
      </c>
      <c r="H27" s="1932" t="e">
        <f>#REF!+#REF!+#REF!+#REF!+#REF!+#REF!+#REF!</f>
        <v>#REF!</v>
      </c>
      <c r="I27" s="1932" t="e">
        <f>#REF!+#REF!+#REF!+#REF!+#REF!+#REF!+#REF!</f>
        <v>#REF!</v>
      </c>
      <c r="J27" s="1932" t="e">
        <f>#REF!+#REF!+#REF!+#REF!+#REF!+#REF!+#REF!</f>
        <v>#REF!</v>
      </c>
      <c r="K27" s="1933">
        <v>1158</v>
      </c>
      <c r="L27" s="1936" t="e">
        <f>#REF!+#REF!+#REF!+#REF!+#REF!+#REF!+#REF!</f>
        <v>#REF!</v>
      </c>
      <c r="M27" s="1933">
        <f>Y27+AC27++AG27+AK27+AO27+AS27+AW27</f>
        <v>0</v>
      </c>
      <c r="N27" s="1936" t="e">
        <f>#REF!+#REF!+#REF!+#REF!+#REF!+#REF!+AV27</f>
        <v>#REF!</v>
      </c>
      <c r="O27" s="1936"/>
      <c r="P27" s="1933">
        <f>+X27+AB27+AF27+AJ27+AN27+AR27+AV27</f>
        <v>1217</v>
      </c>
      <c r="Q27" s="1932"/>
      <c r="R27" s="1932"/>
      <c r="S27" s="1932"/>
      <c r="T27" s="1932"/>
      <c r="U27" s="1932"/>
      <c r="V27" s="1932"/>
      <c r="W27" s="1598"/>
      <c r="X27" s="1482">
        <v>160</v>
      </c>
      <c r="Y27" s="1918"/>
      <c r="Z27" s="1918"/>
      <c r="AA27" s="1598"/>
      <c r="AB27" s="1919">
        <v>141</v>
      </c>
      <c r="AC27" s="1919"/>
      <c r="AD27" s="1919"/>
      <c r="AE27" s="1598"/>
      <c r="AF27" s="904">
        <v>86</v>
      </c>
      <c r="AG27" s="904"/>
      <c r="AH27" s="904"/>
      <c r="AI27" s="1598"/>
      <c r="AJ27" s="904">
        <v>108</v>
      </c>
      <c r="AK27" s="904"/>
      <c r="AL27" s="904"/>
      <c r="AM27" s="1598"/>
      <c r="AN27" s="904">
        <v>72</v>
      </c>
      <c r="AO27" s="904"/>
      <c r="AP27" s="904"/>
      <c r="AQ27" s="1598"/>
      <c r="AR27" s="904">
        <v>248</v>
      </c>
      <c r="AS27" s="904"/>
      <c r="AT27" s="904"/>
      <c r="AU27" s="1598"/>
      <c r="AV27" s="904">
        <v>402</v>
      </c>
      <c r="AW27" s="1914"/>
      <c r="AX27" s="1914"/>
      <c r="AY27" s="1598"/>
    </row>
    <row r="28" spans="1:52" s="1435" customFormat="1" ht="33.75" hidden="1" customHeight="1">
      <c r="A28" s="1485"/>
      <c r="B28" s="1503" t="s">
        <v>193</v>
      </c>
      <c r="C28" s="1485" t="s">
        <v>176</v>
      </c>
      <c r="D28" s="1937"/>
      <c r="E28" s="1942" t="e">
        <f>#REF!+#REF!+#REF!+#REF!+#REF!+AZ28+BD28</f>
        <v>#REF!</v>
      </c>
      <c r="F28" s="1938"/>
      <c r="G28" s="1942">
        <v>1269</v>
      </c>
      <c r="H28" s="1939"/>
      <c r="I28" s="1939"/>
      <c r="J28" s="1939"/>
      <c r="K28" s="1939"/>
      <c r="L28" s="1941">
        <v>1304</v>
      </c>
      <c r="M28" s="1940"/>
      <c r="N28" s="1941"/>
      <c r="O28" s="1941"/>
      <c r="P28" s="1940"/>
      <c r="Q28" s="1939"/>
      <c r="R28" s="1939"/>
      <c r="S28" s="1939"/>
      <c r="T28" s="1939"/>
      <c r="U28" s="1939"/>
      <c r="V28" s="1939"/>
      <c r="W28" s="1485"/>
      <c r="X28" s="1485"/>
      <c r="Y28" s="1485"/>
      <c r="Z28" s="1485"/>
      <c r="AA28" s="1485"/>
      <c r="AB28" s="1485"/>
      <c r="AC28" s="1485"/>
      <c r="AD28" s="1485"/>
      <c r="AE28" s="1485"/>
      <c r="AF28" s="1485"/>
      <c r="AG28" s="1485"/>
      <c r="AH28" s="1485"/>
      <c r="AI28" s="1485"/>
      <c r="AJ28" s="1485"/>
      <c r="AK28" s="1485"/>
      <c r="AL28" s="1485"/>
      <c r="AM28" s="1485"/>
      <c r="AN28" s="1485"/>
      <c r="AO28" s="1485"/>
      <c r="AP28" s="1485"/>
      <c r="AQ28" s="1485"/>
      <c r="AR28" s="1485"/>
      <c r="AS28" s="1485"/>
      <c r="AT28" s="1485"/>
      <c r="AU28" s="1485"/>
      <c r="AV28" s="1485"/>
      <c r="AW28" s="1485"/>
      <c r="AX28" s="1485"/>
      <c r="AY28" s="1485"/>
    </row>
    <row r="29" spans="1:52" s="1158" customFormat="1" ht="33.75" customHeight="1">
      <c r="A29" s="1600">
        <v>3</v>
      </c>
      <c r="B29" s="1929" t="s">
        <v>30</v>
      </c>
      <c r="C29" s="1600"/>
      <c r="D29" s="1604"/>
      <c r="E29" s="1943"/>
      <c r="F29" s="1912"/>
      <c r="G29" s="1912"/>
      <c r="H29" s="1923"/>
      <c r="I29" s="1923"/>
      <c r="J29" s="1923"/>
      <c r="K29" s="1923"/>
      <c r="L29" s="1944"/>
      <c r="M29" s="1944"/>
      <c r="N29" s="1944"/>
      <c r="O29" s="1944"/>
      <c r="P29" s="1933"/>
      <c r="Q29" s="1932"/>
      <c r="R29" s="1932"/>
      <c r="S29" s="1932"/>
      <c r="T29" s="1932"/>
      <c r="U29" s="1932"/>
      <c r="V29" s="1932"/>
      <c r="W29" s="1600"/>
      <c r="X29" s="1600"/>
      <c r="Y29" s="1600"/>
      <c r="Z29" s="1600"/>
      <c r="AA29" s="1600"/>
      <c r="AB29" s="1600"/>
      <c r="AC29" s="1600"/>
      <c r="AD29" s="1600"/>
      <c r="AE29" s="1600"/>
      <c r="AF29" s="1600"/>
      <c r="AG29" s="1600"/>
      <c r="AH29" s="1600"/>
      <c r="AI29" s="1600"/>
      <c r="AJ29" s="1600"/>
      <c r="AK29" s="1600"/>
      <c r="AL29" s="1600"/>
      <c r="AM29" s="1600"/>
      <c r="AN29" s="1600"/>
      <c r="AO29" s="1600"/>
      <c r="AP29" s="1600"/>
      <c r="AQ29" s="1600"/>
      <c r="AR29" s="1600"/>
      <c r="AS29" s="1600"/>
      <c r="AT29" s="1600"/>
      <c r="AU29" s="1600"/>
      <c r="AV29" s="1600"/>
      <c r="AW29" s="1600"/>
      <c r="AX29" s="1600"/>
      <c r="AY29" s="1600"/>
    </row>
    <row r="30" spans="1:52" ht="51" customHeight="1">
      <c r="A30" s="1598"/>
      <c r="B30" s="865" t="s">
        <v>688</v>
      </c>
      <c r="C30" s="1598" t="s">
        <v>167</v>
      </c>
      <c r="D30" s="842">
        <v>100</v>
      </c>
      <c r="E30" s="1945" t="e">
        <f>(#REF!+#REF!+#REF!+#REF!+#REF!+AZ30+BD30)/7</f>
        <v>#REF!</v>
      </c>
      <c r="F30" s="1482">
        <v>100</v>
      </c>
      <c r="G30" s="1482">
        <v>100</v>
      </c>
      <c r="H30" s="1932" t="e">
        <f>(#REF!+#REF!+#REF!+#REF!+#REF!+#REF!+#REF!)/7</f>
        <v>#REF!</v>
      </c>
      <c r="I30" s="1932" t="e">
        <f>(#REF!+#REF!+#REF!+#REF!+#REF!+#REF!+#REF!)/7</f>
        <v>#REF!</v>
      </c>
      <c r="J30" s="1932" t="e">
        <f>(#REF!+#REF!+#REF!+#REF!+#REF!+#REF!+#REF!)/7</f>
        <v>#REF!</v>
      </c>
      <c r="K30" s="1932">
        <v>100</v>
      </c>
      <c r="L30" s="1936" t="e">
        <f>(#REF!+#REF!+#REF!+#REF!+#REF!+#REF!+#REF!)/7</f>
        <v>#REF!</v>
      </c>
      <c r="M30" s="1933">
        <f>(Y30+AC30++AG30+AK30+AO30+AS30+AW30)/7</f>
        <v>0</v>
      </c>
      <c r="N30" s="1936" t="e">
        <f>(#REF!+#REF!+#REF!+#REF!+#REF!+#REF!+AV30)/7</f>
        <v>#REF!</v>
      </c>
      <c r="O30" s="1936"/>
      <c r="P30" s="1933">
        <f>(X30+AB30+AF30+AJ30+AN30+AR30+AV30)/7</f>
        <v>100</v>
      </c>
      <c r="Q30" s="1932"/>
      <c r="R30" s="1932"/>
      <c r="S30" s="1932"/>
      <c r="T30" s="1932"/>
      <c r="U30" s="1932"/>
      <c r="V30" s="1932"/>
      <c r="W30" s="1598"/>
      <c r="X30" s="1914">
        <v>100</v>
      </c>
      <c r="Y30" s="1914"/>
      <c r="Z30" s="1914"/>
      <c r="AA30" s="1598"/>
      <c r="AB30" s="1914">
        <v>100</v>
      </c>
      <c r="AC30" s="1914"/>
      <c r="AD30" s="1914"/>
      <c r="AE30" s="1598"/>
      <c r="AF30" s="1914">
        <v>100</v>
      </c>
      <c r="AG30" s="1914"/>
      <c r="AH30" s="1914"/>
      <c r="AI30" s="1598"/>
      <c r="AJ30" s="1914">
        <v>100</v>
      </c>
      <c r="AK30" s="1914"/>
      <c r="AL30" s="1914"/>
      <c r="AM30" s="1598"/>
      <c r="AN30" s="1914">
        <v>100</v>
      </c>
      <c r="AO30" s="1914"/>
      <c r="AP30" s="1914"/>
      <c r="AQ30" s="1598"/>
      <c r="AR30" s="1914">
        <v>100</v>
      </c>
      <c r="AS30" s="1914"/>
      <c r="AT30" s="1914"/>
      <c r="AU30" s="1598"/>
      <c r="AV30" s="1914">
        <v>100</v>
      </c>
      <c r="AW30" s="1914"/>
      <c r="AX30" s="1914"/>
      <c r="AY30" s="1598"/>
    </row>
    <row r="31" spans="1:52" ht="37.5" customHeight="1">
      <c r="A31" s="1598"/>
      <c r="B31" s="940" t="s">
        <v>31</v>
      </c>
      <c r="C31" s="1598" t="s">
        <v>167</v>
      </c>
      <c r="D31" s="842">
        <v>99.857142857142861</v>
      </c>
      <c r="E31" s="1946" t="e">
        <f>(#REF!+#REF!+#REF!+#REF!+#REF!+AZ31+BD31)/7</f>
        <v>#REF!</v>
      </c>
      <c r="F31" s="1936">
        <v>100</v>
      </c>
      <c r="G31" s="1947">
        <v>99.671428571428578</v>
      </c>
      <c r="H31" s="1932" t="e">
        <f>(#REF!+#REF!+#REF!+#REF!+#REF!+#REF!+#REF!)/7</f>
        <v>#REF!</v>
      </c>
      <c r="I31" s="1932" t="e">
        <f>(#REF!+#REF!+#REF!+#REF!+#REF!+#REF!+#REF!)/7</f>
        <v>#REF!</v>
      </c>
      <c r="J31" s="1932" t="e">
        <f>(#REF!+#REF!+#REF!+#REF!+#REF!+#REF!+#REF!)/7</f>
        <v>#REF!</v>
      </c>
      <c r="K31" s="1932">
        <v>99.857142857142861</v>
      </c>
      <c r="L31" s="1936" t="e">
        <f>(#REF!+#REF!+#REF!+#REF!+#REF!+#REF!+#REF!)/7</f>
        <v>#REF!</v>
      </c>
      <c r="M31" s="1933">
        <f t="shared" ref="M31" si="7">(Y31+AC31++AG31+AK31+AO31+AS31+AW31)/7</f>
        <v>0</v>
      </c>
      <c r="N31" s="1936" t="e">
        <f>(#REF!+#REF!+#REF!+#REF!+#REF!+#REF!+AV31)/7</f>
        <v>#REF!</v>
      </c>
      <c r="O31" s="1936"/>
      <c r="P31" s="1933">
        <f>(X31+AB31+AF31+AJ31+AN31+AR31+AV31)/7</f>
        <v>100</v>
      </c>
      <c r="Q31" s="1932"/>
      <c r="R31" s="1932"/>
      <c r="S31" s="1932"/>
      <c r="T31" s="1932"/>
      <c r="U31" s="1932"/>
      <c r="V31" s="1932"/>
      <c r="W31" s="1598"/>
      <c r="X31" s="1233">
        <v>100</v>
      </c>
      <c r="Y31" s="1233"/>
      <c r="Z31" s="1233"/>
      <c r="AA31" s="1598"/>
      <c r="AB31" s="1233">
        <v>100</v>
      </c>
      <c r="AC31" s="1233"/>
      <c r="AD31" s="1233"/>
      <c r="AE31" s="1598"/>
      <c r="AF31" s="1233">
        <v>100</v>
      </c>
      <c r="AG31" s="1233"/>
      <c r="AH31" s="1233"/>
      <c r="AI31" s="1598"/>
      <c r="AJ31" s="1233">
        <v>100</v>
      </c>
      <c r="AK31" s="1233"/>
      <c r="AL31" s="1233"/>
      <c r="AM31" s="1598"/>
      <c r="AN31" s="1233">
        <v>100</v>
      </c>
      <c r="AO31" s="1233"/>
      <c r="AP31" s="1233"/>
      <c r="AQ31" s="1598"/>
      <c r="AR31" s="1233">
        <v>100</v>
      </c>
      <c r="AS31" s="1233"/>
      <c r="AT31" s="1233"/>
      <c r="AU31" s="1598"/>
      <c r="AV31" s="1233">
        <v>100</v>
      </c>
      <c r="AW31" s="1233"/>
      <c r="AX31" s="1233"/>
      <c r="AY31" s="1598"/>
    </row>
    <row r="32" spans="1:52" s="1435" customFormat="1" ht="37.5" hidden="1" customHeight="1">
      <c r="A32" s="1485"/>
      <c r="B32" s="1503" t="s">
        <v>32</v>
      </c>
      <c r="C32" s="1485" t="s">
        <v>167</v>
      </c>
      <c r="D32" s="1937">
        <v>99.039999999999992</v>
      </c>
      <c r="E32" s="1948" t="e">
        <f>(#REF!+#REF!+#REF!+#REF!+#REF!+AZ32+BD32)/7</f>
        <v>#REF!</v>
      </c>
      <c r="F32" s="1938">
        <v>93</v>
      </c>
      <c r="G32" s="1938">
        <v>99.039999999999992</v>
      </c>
      <c r="H32" s="1939" t="e">
        <f>(#REF!+#REF!+#REF!+#REF!+#REF!+#REF!+#REF!)/5</f>
        <v>#REF!</v>
      </c>
      <c r="I32" s="1939" t="e">
        <f>(#REF!+#REF!+#REF!+#REF!+#REF!+#REF!+#REF!)/5</f>
        <v>#REF!</v>
      </c>
      <c r="J32" s="1949" t="e">
        <f>(#REF!+#REF!+#REF!+#REF!+#REF!+#REF!+#REF!)/7</f>
        <v>#REF!</v>
      </c>
      <c r="K32" s="1949">
        <v>94.142857142857139</v>
      </c>
      <c r="L32" s="1949" t="e">
        <f>(#REF!+#REF!+#REF!+#REF!+#REF!+#REF!+#REF!)/7</f>
        <v>#REF!</v>
      </c>
      <c r="M32" s="1940"/>
      <c r="N32" s="1941"/>
      <c r="O32" s="1941"/>
      <c r="P32" s="1940"/>
      <c r="Q32" s="1939"/>
      <c r="R32" s="1939"/>
      <c r="S32" s="1939"/>
      <c r="T32" s="1939"/>
      <c r="U32" s="1939"/>
      <c r="V32" s="1939"/>
      <c r="W32" s="1485"/>
      <c r="X32" s="1488"/>
      <c r="Y32" s="1920"/>
      <c r="Z32" s="1920"/>
      <c r="AA32" s="1485"/>
      <c r="AB32" s="1487"/>
      <c r="AC32" s="1487"/>
      <c r="AD32" s="1487"/>
      <c r="AE32" s="1485"/>
      <c r="AF32" s="1487"/>
      <c r="AG32" s="1487"/>
      <c r="AH32" s="1487"/>
      <c r="AI32" s="1485"/>
      <c r="AJ32" s="1487"/>
      <c r="AK32" s="1487"/>
      <c r="AL32" s="1487"/>
      <c r="AM32" s="1485"/>
      <c r="AN32" s="1487"/>
      <c r="AO32" s="1487"/>
      <c r="AP32" s="1487"/>
      <c r="AQ32" s="1485"/>
      <c r="AR32" s="1487"/>
      <c r="AS32" s="1487"/>
      <c r="AT32" s="1487"/>
      <c r="AU32" s="1485"/>
      <c r="AV32" s="1488"/>
      <c r="AW32" s="1921"/>
      <c r="AX32" s="1921"/>
      <c r="AY32" s="1485"/>
    </row>
    <row r="33" spans="1:52" s="1435" customFormat="1" ht="37.5" hidden="1" customHeight="1">
      <c r="A33" s="1485"/>
      <c r="B33" s="1503" t="s">
        <v>33</v>
      </c>
      <c r="C33" s="1485" t="s">
        <v>167</v>
      </c>
      <c r="D33" s="1937"/>
      <c r="E33" s="1948"/>
      <c r="F33" s="1938"/>
      <c r="G33" s="1938"/>
      <c r="H33" s="1939"/>
      <c r="I33" s="1939"/>
      <c r="J33" s="1939"/>
      <c r="K33" s="1939"/>
      <c r="L33" s="1939">
        <v>97</v>
      </c>
      <c r="M33" s="1940"/>
      <c r="N33" s="1941"/>
      <c r="O33" s="1941"/>
      <c r="P33" s="1940"/>
      <c r="Q33" s="1939"/>
      <c r="R33" s="1939"/>
      <c r="S33" s="1939"/>
      <c r="T33" s="1939"/>
      <c r="U33" s="1939"/>
      <c r="V33" s="1939"/>
      <c r="W33" s="1485"/>
      <c r="X33" s="1485"/>
      <c r="Y33" s="1485"/>
      <c r="Z33" s="1485"/>
      <c r="AA33" s="1485"/>
      <c r="AB33" s="1485"/>
      <c r="AC33" s="1485"/>
      <c r="AD33" s="1485"/>
      <c r="AE33" s="1485"/>
      <c r="AF33" s="1485"/>
      <c r="AG33" s="1485"/>
      <c r="AH33" s="1485"/>
      <c r="AI33" s="1485"/>
      <c r="AJ33" s="1485"/>
      <c r="AK33" s="1485"/>
      <c r="AL33" s="1485"/>
      <c r="AM33" s="1485"/>
      <c r="AN33" s="1485"/>
      <c r="AO33" s="1485"/>
      <c r="AP33" s="1485"/>
      <c r="AQ33" s="1485"/>
      <c r="AR33" s="1485"/>
      <c r="AS33" s="1485"/>
      <c r="AT33" s="1485"/>
      <c r="AU33" s="1485"/>
      <c r="AV33" s="1485"/>
      <c r="AW33" s="1485"/>
      <c r="AX33" s="1485"/>
      <c r="AY33" s="1485"/>
    </row>
    <row r="34" spans="1:52" s="1158" customFormat="1" ht="34.5" customHeight="1">
      <c r="A34" s="1600">
        <v>4</v>
      </c>
      <c r="B34" s="1929" t="s">
        <v>803</v>
      </c>
      <c r="C34" s="1600"/>
      <c r="D34" s="1604"/>
      <c r="E34" s="1943"/>
      <c r="F34" s="1912"/>
      <c r="G34" s="1912"/>
      <c r="H34" s="1923"/>
      <c r="I34" s="1923"/>
      <c r="J34" s="1923"/>
      <c r="K34" s="1923"/>
      <c r="L34" s="1950"/>
      <c r="M34" s="1950"/>
      <c r="N34" s="1950"/>
      <c r="O34" s="1950"/>
      <c r="P34" s="1933"/>
      <c r="Q34" s="1932"/>
      <c r="R34" s="1932"/>
      <c r="S34" s="1932"/>
      <c r="T34" s="1932"/>
      <c r="U34" s="1932"/>
      <c r="V34" s="1932"/>
      <c r="W34" s="1600"/>
      <c r="X34" s="1600"/>
      <c r="Y34" s="1600"/>
      <c r="Z34" s="1600"/>
      <c r="AA34" s="1600"/>
      <c r="AB34" s="1600"/>
      <c r="AC34" s="1600"/>
      <c r="AD34" s="1600"/>
      <c r="AE34" s="1600"/>
      <c r="AF34" s="1600"/>
      <c r="AG34" s="1600"/>
      <c r="AH34" s="1600"/>
      <c r="AI34" s="1600"/>
      <c r="AJ34" s="1600"/>
      <c r="AK34" s="1600"/>
      <c r="AL34" s="1600"/>
      <c r="AM34" s="1600"/>
      <c r="AN34" s="1600"/>
      <c r="AO34" s="1600"/>
      <c r="AP34" s="1600"/>
      <c r="AQ34" s="1600"/>
      <c r="AR34" s="1600"/>
      <c r="AS34" s="1600"/>
      <c r="AT34" s="1600"/>
      <c r="AU34" s="1600"/>
      <c r="AV34" s="1600"/>
      <c r="AW34" s="1600"/>
      <c r="AX34" s="1600"/>
      <c r="AY34" s="1600"/>
    </row>
    <row r="35" spans="1:52" ht="74.25" customHeight="1">
      <c r="A35" s="1598"/>
      <c r="B35" s="865" t="s">
        <v>1118</v>
      </c>
      <c r="C35" s="1107" t="s">
        <v>355</v>
      </c>
      <c r="D35" s="1951">
        <v>7</v>
      </c>
      <c r="E35" s="904">
        <v>7</v>
      </c>
      <c r="F35" s="1482">
        <v>7</v>
      </c>
      <c r="G35" s="1482">
        <v>7</v>
      </c>
      <c r="H35" s="1482">
        <v>7</v>
      </c>
      <c r="I35" s="1482">
        <v>8</v>
      </c>
      <c r="J35" s="1482">
        <v>7</v>
      </c>
      <c r="K35" s="1482">
        <v>7</v>
      </c>
      <c r="L35" s="1932" t="e">
        <f>(#REF!+#REF!+#REF!+#REF!+#REF!+#REF!+#REF!)</f>
        <v>#REF!</v>
      </c>
      <c r="M35" s="1933">
        <f>(Y35+AC35++AG35+AK35+AO35+AS35+AW35)</f>
        <v>0</v>
      </c>
      <c r="N35" s="1936" t="e">
        <f>(#REF!+#REF!+#REF!+#REF!+#REF!+#REF!+AV35)/7</f>
        <v>#REF!</v>
      </c>
      <c r="O35" s="1936"/>
      <c r="P35" s="1933">
        <f>(X35+AB35+AF35+AJ35+AN35+AR35+AV35)</f>
        <v>7</v>
      </c>
      <c r="Q35" s="1932"/>
      <c r="R35" s="1932"/>
      <c r="S35" s="1932"/>
      <c r="T35" s="1932"/>
      <c r="U35" s="1932"/>
      <c r="V35" s="1932"/>
      <c r="W35" s="1598"/>
      <c r="X35" s="1922">
        <v>1</v>
      </c>
      <c r="Y35" s="1922"/>
      <c r="Z35" s="1922"/>
      <c r="AA35" s="1598"/>
      <c r="AB35" s="1922">
        <v>1</v>
      </c>
      <c r="AC35" s="1922"/>
      <c r="AD35" s="1922"/>
      <c r="AE35" s="1598"/>
      <c r="AF35" s="1922">
        <v>1</v>
      </c>
      <c r="AG35" s="1922"/>
      <c r="AH35" s="1922"/>
      <c r="AI35" s="1598"/>
      <c r="AJ35" s="1922">
        <v>1</v>
      </c>
      <c r="AK35" s="1922"/>
      <c r="AL35" s="1922"/>
      <c r="AM35" s="1598"/>
      <c r="AN35" s="1922">
        <v>1</v>
      </c>
      <c r="AO35" s="1922"/>
      <c r="AP35" s="1922"/>
      <c r="AQ35" s="1598"/>
      <c r="AR35" s="1922">
        <v>1</v>
      </c>
      <c r="AS35" s="1922"/>
      <c r="AT35" s="1922"/>
      <c r="AU35" s="1598"/>
      <c r="AV35" s="1922">
        <v>1</v>
      </c>
      <c r="AW35" s="1922"/>
      <c r="AX35" s="1922"/>
      <c r="AY35" s="1598"/>
    </row>
    <row r="36" spans="1:52" ht="22.5" customHeight="1">
      <c r="A36" s="1598"/>
      <c r="B36" s="865" t="s">
        <v>1119</v>
      </c>
      <c r="C36" s="1107"/>
      <c r="D36" s="1951"/>
      <c r="E36" s="904"/>
      <c r="F36" s="1482"/>
      <c r="G36" s="1482"/>
      <c r="H36" s="1932"/>
      <c r="I36" s="1932"/>
      <c r="J36" s="1932"/>
      <c r="K36" s="1932"/>
      <c r="L36" s="1932"/>
      <c r="M36" s="1932"/>
      <c r="N36" s="1932"/>
      <c r="O36" s="1932"/>
      <c r="P36" s="1933"/>
      <c r="Q36" s="1932"/>
      <c r="R36" s="1932"/>
      <c r="S36" s="1932"/>
      <c r="T36" s="1932"/>
      <c r="U36" s="1932"/>
      <c r="V36" s="1932"/>
      <c r="W36" s="1598"/>
      <c r="X36" s="1598"/>
      <c r="Y36" s="1598"/>
      <c r="Z36" s="1598"/>
      <c r="AA36" s="1598"/>
      <c r="AB36" s="1598"/>
      <c r="AC36" s="1598"/>
      <c r="AD36" s="1598"/>
      <c r="AE36" s="1598"/>
      <c r="AF36" s="1598"/>
      <c r="AG36" s="1598"/>
      <c r="AH36" s="1598"/>
      <c r="AI36" s="1598"/>
      <c r="AJ36" s="1598"/>
      <c r="AK36" s="1598"/>
      <c r="AL36" s="1598"/>
      <c r="AM36" s="1598"/>
      <c r="AN36" s="1598"/>
      <c r="AO36" s="1598"/>
      <c r="AP36" s="1598"/>
      <c r="AQ36" s="1598"/>
      <c r="AR36" s="1598"/>
      <c r="AS36" s="1598"/>
      <c r="AT36" s="1598"/>
      <c r="AU36" s="1598"/>
      <c r="AV36" s="1598"/>
      <c r="AW36" s="1598"/>
      <c r="AX36" s="1598"/>
      <c r="AY36" s="1598"/>
    </row>
    <row r="37" spans="1:52" ht="38.25" customHeight="1">
      <c r="A37" s="1598"/>
      <c r="B37" s="865" t="s">
        <v>1120</v>
      </c>
      <c r="C37" s="1107" t="s">
        <v>355</v>
      </c>
      <c r="D37" s="1951">
        <v>7</v>
      </c>
      <c r="E37" s="904"/>
      <c r="F37" s="1482">
        <v>7</v>
      </c>
      <c r="G37" s="1482">
        <v>7</v>
      </c>
      <c r="H37" s="1482">
        <v>7</v>
      </c>
      <c r="I37" s="1482">
        <v>8</v>
      </c>
      <c r="J37" s="1482">
        <v>7</v>
      </c>
      <c r="K37" s="1482">
        <v>7</v>
      </c>
      <c r="L37" s="1932" t="e">
        <f>(#REF!+#REF!+#REF!+#REF!+#REF!+#REF!+#REF!)</f>
        <v>#REF!</v>
      </c>
      <c r="M37" s="1933">
        <f>(Y37+AC37++AG37+AK37+AO37+AS37+AW37)</f>
        <v>0</v>
      </c>
      <c r="N37" s="1936" t="e">
        <f>(#REF!+#REF!+#REF!+#REF!+#REF!+#REF!+AV37)/7</f>
        <v>#REF!</v>
      </c>
      <c r="O37" s="1936"/>
      <c r="P37" s="1933">
        <f>(X37+AB37+AF37+AJ37+AN37+AR37+AV37)</f>
        <v>7</v>
      </c>
      <c r="Q37" s="1932"/>
      <c r="R37" s="1932"/>
      <c r="S37" s="1932"/>
      <c r="T37" s="1932"/>
      <c r="U37" s="1932"/>
      <c r="V37" s="1932"/>
      <c r="W37" s="1598"/>
      <c r="X37" s="1922">
        <v>1</v>
      </c>
      <c r="Y37" s="1922"/>
      <c r="Z37" s="1922"/>
      <c r="AA37" s="1598"/>
      <c r="AB37" s="1922">
        <v>1</v>
      </c>
      <c r="AC37" s="1922"/>
      <c r="AD37" s="1922"/>
      <c r="AE37" s="1598"/>
      <c r="AF37" s="1922">
        <v>1</v>
      </c>
      <c r="AG37" s="1922"/>
      <c r="AH37" s="1922"/>
      <c r="AI37" s="1598"/>
      <c r="AJ37" s="1922">
        <v>1</v>
      </c>
      <c r="AK37" s="1922"/>
      <c r="AL37" s="1922"/>
      <c r="AM37" s="1598"/>
      <c r="AN37" s="1922">
        <v>1</v>
      </c>
      <c r="AO37" s="1922"/>
      <c r="AP37" s="1922"/>
      <c r="AQ37" s="1598"/>
      <c r="AR37" s="1922">
        <v>1</v>
      </c>
      <c r="AS37" s="1922"/>
      <c r="AT37" s="1922"/>
      <c r="AU37" s="1598"/>
      <c r="AV37" s="1922">
        <v>1</v>
      </c>
      <c r="AW37" s="1922"/>
      <c r="AX37" s="1922"/>
      <c r="AY37" s="1598"/>
    </row>
    <row r="38" spans="1:52" s="1158" customFormat="1" ht="30.75" customHeight="1">
      <c r="A38" s="1600">
        <v>5</v>
      </c>
      <c r="B38" s="1929" t="s">
        <v>34</v>
      </c>
      <c r="C38" s="1600" t="s">
        <v>188</v>
      </c>
      <c r="D38" s="1604">
        <v>637</v>
      </c>
      <c r="E38" s="1445" t="e">
        <f>+E41+E44+E47+E50+E52</f>
        <v>#REF!</v>
      </c>
      <c r="F38" s="1912">
        <v>654</v>
      </c>
      <c r="G38" s="1912">
        <v>931</v>
      </c>
      <c r="H38" s="1923" t="e">
        <f>(#REF!+#REF!+#REF!+#REF!+#REF!+#REF!+#REF!)</f>
        <v>#REF!</v>
      </c>
      <c r="I38" s="1923" t="e">
        <f>(#REF!+#REF!+#REF!+#REF!+#REF!+#REF!+#REF!)</f>
        <v>#REF!</v>
      </c>
      <c r="J38" s="1944" t="e">
        <f>+J41+J44+J47+J50+J52</f>
        <v>#REF!</v>
      </c>
      <c r="K38" s="1944">
        <v>746</v>
      </c>
      <c r="L38" s="1944" t="e">
        <f>+L41+L44+L47+L50+L52</f>
        <v>#REF!</v>
      </c>
      <c r="M38" s="1944">
        <f>+M41+M44+M47+M50+M52</f>
        <v>0</v>
      </c>
      <c r="N38" s="1944">
        <f t="shared" ref="N38" si="8">+N41+N44+N47+N50+N52</f>
        <v>0</v>
      </c>
      <c r="O38" s="1944"/>
      <c r="P38" s="1944">
        <f>+P41+P44+P47+P50+P52</f>
        <v>835</v>
      </c>
      <c r="Q38" s="1923"/>
      <c r="R38" s="1923"/>
      <c r="S38" s="1923"/>
      <c r="T38" s="1923"/>
      <c r="U38" s="1923"/>
      <c r="V38" s="1923"/>
      <c r="W38" s="1600"/>
      <c r="X38" s="1445">
        <f>+X41+X44+X47+X50+X52</f>
        <v>163</v>
      </c>
      <c r="Y38" s="1445"/>
      <c r="Z38" s="1445"/>
      <c r="AA38" s="1600"/>
      <c r="AB38" s="1445">
        <f>+AB41+AB44+AB47+AB50+AB52</f>
        <v>235</v>
      </c>
      <c r="AC38" s="1445"/>
      <c r="AD38" s="1445"/>
      <c r="AE38" s="1600"/>
      <c r="AF38" s="1445">
        <f>+AF41+AF44+AF47+AF50+AF52</f>
        <v>111</v>
      </c>
      <c r="AG38" s="1445"/>
      <c r="AH38" s="1445"/>
      <c r="AI38" s="1600"/>
      <c r="AJ38" s="1445">
        <f>+AJ41+AJ44+AJ47+AJ50+AJ52</f>
        <v>48</v>
      </c>
      <c r="AK38" s="1445"/>
      <c r="AL38" s="1445"/>
      <c r="AM38" s="1600"/>
      <c r="AN38" s="1445">
        <f>+AN41+AN44+AN47+AN50+AN52</f>
        <v>87</v>
      </c>
      <c r="AO38" s="1445"/>
      <c r="AP38" s="1445"/>
      <c r="AQ38" s="1600"/>
      <c r="AR38" s="1445">
        <f>+AR41+AR44+AR47+AR50+AR52</f>
        <v>89</v>
      </c>
      <c r="AS38" s="1445"/>
      <c r="AT38" s="1445"/>
      <c r="AU38" s="1600"/>
      <c r="AV38" s="1445">
        <f>+AV41+AV44+AV47+AV50+AV52</f>
        <v>102</v>
      </c>
      <c r="AW38" s="1445"/>
      <c r="AX38" s="1445"/>
      <c r="AY38" s="1600"/>
    </row>
    <row r="39" spans="1:52" ht="17.25" hidden="1" customHeight="1">
      <c r="A39" s="1598"/>
      <c r="B39" s="871" t="s">
        <v>1277</v>
      </c>
      <c r="C39" s="1598"/>
      <c r="D39" s="842"/>
      <c r="E39" s="904"/>
      <c r="F39" s="1482"/>
      <c r="G39" s="1482"/>
      <c r="H39" s="1932"/>
      <c r="I39" s="1932"/>
      <c r="J39" s="1936"/>
      <c r="K39" s="1936"/>
      <c r="L39" s="1936"/>
      <c r="M39" s="1936">
        <f>+M42+M45+M48</f>
        <v>0</v>
      </c>
      <c r="N39" s="1936">
        <f t="shared" ref="N39:P39" si="9">+N42+N45+N48</f>
        <v>0</v>
      </c>
      <c r="O39" s="1936"/>
      <c r="P39" s="1936">
        <f t="shared" si="9"/>
        <v>765</v>
      </c>
      <c r="Q39" s="1932"/>
      <c r="R39" s="1932"/>
      <c r="S39" s="1932"/>
      <c r="T39" s="1932"/>
      <c r="U39" s="1932"/>
      <c r="V39" s="1932"/>
      <c r="W39" s="1598"/>
      <c r="X39" s="904">
        <f>X42+X45+X48</f>
        <v>151</v>
      </c>
      <c r="Y39" s="904"/>
      <c r="Z39" s="904"/>
      <c r="AA39" s="1598"/>
      <c r="AB39" s="904">
        <f>AB42+AB45+AB48</f>
        <v>221</v>
      </c>
      <c r="AC39" s="904"/>
      <c r="AD39" s="904"/>
      <c r="AE39" s="1598"/>
      <c r="AF39" s="904">
        <f>AF42+AF45+AF48</f>
        <v>101</v>
      </c>
      <c r="AG39" s="904"/>
      <c r="AH39" s="904"/>
      <c r="AI39" s="1598"/>
      <c r="AJ39" s="904">
        <f>AJ42+AJ45+AJ48</f>
        <v>45</v>
      </c>
      <c r="AK39" s="904"/>
      <c r="AL39" s="904"/>
      <c r="AM39" s="1598"/>
      <c r="AN39" s="904">
        <f>AN42+AN45+AN48</f>
        <v>80</v>
      </c>
      <c r="AO39" s="904"/>
      <c r="AP39" s="904"/>
      <c r="AQ39" s="1598"/>
      <c r="AR39" s="904">
        <f>AR42+AR45+AR48</f>
        <v>80</v>
      </c>
      <c r="AS39" s="904"/>
      <c r="AT39" s="904"/>
      <c r="AU39" s="1598"/>
      <c r="AV39" s="904">
        <f>AV42+AV45+AV48</f>
        <v>87</v>
      </c>
      <c r="AW39" s="904"/>
      <c r="AX39" s="904"/>
      <c r="AY39" s="1598"/>
    </row>
    <row r="40" spans="1:52" ht="35.25" customHeight="1">
      <c r="A40" s="1598"/>
      <c r="B40" s="940" t="s">
        <v>35</v>
      </c>
      <c r="C40" s="1598" t="s">
        <v>167</v>
      </c>
      <c r="D40" s="842">
        <v>100</v>
      </c>
      <c r="E40" s="1952">
        <v>100</v>
      </c>
      <c r="F40" s="1482">
        <v>100</v>
      </c>
      <c r="G40" s="1482">
        <v>100</v>
      </c>
      <c r="H40" s="1932"/>
      <c r="I40" s="1932" t="e">
        <f>(#REF!+#REF!+#REF!+#REF!+#REF!+#REF!+#REF!)/7</f>
        <v>#REF!</v>
      </c>
      <c r="J40" s="1932" t="e">
        <f>(#REF!+#REF!+#REF!+#REF!+#REF!+#REF!+#REF!)/7</f>
        <v>#REF!</v>
      </c>
      <c r="K40" s="1953">
        <v>84.7</v>
      </c>
      <c r="L40" s="1936" t="e">
        <f>(#REF!+#REF!+#REF!+#REF!+#REF!+#REF!+#REF!)/7</f>
        <v>#REF!</v>
      </c>
      <c r="M40" s="1954" t="e">
        <f>M39/M38%</f>
        <v>#DIV/0!</v>
      </c>
      <c r="N40" s="1954" t="e">
        <f t="shared" ref="N40" si="10">N39/N38%</f>
        <v>#DIV/0!</v>
      </c>
      <c r="O40" s="1954"/>
      <c r="P40" s="1954">
        <f>P39/P38%</f>
        <v>91.616766467065872</v>
      </c>
      <c r="Q40" s="1932"/>
      <c r="R40" s="1932"/>
      <c r="S40" s="1932"/>
      <c r="T40" s="1932"/>
      <c r="U40" s="1932"/>
      <c r="V40" s="1932"/>
      <c r="W40" s="1598"/>
      <c r="X40" s="1275">
        <f>X39/X38%</f>
        <v>92.638036809815958</v>
      </c>
      <c r="Y40" s="1275"/>
      <c r="Z40" s="1275"/>
      <c r="AA40" s="1598"/>
      <c r="AB40" s="1275">
        <f>AB39/AB38%</f>
        <v>94.042553191489361</v>
      </c>
      <c r="AC40" s="1275"/>
      <c r="AD40" s="1275"/>
      <c r="AE40" s="1598"/>
      <c r="AF40" s="1275">
        <f>AF39/AF38%</f>
        <v>90.99099099099098</v>
      </c>
      <c r="AG40" s="1275"/>
      <c r="AH40" s="1275"/>
      <c r="AI40" s="1598"/>
      <c r="AJ40" s="1275">
        <f>AJ39/AJ38%</f>
        <v>93.75</v>
      </c>
      <c r="AK40" s="1275"/>
      <c r="AL40" s="1275"/>
      <c r="AM40" s="1598"/>
      <c r="AN40" s="1275">
        <f>AN39/AN38%</f>
        <v>91.954022988505741</v>
      </c>
      <c r="AO40" s="1275"/>
      <c r="AP40" s="1275"/>
      <c r="AQ40" s="1598"/>
      <c r="AR40" s="1275">
        <f>AR39/AR38%</f>
        <v>89.887640449438194</v>
      </c>
      <c r="AS40" s="1275"/>
      <c r="AT40" s="1275"/>
      <c r="AU40" s="1598"/>
      <c r="AV40" s="1275">
        <f>AV39/AV38%</f>
        <v>85.294117647058826</v>
      </c>
      <c r="AW40" s="1275"/>
      <c r="AX40" s="1275"/>
      <c r="AY40" s="1598"/>
    </row>
    <row r="41" spans="1:52" ht="46.5" customHeight="1">
      <c r="A41" s="1598"/>
      <c r="B41" s="871" t="s">
        <v>1053</v>
      </c>
      <c r="C41" s="1598" t="s">
        <v>188</v>
      </c>
      <c r="D41" s="842">
        <v>284</v>
      </c>
      <c r="E41" s="904" t="e">
        <f>#REF!+#REF!+#REF!+#REF!+#REF!+AZ41+BD41</f>
        <v>#REF!</v>
      </c>
      <c r="F41" s="1482">
        <v>395</v>
      </c>
      <c r="G41" s="1482">
        <v>315</v>
      </c>
      <c r="H41" s="1932" t="e">
        <f>(#REF!+#REF!+#REF!+#REF!+#REF!+#REF!+#REF!)</f>
        <v>#REF!</v>
      </c>
      <c r="I41" s="1932" t="e">
        <f>(#REF!+#REF!+#REF!+#REF!+#REF!+#REF!+#REF!)</f>
        <v>#REF!</v>
      </c>
      <c r="J41" s="1932" t="e">
        <f>(#REF!+#REF!+#REF!+#REF!+#REF!+#REF!+#REF!)</f>
        <v>#REF!</v>
      </c>
      <c r="K41" s="1932">
        <v>302</v>
      </c>
      <c r="L41" s="1936" t="e">
        <f>(#REF!+#REF!+#REF!+#REF!+#REF!+#REF!+#REF!)</f>
        <v>#REF!</v>
      </c>
      <c r="M41" s="1936">
        <f>+Y41+AC41+AG41+AK41+AO41+AS41+AW41</f>
        <v>0</v>
      </c>
      <c r="N41" s="1936"/>
      <c r="O41" s="1936"/>
      <c r="P41" s="1933">
        <f>X41+AB41+AF41+AJ41+AN41+AR41+AV41</f>
        <v>358</v>
      </c>
      <c r="Q41" s="1932"/>
      <c r="R41" s="1932"/>
      <c r="S41" s="1932"/>
      <c r="T41" s="1932"/>
      <c r="U41" s="1932"/>
      <c r="V41" s="1932"/>
      <c r="W41" s="1934"/>
      <c r="X41" s="904">
        <v>56</v>
      </c>
      <c r="Y41" s="904"/>
      <c r="Z41" s="904"/>
      <c r="AA41" s="1598"/>
      <c r="AB41" s="904">
        <v>128</v>
      </c>
      <c r="AC41" s="904"/>
      <c r="AD41" s="904"/>
      <c r="AE41" s="1598"/>
      <c r="AF41" s="904">
        <v>55</v>
      </c>
      <c r="AG41" s="904"/>
      <c r="AH41" s="904"/>
      <c r="AI41" s="1598"/>
      <c r="AJ41" s="904">
        <v>14</v>
      </c>
      <c r="AK41" s="904"/>
      <c r="AL41" s="904"/>
      <c r="AM41" s="1598"/>
      <c r="AN41" s="904">
        <v>36</v>
      </c>
      <c r="AO41" s="904"/>
      <c r="AP41" s="904"/>
      <c r="AQ41" s="1598"/>
      <c r="AR41" s="904">
        <v>33</v>
      </c>
      <c r="AS41" s="904"/>
      <c r="AT41" s="904"/>
      <c r="AU41" s="1598"/>
      <c r="AV41" s="904">
        <v>36</v>
      </c>
      <c r="AW41" s="904"/>
      <c r="AX41" s="904"/>
      <c r="AY41" s="1598"/>
    </row>
    <row r="42" spans="1:52" ht="35.25" hidden="1" customHeight="1">
      <c r="A42" s="1598"/>
      <c r="B42" s="871" t="s">
        <v>1277</v>
      </c>
      <c r="C42" s="1598" t="s">
        <v>188</v>
      </c>
      <c r="D42" s="842"/>
      <c r="E42" s="904"/>
      <c r="F42" s="1482"/>
      <c r="G42" s="1482"/>
      <c r="H42" s="1932"/>
      <c r="I42" s="1932"/>
      <c r="J42" s="1932"/>
      <c r="K42" s="1932"/>
      <c r="L42" s="1954"/>
      <c r="M42" s="1936">
        <f>Y42+AC42+AG42+AK42+AO42+AS42+AW42</f>
        <v>0</v>
      </c>
      <c r="N42" s="1936"/>
      <c r="O42" s="1936"/>
      <c r="P42" s="1933">
        <f>+X42+AB42+AF42+AJ42+AN42+AR42+AV42</f>
        <v>340</v>
      </c>
      <c r="Q42" s="1932"/>
      <c r="R42" s="1932"/>
      <c r="S42" s="1932"/>
      <c r="T42" s="1932"/>
      <c r="U42" s="1932"/>
      <c r="V42" s="1932"/>
      <c r="W42" s="1598"/>
      <c r="X42" s="904">
        <v>56</v>
      </c>
      <c r="Y42" s="904"/>
      <c r="Z42" s="904"/>
      <c r="AA42" s="1598"/>
      <c r="AB42" s="904">
        <f>81+41</f>
        <v>122</v>
      </c>
      <c r="AC42" s="904"/>
      <c r="AD42" s="904"/>
      <c r="AE42" s="1598"/>
      <c r="AF42" s="904">
        <f>52+2</f>
        <v>54</v>
      </c>
      <c r="AG42" s="904"/>
      <c r="AH42" s="904"/>
      <c r="AI42" s="1598"/>
      <c r="AJ42" s="904">
        <v>13</v>
      </c>
      <c r="AK42" s="904"/>
      <c r="AL42" s="904"/>
      <c r="AM42" s="1598"/>
      <c r="AN42" s="904">
        <v>36</v>
      </c>
      <c r="AO42" s="904"/>
      <c r="AP42" s="904"/>
      <c r="AQ42" s="1598"/>
      <c r="AR42" s="904">
        <v>29</v>
      </c>
      <c r="AS42" s="904"/>
      <c r="AT42" s="904"/>
      <c r="AU42" s="1598"/>
      <c r="AV42" s="904">
        <v>30</v>
      </c>
      <c r="AW42" s="904"/>
      <c r="AX42" s="904"/>
      <c r="AY42" s="1598"/>
    </row>
    <row r="43" spans="1:52" ht="35.25" customHeight="1">
      <c r="A43" s="1598"/>
      <c r="B43" s="940" t="s">
        <v>35</v>
      </c>
      <c r="C43" s="1598" t="s">
        <v>167</v>
      </c>
      <c r="D43" s="842">
        <v>100</v>
      </c>
      <c r="E43" s="1952">
        <v>100</v>
      </c>
      <c r="F43" s="1482">
        <v>100</v>
      </c>
      <c r="G43" s="1482">
        <v>100</v>
      </c>
      <c r="H43" s="1932"/>
      <c r="I43" s="1932" t="e">
        <f>(#REF!+#REF!+#REF!+#REF!+#REF!+#REF!+#REF!)/7</f>
        <v>#REF!</v>
      </c>
      <c r="J43" s="1932" t="e">
        <f>(#REF!+#REF!+#REF!+#REF!+#REF!+#REF!+#REF!)/7</f>
        <v>#REF!</v>
      </c>
      <c r="K43" s="1932">
        <v>91</v>
      </c>
      <c r="L43" s="1936" t="e">
        <f>(#REF!+#REF!+#REF!+#REF!+#REF!+#REF!+#REF!)/7</f>
        <v>#REF!</v>
      </c>
      <c r="M43" s="1936" t="e">
        <f>M42/M41%</f>
        <v>#DIV/0!</v>
      </c>
      <c r="N43" s="1936" t="e">
        <f t="shared" ref="N43:P43" si="11">N42/N41%</f>
        <v>#DIV/0!</v>
      </c>
      <c r="O43" s="1936"/>
      <c r="P43" s="1936">
        <f t="shared" si="11"/>
        <v>94.97206703910615</v>
      </c>
      <c r="Q43" s="1932"/>
      <c r="R43" s="1932"/>
      <c r="S43" s="1932"/>
      <c r="T43" s="1932"/>
      <c r="U43" s="1932"/>
      <c r="V43" s="1932"/>
      <c r="W43" s="1598"/>
      <c r="X43" s="1391">
        <f>X42/X41%</f>
        <v>99.999999999999986</v>
      </c>
      <c r="Y43" s="1391"/>
      <c r="Z43" s="1391"/>
      <c r="AA43" s="1598"/>
      <c r="AB43" s="1391">
        <f>AB42/AB41%</f>
        <v>95.3125</v>
      </c>
      <c r="AC43" s="1391"/>
      <c r="AD43" s="1391"/>
      <c r="AE43" s="1598"/>
      <c r="AF43" s="1391">
        <f>AF42/AF41%</f>
        <v>98.181818181818173</v>
      </c>
      <c r="AG43" s="1391"/>
      <c r="AH43" s="1391"/>
      <c r="AI43" s="1598"/>
      <c r="AJ43" s="1391">
        <f>AJ42/AJ41%</f>
        <v>92.857142857142847</v>
      </c>
      <c r="AK43" s="1391"/>
      <c r="AL43" s="1391"/>
      <c r="AM43" s="1598"/>
      <c r="AN43" s="1391">
        <f>AN42/AN41%</f>
        <v>100</v>
      </c>
      <c r="AO43" s="1391"/>
      <c r="AP43" s="1391"/>
      <c r="AQ43" s="1598"/>
      <c r="AR43" s="1391">
        <f>AR42/AR41%</f>
        <v>87.878787878787875</v>
      </c>
      <c r="AS43" s="1391"/>
      <c r="AT43" s="1391"/>
      <c r="AU43" s="1598"/>
      <c r="AV43" s="1391">
        <f>AV42/AV41%</f>
        <v>83.333333333333343</v>
      </c>
      <c r="AW43" s="1391"/>
      <c r="AX43" s="1391"/>
      <c r="AY43" s="1598"/>
    </row>
    <row r="44" spans="1:52" ht="35.25" customHeight="1">
      <c r="A44" s="1598"/>
      <c r="B44" s="940" t="s">
        <v>36</v>
      </c>
      <c r="C44" s="1598" t="s">
        <v>188</v>
      </c>
      <c r="D44" s="842">
        <v>208</v>
      </c>
      <c r="E44" s="904" t="e">
        <f>#REF!+#REF!+#REF!+#REF!+#REF!+AZ44+BD44</f>
        <v>#REF!</v>
      </c>
      <c r="F44" s="1482">
        <v>216</v>
      </c>
      <c r="G44" s="1482">
        <v>269</v>
      </c>
      <c r="H44" s="1932" t="e">
        <f>(#REF!+#REF!+#REF!+#REF!+#REF!+#REF!+#REF!)</f>
        <v>#REF!</v>
      </c>
      <c r="I44" s="1932" t="e">
        <f>(#REF!+#REF!+#REF!+#REF!+#REF!+#REF!+#REF!)</f>
        <v>#REF!</v>
      </c>
      <c r="J44" s="1932" t="e">
        <f>(#REF!+#REF!+#REF!+#REF!+#REF!+#REF!+#REF!)</f>
        <v>#REF!</v>
      </c>
      <c r="K44" s="1932">
        <v>265</v>
      </c>
      <c r="L44" s="1936" t="e">
        <f>(#REF!+#REF!+#REF!+#REF!+#REF!+#REF!+#REF!)</f>
        <v>#REF!</v>
      </c>
      <c r="M44" s="1936">
        <f>+Y44+AC44+AG44+AK44+AO44+AS44+AW44</f>
        <v>0</v>
      </c>
      <c r="N44" s="1936"/>
      <c r="O44" s="1936"/>
      <c r="P44" s="1933">
        <f>X44+AB44+AF44+AJ44+AN44+AR44+AV44</f>
        <v>279</v>
      </c>
      <c r="Q44" s="1932"/>
      <c r="R44" s="1932"/>
      <c r="S44" s="1932"/>
      <c r="T44" s="1932"/>
      <c r="U44" s="1932"/>
      <c r="V44" s="1932"/>
      <c r="W44" s="1598"/>
      <c r="X44" s="1914">
        <v>64</v>
      </c>
      <c r="Y44" s="1914"/>
      <c r="Z44" s="1914"/>
      <c r="AA44" s="1598"/>
      <c r="AB44" s="1914">
        <v>68</v>
      </c>
      <c r="AC44" s="1914"/>
      <c r="AD44" s="1914"/>
      <c r="AE44" s="1598"/>
      <c r="AF44" s="1914">
        <v>33</v>
      </c>
      <c r="AG44" s="1914"/>
      <c r="AH44" s="1914"/>
      <c r="AI44" s="1598"/>
      <c r="AJ44" s="1914">
        <v>16</v>
      </c>
      <c r="AK44" s="1914"/>
      <c r="AL44" s="1914"/>
      <c r="AM44" s="1598"/>
      <c r="AN44" s="1914">
        <v>31</v>
      </c>
      <c r="AO44" s="1914"/>
      <c r="AP44" s="1914"/>
      <c r="AQ44" s="1598"/>
      <c r="AR44" s="1914">
        <v>30</v>
      </c>
      <c r="AS44" s="1914"/>
      <c r="AT44" s="1914"/>
      <c r="AU44" s="1598"/>
      <c r="AV44" s="1914">
        <v>37</v>
      </c>
      <c r="AW44" s="1914"/>
      <c r="AX44" s="1914"/>
      <c r="AY44" s="1598"/>
      <c r="AZ44" s="1436"/>
    </row>
    <row r="45" spans="1:52" ht="35.25" hidden="1" customHeight="1">
      <c r="A45" s="1598"/>
      <c r="B45" s="871" t="s">
        <v>1277</v>
      </c>
      <c r="C45" s="1598" t="s">
        <v>188</v>
      </c>
      <c r="D45" s="842"/>
      <c r="E45" s="904"/>
      <c r="F45" s="1482"/>
      <c r="G45" s="1482"/>
      <c r="H45" s="1932"/>
      <c r="I45" s="1932"/>
      <c r="J45" s="1932"/>
      <c r="K45" s="1932"/>
      <c r="L45" s="1936"/>
      <c r="M45" s="1936">
        <f>Y45+AC45+AG45+AK45+AO45+AS45+AW45</f>
        <v>0</v>
      </c>
      <c r="N45" s="1936"/>
      <c r="O45" s="1936"/>
      <c r="P45" s="1933">
        <f>+X45+AB45+AF45+AJ45+AN45+AR45+AV45</f>
        <v>242</v>
      </c>
      <c r="Q45" s="1932"/>
      <c r="R45" s="1932"/>
      <c r="S45" s="1932"/>
      <c r="T45" s="1932"/>
      <c r="U45" s="1932"/>
      <c r="V45" s="1932"/>
      <c r="W45" s="1598"/>
      <c r="X45" s="1914">
        <v>53</v>
      </c>
      <c r="Y45" s="1914"/>
      <c r="Z45" s="1914"/>
      <c r="AA45" s="1598"/>
      <c r="AB45" s="1914">
        <v>62</v>
      </c>
      <c r="AC45" s="1914"/>
      <c r="AD45" s="1914"/>
      <c r="AE45" s="1598"/>
      <c r="AF45" s="1914">
        <v>28</v>
      </c>
      <c r="AG45" s="1914"/>
      <c r="AH45" s="1914"/>
      <c r="AI45" s="1598"/>
      <c r="AJ45" s="1914">
        <v>14</v>
      </c>
      <c r="AK45" s="1914"/>
      <c r="AL45" s="1914"/>
      <c r="AM45" s="1598"/>
      <c r="AN45" s="1914">
        <v>27</v>
      </c>
      <c r="AO45" s="1914"/>
      <c r="AP45" s="1914"/>
      <c r="AQ45" s="1598"/>
      <c r="AR45" s="1914">
        <v>25</v>
      </c>
      <c r="AS45" s="1914"/>
      <c r="AT45" s="1914"/>
      <c r="AU45" s="1598"/>
      <c r="AV45" s="1914">
        <v>33</v>
      </c>
      <c r="AW45" s="1914"/>
      <c r="AX45" s="1914"/>
      <c r="AY45" s="1598"/>
      <c r="AZ45" s="1436"/>
    </row>
    <row r="46" spans="1:52" ht="35.25" customHeight="1">
      <c r="A46" s="1598"/>
      <c r="B46" s="940" t="s">
        <v>35</v>
      </c>
      <c r="C46" s="1598" t="s">
        <v>167</v>
      </c>
      <c r="D46" s="842">
        <v>100</v>
      </c>
      <c r="E46" s="1952">
        <v>100</v>
      </c>
      <c r="F46" s="1482">
        <v>100</v>
      </c>
      <c r="G46" s="1482">
        <v>100</v>
      </c>
      <c r="H46" s="1932"/>
      <c r="I46" s="1932" t="e">
        <f>(#REF!+#REF!+#REF!+#REF!+#REF!+#REF!+#REF!)/5</f>
        <v>#REF!</v>
      </c>
      <c r="J46" s="1932" t="e">
        <f>(#REF!+#REF!+#REF!+#REF!+#REF!+#REF!+#REF!)/7</f>
        <v>#REF!</v>
      </c>
      <c r="K46" s="1932">
        <v>79</v>
      </c>
      <c r="L46" s="1936" t="e">
        <f>(#REF!+#REF!+#REF!+#REF!+#REF!+#REF!+#REF!)/7</f>
        <v>#REF!</v>
      </c>
      <c r="M46" s="1936" t="e">
        <f>M45/M44%</f>
        <v>#DIV/0!</v>
      </c>
      <c r="N46" s="1936"/>
      <c r="O46" s="1936"/>
      <c r="P46" s="1933">
        <f>P45/P44%</f>
        <v>86.738351254480293</v>
      </c>
      <c r="Q46" s="1932"/>
      <c r="R46" s="1932"/>
      <c r="S46" s="1932"/>
      <c r="T46" s="1932"/>
      <c r="U46" s="1932"/>
      <c r="V46" s="1932"/>
      <c r="W46" s="1598"/>
      <c r="X46" s="1391">
        <f>X45/X44%</f>
        <v>82.8125</v>
      </c>
      <c r="Y46" s="1391"/>
      <c r="Z46" s="1391"/>
      <c r="AA46" s="1598"/>
      <c r="AB46" s="1391">
        <f>AB45/AB44%</f>
        <v>91.17647058823529</v>
      </c>
      <c r="AC46" s="1391"/>
      <c r="AD46" s="1391"/>
      <c r="AE46" s="1598"/>
      <c r="AF46" s="1391">
        <f>AF45/AF44%</f>
        <v>84.848484848484844</v>
      </c>
      <c r="AG46" s="1391"/>
      <c r="AH46" s="1391"/>
      <c r="AI46" s="1598"/>
      <c r="AJ46" s="1391">
        <f>AJ45/AJ44%</f>
        <v>87.5</v>
      </c>
      <c r="AK46" s="1391"/>
      <c r="AL46" s="1391"/>
      <c r="AM46" s="1598"/>
      <c r="AN46" s="1391">
        <f>AN45/AN44%</f>
        <v>87.096774193548384</v>
      </c>
      <c r="AO46" s="1391"/>
      <c r="AP46" s="1391"/>
      <c r="AQ46" s="1598"/>
      <c r="AR46" s="1391">
        <f>AR45/AR44%</f>
        <v>83.333333333333343</v>
      </c>
      <c r="AS46" s="1391"/>
      <c r="AT46" s="1391"/>
      <c r="AU46" s="1598"/>
      <c r="AV46" s="1391">
        <f>AV45/AV44%</f>
        <v>89.189189189189193</v>
      </c>
      <c r="AW46" s="1391"/>
      <c r="AX46" s="1391"/>
      <c r="AY46" s="1598"/>
      <c r="AZ46" s="1437"/>
    </row>
    <row r="47" spans="1:52" ht="30.75" customHeight="1">
      <c r="A47" s="1598"/>
      <c r="B47" s="940" t="s">
        <v>37</v>
      </c>
      <c r="C47" s="1598" t="s">
        <v>188</v>
      </c>
      <c r="D47" s="842">
        <v>145</v>
      </c>
      <c r="E47" s="904" t="e">
        <f>#REF!+#REF!+#REF!+#REF!+#REF!+AZ47+BD47</f>
        <v>#REF!</v>
      </c>
      <c r="F47" s="1482">
        <v>143</v>
      </c>
      <c r="G47" s="1482">
        <v>179</v>
      </c>
      <c r="H47" s="1932" t="e">
        <f>(#REF!+#REF!+#REF!+#REF!+#REF!+#REF!+#REF!)</f>
        <v>#REF!</v>
      </c>
      <c r="I47" s="1932" t="e">
        <f>(#REF!+#REF!+#REF!+#REF!+#REF!+#REF!+#REF!)</f>
        <v>#REF!</v>
      </c>
      <c r="J47" s="1932" t="e">
        <f>(#REF!+#REF!+#REF!+#REF!+#REF!+#REF!+#REF!)</f>
        <v>#REF!</v>
      </c>
      <c r="K47" s="1932">
        <v>179</v>
      </c>
      <c r="L47" s="1936" t="e">
        <f>(#REF!+#REF!+#REF!+#REF!+#REF!+#REF!+#REF!)</f>
        <v>#REF!</v>
      </c>
      <c r="M47" s="1936">
        <f>+Y47+AC47+AG47+AK47+AO47+AS47+AW47</f>
        <v>0</v>
      </c>
      <c r="N47" s="1936"/>
      <c r="O47" s="1936"/>
      <c r="P47" s="1933">
        <f>X47+AB47+AF47+AJ47+AN47+AR47+AV47</f>
        <v>198</v>
      </c>
      <c r="Q47" s="1932"/>
      <c r="R47" s="1932"/>
      <c r="S47" s="1932"/>
      <c r="T47" s="1932"/>
      <c r="U47" s="1932"/>
      <c r="V47" s="1932"/>
      <c r="W47" s="1598"/>
      <c r="X47" s="904">
        <v>43</v>
      </c>
      <c r="Y47" s="904"/>
      <c r="Z47" s="904"/>
      <c r="AA47" s="1598"/>
      <c r="AB47" s="904">
        <v>39</v>
      </c>
      <c r="AC47" s="904"/>
      <c r="AD47" s="904"/>
      <c r="AE47" s="1598"/>
      <c r="AF47" s="904">
        <v>23</v>
      </c>
      <c r="AG47" s="904"/>
      <c r="AH47" s="904"/>
      <c r="AI47" s="1598"/>
      <c r="AJ47" s="904">
        <v>18</v>
      </c>
      <c r="AK47" s="904"/>
      <c r="AL47" s="904"/>
      <c r="AM47" s="1598"/>
      <c r="AN47" s="904">
        <v>20</v>
      </c>
      <c r="AO47" s="904"/>
      <c r="AP47" s="904"/>
      <c r="AQ47" s="1598"/>
      <c r="AR47" s="904">
        <v>26</v>
      </c>
      <c r="AS47" s="904"/>
      <c r="AT47" s="904"/>
      <c r="AU47" s="1598"/>
      <c r="AV47" s="904">
        <v>29</v>
      </c>
      <c r="AW47" s="904"/>
      <c r="AX47" s="904"/>
      <c r="AY47" s="1598"/>
      <c r="AZ47" s="1436"/>
    </row>
    <row r="48" spans="1:52" ht="35.25" hidden="1" customHeight="1">
      <c r="A48" s="1598"/>
      <c r="B48" s="940" t="s">
        <v>1277</v>
      </c>
      <c r="C48" s="1598"/>
      <c r="D48" s="842"/>
      <c r="E48" s="904"/>
      <c r="F48" s="1482"/>
      <c r="G48" s="1482"/>
      <c r="H48" s="1932"/>
      <c r="I48" s="1932"/>
      <c r="J48" s="1932"/>
      <c r="K48" s="1932"/>
      <c r="L48" s="1936"/>
      <c r="M48" s="1936">
        <f>Y48+AC48+AG48+AK48+AO48+AS48+AW48</f>
        <v>0</v>
      </c>
      <c r="N48" s="1936"/>
      <c r="O48" s="1936"/>
      <c r="P48" s="1933">
        <f>+X48+AB48+AF48+AJ48+AN48+AR48+AV48</f>
        <v>183</v>
      </c>
      <c r="Q48" s="1932"/>
      <c r="R48" s="1932"/>
      <c r="S48" s="1932"/>
      <c r="T48" s="1932"/>
      <c r="U48" s="1932"/>
      <c r="V48" s="1932"/>
      <c r="W48" s="1598"/>
      <c r="X48" s="904">
        <v>42</v>
      </c>
      <c r="Y48" s="904"/>
      <c r="Z48" s="904"/>
      <c r="AA48" s="1598"/>
      <c r="AB48" s="904">
        <v>37</v>
      </c>
      <c r="AC48" s="904"/>
      <c r="AD48" s="904"/>
      <c r="AE48" s="1598"/>
      <c r="AF48" s="904">
        <v>19</v>
      </c>
      <c r="AG48" s="904"/>
      <c r="AH48" s="904"/>
      <c r="AI48" s="1598"/>
      <c r="AJ48" s="904">
        <v>18</v>
      </c>
      <c r="AK48" s="904"/>
      <c r="AL48" s="904"/>
      <c r="AM48" s="1598"/>
      <c r="AN48" s="904">
        <v>17</v>
      </c>
      <c r="AO48" s="904"/>
      <c r="AP48" s="904"/>
      <c r="AQ48" s="1598"/>
      <c r="AR48" s="904">
        <v>26</v>
      </c>
      <c r="AS48" s="904"/>
      <c r="AT48" s="904"/>
      <c r="AU48" s="1598"/>
      <c r="AV48" s="904">
        <v>24</v>
      </c>
      <c r="AW48" s="904"/>
      <c r="AX48" s="904"/>
      <c r="AY48" s="1598"/>
    </row>
    <row r="49" spans="1:52" ht="35.25" customHeight="1">
      <c r="A49" s="1598"/>
      <c r="B49" s="940" t="s">
        <v>35</v>
      </c>
      <c r="C49" s="1598" t="s">
        <v>167</v>
      </c>
      <c r="D49" s="842">
        <v>100</v>
      </c>
      <c r="E49" s="904">
        <v>100</v>
      </c>
      <c r="F49" s="1482">
        <v>100</v>
      </c>
      <c r="G49" s="1482">
        <v>100</v>
      </c>
      <c r="H49" s="1932"/>
      <c r="I49" s="1932"/>
      <c r="J49" s="1932" t="e">
        <f>(#REF!+#REF!+#REF!+#REF!+#REF!+#REF!+#REF!)/5</f>
        <v>#REF!</v>
      </c>
      <c r="K49" s="1932">
        <v>97</v>
      </c>
      <c r="L49" s="1936" t="e">
        <f>(#REF!+#REF!+#REF!+#REF!+#REF!+#REF!+#REF!)/6</f>
        <v>#REF!</v>
      </c>
      <c r="M49" s="1936" t="e">
        <f>M48/M47%</f>
        <v>#DIV/0!</v>
      </c>
      <c r="N49" s="1936" t="e">
        <f t="shared" ref="N49:P49" si="12">N48/N47%</f>
        <v>#DIV/0!</v>
      </c>
      <c r="O49" s="1936"/>
      <c r="P49" s="1936">
        <f t="shared" si="12"/>
        <v>92.424242424242422</v>
      </c>
      <c r="Q49" s="1932"/>
      <c r="R49" s="1932"/>
      <c r="S49" s="1932"/>
      <c r="T49" s="1932"/>
      <c r="U49" s="1932"/>
      <c r="V49" s="1932"/>
      <c r="W49" s="1598"/>
      <c r="X49" s="1391">
        <f>X48/X47%</f>
        <v>97.674418604651166</v>
      </c>
      <c r="Y49" s="1391"/>
      <c r="Z49" s="1391"/>
      <c r="AA49" s="1598"/>
      <c r="AB49" s="1391">
        <f>AB48/AB47%</f>
        <v>94.871794871794862</v>
      </c>
      <c r="AC49" s="1391"/>
      <c r="AD49" s="1391"/>
      <c r="AE49" s="1598"/>
      <c r="AF49" s="1391">
        <f>AF48/AF47%</f>
        <v>82.608695652173907</v>
      </c>
      <c r="AG49" s="1391"/>
      <c r="AH49" s="1391"/>
      <c r="AI49" s="1598"/>
      <c r="AJ49" s="1391">
        <f>AJ48/AJ47%</f>
        <v>100</v>
      </c>
      <c r="AK49" s="1391"/>
      <c r="AL49" s="1391"/>
      <c r="AM49" s="1598"/>
      <c r="AN49" s="1391">
        <f>AN48/AN47%</f>
        <v>85</v>
      </c>
      <c r="AO49" s="1391"/>
      <c r="AP49" s="1391"/>
      <c r="AQ49" s="1598"/>
      <c r="AR49" s="1391">
        <f>AR48/AR47%</f>
        <v>100</v>
      </c>
      <c r="AS49" s="1391"/>
      <c r="AT49" s="1391"/>
      <c r="AU49" s="1598"/>
      <c r="AV49" s="1391">
        <f>AV48/AV47%</f>
        <v>82.758620689655174</v>
      </c>
      <c r="AW49" s="1391"/>
      <c r="AX49" s="1391"/>
      <c r="AY49" s="1598"/>
    </row>
    <row r="50" spans="1:52" s="1435" customFormat="1" ht="29.25" hidden="1" customHeight="1">
      <c r="A50" s="1485"/>
      <c r="B50" s="1503" t="s">
        <v>38</v>
      </c>
      <c r="C50" s="1485" t="s">
        <v>188</v>
      </c>
      <c r="D50" s="1937"/>
      <c r="E50" s="1487"/>
      <c r="F50" s="1938"/>
      <c r="G50" s="1938">
        <v>145</v>
      </c>
      <c r="H50" s="1939"/>
      <c r="I50" s="1939"/>
      <c r="J50" s="1939"/>
      <c r="K50" s="1939"/>
      <c r="L50" s="1941">
        <v>145</v>
      </c>
      <c r="M50" s="1941"/>
      <c r="N50" s="1941"/>
      <c r="O50" s="1941"/>
      <c r="P50" s="1940"/>
      <c r="Q50" s="1939"/>
      <c r="R50" s="1939"/>
      <c r="S50" s="1939"/>
      <c r="T50" s="1939"/>
      <c r="U50" s="1939"/>
      <c r="V50" s="1939"/>
      <c r="W50" s="1485"/>
      <c r="X50" s="1485"/>
      <c r="Y50" s="1485"/>
      <c r="Z50" s="1485"/>
      <c r="AA50" s="1485"/>
      <c r="AB50" s="1485"/>
      <c r="AC50" s="1485"/>
      <c r="AD50" s="1485"/>
      <c r="AE50" s="1485"/>
      <c r="AF50" s="1485"/>
      <c r="AG50" s="1485"/>
      <c r="AH50" s="1485"/>
      <c r="AI50" s="1485"/>
      <c r="AJ50" s="1485"/>
      <c r="AK50" s="1485"/>
      <c r="AL50" s="1485"/>
      <c r="AM50" s="1485"/>
      <c r="AN50" s="1485"/>
      <c r="AO50" s="1485"/>
      <c r="AP50" s="1485"/>
      <c r="AQ50" s="1485"/>
      <c r="AR50" s="1485"/>
      <c r="AS50" s="1485"/>
      <c r="AT50" s="1485"/>
      <c r="AU50" s="1485"/>
      <c r="AV50" s="1485"/>
      <c r="AW50" s="1485"/>
      <c r="AX50" s="1485"/>
      <c r="AY50" s="1485"/>
    </row>
    <row r="51" spans="1:52" s="1435" customFormat="1" ht="35.25" hidden="1" customHeight="1">
      <c r="A51" s="1485"/>
      <c r="B51" s="1503" t="s">
        <v>35</v>
      </c>
      <c r="C51" s="1485" t="s">
        <v>167</v>
      </c>
      <c r="D51" s="1937"/>
      <c r="E51" s="1955"/>
      <c r="F51" s="1938"/>
      <c r="G51" s="1938">
        <v>100</v>
      </c>
      <c r="H51" s="1939"/>
      <c r="I51" s="1939"/>
      <c r="J51" s="1939"/>
      <c r="K51" s="1939"/>
      <c r="L51" s="1941">
        <v>100</v>
      </c>
      <c r="M51" s="1941"/>
      <c r="N51" s="1941"/>
      <c r="O51" s="1941"/>
      <c r="P51" s="1940"/>
      <c r="Q51" s="1939"/>
      <c r="R51" s="1939"/>
      <c r="S51" s="1939"/>
      <c r="T51" s="1939"/>
      <c r="U51" s="1939"/>
      <c r="V51" s="1939"/>
      <c r="W51" s="1485"/>
      <c r="X51" s="1485"/>
      <c r="Y51" s="1485"/>
      <c r="Z51" s="1485"/>
      <c r="AA51" s="1485"/>
      <c r="AB51" s="1485"/>
      <c r="AC51" s="1485"/>
      <c r="AD51" s="1485"/>
      <c r="AE51" s="1485"/>
      <c r="AF51" s="1485"/>
      <c r="AG51" s="1485"/>
      <c r="AH51" s="1485"/>
      <c r="AI51" s="1485"/>
      <c r="AJ51" s="1485"/>
      <c r="AK51" s="1485"/>
      <c r="AL51" s="1485"/>
      <c r="AM51" s="1485"/>
      <c r="AN51" s="1485"/>
      <c r="AO51" s="1485"/>
      <c r="AP51" s="1485"/>
      <c r="AQ51" s="1485"/>
      <c r="AR51" s="1485"/>
      <c r="AS51" s="1485"/>
      <c r="AT51" s="1485"/>
      <c r="AU51" s="1485"/>
      <c r="AV51" s="1485"/>
      <c r="AW51" s="1485"/>
      <c r="AX51" s="1485"/>
      <c r="AY51" s="1485"/>
    </row>
    <row r="52" spans="1:52" s="1435" customFormat="1" ht="35.25" hidden="1" customHeight="1">
      <c r="A52" s="1485"/>
      <c r="B52" s="1503" t="s">
        <v>471</v>
      </c>
      <c r="C52" s="1485" t="s">
        <v>188</v>
      </c>
      <c r="D52" s="1937"/>
      <c r="E52" s="1487"/>
      <c r="F52" s="1938"/>
      <c r="G52" s="1938">
        <v>23</v>
      </c>
      <c r="H52" s="1939"/>
      <c r="I52" s="1939"/>
      <c r="J52" s="1939"/>
      <c r="K52" s="1939"/>
      <c r="L52" s="1941">
        <v>23</v>
      </c>
      <c r="M52" s="1941"/>
      <c r="N52" s="1941"/>
      <c r="O52" s="1941"/>
      <c r="P52" s="1940"/>
      <c r="Q52" s="1939"/>
      <c r="R52" s="1939"/>
      <c r="S52" s="1939"/>
      <c r="T52" s="1939"/>
      <c r="U52" s="1939"/>
      <c r="V52" s="1939"/>
      <c r="W52" s="1485"/>
      <c r="X52" s="1485"/>
      <c r="Y52" s="1485"/>
      <c r="Z52" s="1485"/>
      <c r="AA52" s="1485"/>
      <c r="AB52" s="1485"/>
      <c r="AC52" s="1485"/>
      <c r="AD52" s="1485"/>
      <c r="AE52" s="1485"/>
      <c r="AF52" s="1485"/>
      <c r="AG52" s="1485"/>
      <c r="AH52" s="1485"/>
      <c r="AI52" s="1485"/>
      <c r="AJ52" s="1485"/>
      <c r="AK52" s="1485"/>
      <c r="AL52" s="1485"/>
      <c r="AM52" s="1485"/>
      <c r="AN52" s="1485"/>
      <c r="AO52" s="1485"/>
      <c r="AP52" s="1485"/>
      <c r="AQ52" s="1485"/>
      <c r="AR52" s="1485"/>
      <c r="AS52" s="1485"/>
      <c r="AT52" s="1485"/>
      <c r="AU52" s="1485"/>
      <c r="AV52" s="1485"/>
      <c r="AW52" s="1485"/>
      <c r="AX52" s="1485"/>
      <c r="AY52" s="1485"/>
    </row>
    <row r="53" spans="1:52" s="1435" customFormat="1" ht="35.25" hidden="1" customHeight="1">
      <c r="A53" s="1485"/>
      <c r="B53" s="1503" t="s">
        <v>35</v>
      </c>
      <c r="C53" s="1485" t="s">
        <v>167</v>
      </c>
      <c r="D53" s="1937"/>
      <c r="E53" s="1487"/>
      <c r="F53" s="1938"/>
      <c r="G53" s="1938">
        <v>100</v>
      </c>
      <c r="H53" s="1939"/>
      <c r="I53" s="1939"/>
      <c r="J53" s="1939"/>
      <c r="K53" s="1939"/>
      <c r="L53" s="1941">
        <v>100</v>
      </c>
      <c r="M53" s="1941"/>
      <c r="N53" s="1941"/>
      <c r="O53" s="1941"/>
      <c r="P53" s="1940"/>
      <c r="Q53" s="1939"/>
      <c r="R53" s="1939"/>
      <c r="S53" s="1939"/>
      <c r="T53" s="1939"/>
      <c r="U53" s="1939"/>
      <c r="V53" s="1939"/>
      <c r="W53" s="1485"/>
      <c r="X53" s="1485"/>
      <c r="Y53" s="1485"/>
      <c r="Z53" s="1485"/>
      <c r="AA53" s="1485"/>
      <c r="AB53" s="1485"/>
      <c r="AC53" s="1485"/>
      <c r="AD53" s="1485"/>
      <c r="AE53" s="1485"/>
      <c r="AF53" s="1485"/>
      <c r="AG53" s="1485"/>
      <c r="AH53" s="1485"/>
      <c r="AI53" s="1485"/>
      <c r="AJ53" s="1485"/>
      <c r="AK53" s="1485"/>
      <c r="AL53" s="1485"/>
      <c r="AM53" s="1485"/>
      <c r="AN53" s="1485"/>
      <c r="AO53" s="1485"/>
      <c r="AP53" s="1485"/>
      <c r="AQ53" s="1485"/>
      <c r="AR53" s="1485"/>
      <c r="AS53" s="1485"/>
      <c r="AT53" s="1485"/>
      <c r="AU53" s="1485"/>
      <c r="AV53" s="1485"/>
      <c r="AW53" s="1485"/>
      <c r="AX53" s="1485"/>
      <c r="AY53" s="1485"/>
    </row>
    <row r="54" spans="1:52" s="1158" customFormat="1" ht="32.25" customHeight="1">
      <c r="A54" s="1600">
        <v>6</v>
      </c>
      <c r="B54" s="1929" t="s">
        <v>1278</v>
      </c>
      <c r="C54" s="1600" t="s">
        <v>197</v>
      </c>
      <c r="D54" s="1604">
        <v>25</v>
      </c>
      <c r="E54" s="1445" t="e">
        <f>SUM(E55:E61)</f>
        <v>#REF!</v>
      </c>
      <c r="F54" s="1923">
        <f>+F56+F57+F58+F59</f>
        <v>23</v>
      </c>
      <c r="G54" s="1923">
        <v>29</v>
      </c>
      <c r="H54" s="1923" t="e">
        <f t="shared" ref="H54" si="13">+H56+H57+H58+H59</f>
        <v>#REF!</v>
      </c>
      <c r="I54" s="1923" t="e">
        <f t="shared" ref="I54" si="14">+I56+I57+I58+I59</f>
        <v>#REF!</v>
      </c>
      <c r="J54" s="1923" t="e">
        <f>+J56+J57+J58+J59</f>
        <v>#REF!</v>
      </c>
      <c r="K54" s="1923">
        <v>29</v>
      </c>
      <c r="L54" s="1923" t="e">
        <f>+L56+L57+L58+L59+L60+L61</f>
        <v>#REF!</v>
      </c>
      <c r="M54" s="1923">
        <f>+M56+M57+M58+M59+M60+M61</f>
        <v>0</v>
      </c>
      <c r="N54" s="1923">
        <f t="shared" ref="N54" si="15">+N56+N57+N58+N59+N60+N61</f>
        <v>0</v>
      </c>
      <c r="O54" s="1923"/>
      <c r="P54" s="1923">
        <f>+P56+P57+P58+P59+P60+P61</f>
        <v>30</v>
      </c>
      <c r="Q54" s="1923"/>
      <c r="R54" s="1923"/>
      <c r="S54" s="1923"/>
      <c r="T54" s="1923"/>
      <c r="U54" s="1923"/>
      <c r="V54" s="1923"/>
      <c r="W54" s="1917"/>
      <c r="X54" s="1923">
        <f>+X56+X57+X58+X59</f>
        <v>5</v>
      </c>
      <c r="Y54" s="1923"/>
      <c r="Z54" s="1923"/>
      <c r="AA54" s="1600"/>
      <c r="AB54" s="1923">
        <f>+AB56+AB57+AB58+AB59</f>
        <v>6</v>
      </c>
      <c r="AC54" s="1923"/>
      <c r="AD54" s="1923"/>
      <c r="AE54" s="1600"/>
      <c r="AF54" s="1923">
        <f>+AF56+AF57+AF58+AF59</f>
        <v>4</v>
      </c>
      <c r="AG54" s="1923"/>
      <c r="AH54" s="1923"/>
      <c r="AI54" s="1600"/>
      <c r="AJ54" s="1923">
        <f>+AJ56+AJ57+AJ58+AJ59</f>
        <v>3</v>
      </c>
      <c r="AK54" s="1923"/>
      <c r="AL54" s="1923"/>
      <c r="AM54" s="1600"/>
      <c r="AN54" s="1923">
        <f>+AN56+AN57+AN58+AN59</f>
        <v>4</v>
      </c>
      <c r="AO54" s="1923"/>
      <c r="AP54" s="1923"/>
      <c r="AQ54" s="1600"/>
      <c r="AR54" s="1923">
        <f>+AR56+AR57+AR58+AR59</f>
        <v>3</v>
      </c>
      <c r="AS54" s="1923"/>
      <c r="AT54" s="1923"/>
      <c r="AU54" s="1600"/>
      <c r="AV54" s="1923">
        <f>+AV56+AV57+AV58+AV59</f>
        <v>5</v>
      </c>
      <c r="AW54" s="1923"/>
      <c r="AX54" s="1923"/>
      <c r="AY54" s="1600"/>
    </row>
    <row r="55" spans="1:52" ht="42.75" hidden="1" customHeight="1">
      <c r="A55" s="1598"/>
      <c r="B55" s="865" t="s">
        <v>1003</v>
      </c>
      <c r="C55" s="1598" t="s">
        <v>176</v>
      </c>
      <c r="D55" s="842"/>
      <c r="E55" s="904"/>
      <c r="F55" s="1482"/>
      <c r="G55" s="1482"/>
      <c r="H55" s="1932"/>
      <c r="I55" s="1932"/>
      <c r="J55" s="1932"/>
      <c r="K55" s="1932"/>
      <c r="L55" s="1936"/>
      <c r="M55" s="1936"/>
      <c r="N55" s="1936"/>
      <c r="O55" s="1936"/>
      <c r="P55" s="1933"/>
      <c r="Q55" s="1932"/>
      <c r="R55" s="1932"/>
      <c r="S55" s="1932"/>
      <c r="T55" s="1932"/>
      <c r="U55" s="1932"/>
      <c r="V55" s="1932"/>
      <c r="W55" s="1598"/>
      <c r="X55" s="1598"/>
      <c r="Y55" s="1482"/>
      <c r="Z55" s="1482"/>
      <c r="AA55" s="1598"/>
      <c r="AB55" s="1482"/>
      <c r="AC55" s="1482"/>
      <c r="AD55" s="1482"/>
      <c r="AE55" s="1598"/>
      <c r="AF55" s="1482"/>
      <c r="AG55" s="1482"/>
      <c r="AH55" s="1482"/>
      <c r="AI55" s="1598"/>
      <c r="AJ55" s="1482"/>
      <c r="AK55" s="1482"/>
      <c r="AL55" s="1482"/>
      <c r="AM55" s="1598"/>
      <c r="AN55" s="1482"/>
      <c r="AO55" s="1482"/>
      <c r="AP55" s="1482"/>
      <c r="AQ55" s="1598"/>
      <c r="AR55" s="1482"/>
      <c r="AS55" s="1482"/>
      <c r="AT55" s="1482"/>
      <c r="AU55" s="1598"/>
      <c r="AV55" s="1598"/>
      <c r="AW55" s="1482"/>
      <c r="AX55" s="1482"/>
      <c r="AY55" s="1598"/>
    </row>
    <row r="56" spans="1:52" ht="32.25" customHeight="1">
      <c r="A56" s="1598"/>
      <c r="B56" s="940" t="s">
        <v>199</v>
      </c>
      <c r="C56" s="1598" t="s">
        <v>197</v>
      </c>
      <c r="D56" s="842">
        <v>12</v>
      </c>
      <c r="E56" s="904" t="e">
        <f>+#REF!+#REF!+#REF!+#REF!+#REF!+AZ56+BD56</f>
        <v>#REF!</v>
      </c>
      <c r="F56" s="1932">
        <v>11</v>
      </c>
      <c r="G56" s="1482">
        <v>13</v>
      </c>
      <c r="H56" s="1932" t="e">
        <f>(#REF!+#REF!+#REF!+#REF!+#REF!+#REF!+#REF!)</f>
        <v>#REF!</v>
      </c>
      <c r="I56" s="1932" t="e">
        <f>(#REF!+#REF!+#REF!+#REF!+#REF!+#REF!+#REF!)</f>
        <v>#REF!</v>
      </c>
      <c r="J56" s="1932" t="e">
        <f>(#REF!+#REF!+#REF!+#REF!+#REF!+#REF!+#REF!)</f>
        <v>#REF!</v>
      </c>
      <c r="K56" s="1932">
        <v>13</v>
      </c>
      <c r="L56" s="1936" t="e">
        <f>(#REF!+#REF!+#REF!+#REF!+#REF!+#REF!+#REF!)</f>
        <v>#REF!</v>
      </c>
      <c r="M56" s="1936">
        <f>Y56+AC56+AG56+AK56+AO56+AS56+AW56</f>
        <v>0</v>
      </c>
      <c r="N56" s="1936"/>
      <c r="O56" s="1936"/>
      <c r="P56" s="1933">
        <f>X56+AB56+AF56+AJ56+AN56+AR56+AV56</f>
        <v>13</v>
      </c>
      <c r="Q56" s="1932"/>
      <c r="R56" s="1932"/>
      <c r="S56" s="1932"/>
      <c r="T56" s="1932"/>
      <c r="U56" s="1932"/>
      <c r="V56" s="1932"/>
      <c r="W56" s="1598"/>
      <c r="X56" s="1482">
        <v>2</v>
      </c>
      <c r="Y56" s="1275"/>
      <c r="Z56" s="1275"/>
      <c r="AA56" s="1598"/>
      <c r="AB56" s="1275">
        <v>3</v>
      </c>
      <c r="AC56" s="1275"/>
      <c r="AD56" s="1275"/>
      <c r="AE56" s="1598"/>
      <c r="AF56" s="1275">
        <v>2</v>
      </c>
      <c r="AG56" s="1275"/>
      <c r="AH56" s="1275"/>
      <c r="AI56" s="1598"/>
      <c r="AJ56" s="1275">
        <v>1</v>
      </c>
      <c r="AK56" s="1275"/>
      <c r="AL56" s="1275"/>
      <c r="AM56" s="1598"/>
      <c r="AN56" s="1275">
        <v>2</v>
      </c>
      <c r="AO56" s="1275"/>
      <c r="AP56" s="1275"/>
      <c r="AQ56" s="1598"/>
      <c r="AR56" s="1275">
        <v>1</v>
      </c>
      <c r="AS56" s="1275"/>
      <c r="AT56" s="1275"/>
      <c r="AU56" s="1598"/>
      <c r="AV56" s="1915">
        <v>2</v>
      </c>
      <c r="AW56" s="1915"/>
      <c r="AX56" s="1915"/>
      <c r="AY56" s="1598"/>
    </row>
    <row r="57" spans="1:52" ht="32.25" customHeight="1">
      <c r="A57" s="1598"/>
      <c r="B57" s="940" t="s">
        <v>1025</v>
      </c>
      <c r="C57" s="1598" t="s">
        <v>176</v>
      </c>
      <c r="D57" s="842">
        <v>8</v>
      </c>
      <c r="E57" s="904" t="e">
        <f>+#REF!+#REF!+#REF!+#REF!+#REF!+AZ57+BD57</f>
        <v>#REF!</v>
      </c>
      <c r="F57" s="1482">
        <v>7</v>
      </c>
      <c r="G57" s="1482">
        <v>9</v>
      </c>
      <c r="H57" s="1932" t="e">
        <f>(#REF!+#REF!+#REF!+#REF!+#REF!+#REF!+#REF!)</f>
        <v>#REF!</v>
      </c>
      <c r="I57" s="1932" t="e">
        <f>(#REF!+#REF!+#REF!+#REF!+#REF!+#REF!+#REF!)</f>
        <v>#REF!</v>
      </c>
      <c r="J57" s="1932" t="e">
        <f>(#REF!+#REF!+#REF!+#REF!+#REF!+#REF!+#REF!)</f>
        <v>#REF!</v>
      </c>
      <c r="K57" s="1932">
        <v>9</v>
      </c>
      <c r="L57" s="1936" t="e">
        <f>(#REF!+#REF!+#REF!+#REF!+#REF!+#REF!+#REF!)</f>
        <v>#REF!</v>
      </c>
      <c r="M57" s="1936">
        <f t="shared" ref="M57:M59" si="16">Y57+AC57+AG57+AK57+AO57+AS57+AW57</f>
        <v>0</v>
      </c>
      <c r="N57" s="1936"/>
      <c r="O57" s="1936"/>
      <c r="P57" s="1933">
        <f>X57+AB57+AF57+AJ57+AN57+AR57+AV57</f>
        <v>9</v>
      </c>
      <c r="Q57" s="1932"/>
      <c r="R57" s="1932"/>
      <c r="S57" s="1932"/>
      <c r="T57" s="1932"/>
      <c r="U57" s="1932"/>
      <c r="V57" s="1932"/>
      <c r="W57" s="1598"/>
      <c r="X57" s="1482">
        <v>2</v>
      </c>
      <c r="Y57" s="1275"/>
      <c r="Z57" s="1275"/>
      <c r="AA57" s="1598"/>
      <c r="AB57" s="1275">
        <v>2</v>
      </c>
      <c r="AC57" s="1275"/>
      <c r="AD57" s="1275"/>
      <c r="AE57" s="1598"/>
      <c r="AF57" s="1275">
        <v>1</v>
      </c>
      <c r="AG57" s="1275"/>
      <c r="AH57" s="1275"/>
      <c r="AI57" s="1598"/>
      <c r="AJ57" s="1275">
        <v>1</v>
      </c>
      <c r="AK57" s="1275"/>
      <c r="AL57" s="1275"/>
      <c r="AM57" s="1598"/>
      <c r="AN57" s="1275">
        <v>1</v>
      </c>
      <c r="AO57" s="1275"/>
      <c r="AP57" s="1275"/>
      <c r="AQ57" s="1598"/>
      <c r="AR57" s="1275">
        <v>1</v>
      </c>
      <c r="AS57" s="1275"/>
      <c r="AT57" s="1275"/>
      <c r="AU57" s="1598"/>
      <c r="AV57" s="1915">
        <v>1</v>
      </c>
      <c r="AW57" s="1915"/>
      <c r="AX57" s="1915"/>
      <c r="AY57" s="1598"/>
    </row>
    <row r="58" spans="1:52" ht="32.25" customHeight="1">
      <c r="A58" s="1598"/>
      <c r="B58" s="940" t="s">
        <v>200</v>
      </c>
      <c r="C58" s="1598" t="s">
        <v>176</v>
      </c>
      <c r="D58" s="842">
        <v>1</v>
      </c>
      <c r="E58" s="924"/>
      <c r="F58" s="1482">
        <v>1</v>
      </c>
      <c r="G58" s="1482">
        <v>1</v>
      </c>
      <c r="H58" s="1932" t="e">
        <f>(#REF!+#REF!+#REF!+#REF!+#REF!+#REF!+#REF!)</f>
        <v>#REF!</v>
      </c>
      <c r="I58" s="1932" t="e">
        <f>(#REF!+#REF!+#REF!+#REF!+#REF!+#REF!+#REF!)</f>
        <v>#REF!</v>
      </c>
      <c r="J58" s="1932" t="e">
        <f>(#REF!+#REF!+#REF!+#REF!+#REF!+#REF!+#REF!)</f>
        <v>#REF!</v>
      </c>
      <c r="K58" s="1932">
        <v>1</v>
      </c>
      <c r="L58" s="1936" t="e">
        <f>(#REF!+#REF!+#REF!+#REF!+#REF!+#REF!+#REF!)</f>
        <v>#REF!</v>
      </c>
      <c r="M58" s="1936">
        <f t="shared" si="16"/>
        <v>0</v>
      </c>
      <c r="N58" s="1936"/>
      <c r="O58" s="1936"/>
      <c r="P58" s="1933">
        <f>X58+AB58+AF58+AJ58+AN58+AR58+AV58</f>
        <v>1</v>
      </c>
      <c r="Q58" s="1932"/>
      <c r="R58" s="1932"/>
      <c r="S58" s="1932"/>
      <c r="T58" s="1932"/>
      <c r="U58" s="1932"/>
      <c r="V58" s="1932"/>
      <c r="W58" s="1598"/>
      <c r="X58" s="1482"/>
      <c r="Y58" s="1275"/>
      <c r="Z58" s="1275"/>
      <c r="AA58" s="1598"/>
      <c r="AB58" s="1275"/>
      <c r="AC58" s="1275"/>
      <c r="AD58" s="1275"/>
      <c r="AE58" s="1598"/>
      <c r="AF58" s="1275"/>
      <c r="AG58" s="1275"/>
      <c r="AH58" s="1275"/>
      <c r="AI58" s="1598"/>
      <c r="AJ58" s="1275"/>
      <c r="AK58" s="1275"/>
      <c r="AL58" s="1275"/>
      <c r="AM58" s="1598"/>
      <c r="AN58" s="1275"/>
      <c r="AO58" s="1275"/>
      <c r="AP58" s="1275"/>
      <c r="AQ58" s="1598"/>
      <c r="AR58" s="1275"/>
      <c r="AS58" s="1275"/>
      <c r="AT58" s="1275"/>
      <c r="AU58" s="1598"/>
      <c r="AV58" s="1915">
        <v>1</v>
      </c>
      <c r="AW58" s="1915"/>
      <c r="AX58" s="1915"/>
      <c r="AY58" s="1598"/>
    </row>
    <row r="59" spans="1:52" ht="32.25" customHeight="1">
      <c r="A59" s="1598"/>
      <c r="B59" s="940" t="s">
        <v>201</v>
      </c>
      <c r="C59" s="1598" t="s">
        <v>176</v>
      </c>
      <c r="D59" s="842">
        <v>4</v>
      </c>
      <c r="E59" s="904" t="e">
        <f>+#REF!+#REF!+#REF!+#REF!+#REF!+AZ59+BD59</f>
        <v>#REF!</v>
      </c>
      <c r="F59" s="1482">
        <v>4</v>
      </c>
      <c r="G59" s="1482">
        <v>6</v>
      </c>
      <c r="H59" s="1932" t="e">
        <f>(#REF!+#REF!+#REF!+#REF!+#REF!+#REF!+#REF!)</f>
        <v>#REF!</v>
      </c>
      <c r="I59" s="1932" t="e">
        <f>(#REF!+#REF!+#REF!+#REF!+#REF!+#REF!+#REF!)</f>
        <v>#REF!</v>
      </c>
      <c r="J59" s="1932" t="e">
        <f>(#REF!+#REF!+#REF!+#REF!+#REF!+#REF!+#REF!)</f>
        <v>#REF!</v>
      </c>
      <c r="K59" s="1932">
        <v>6</v>
      </c>
      <c r="L59" s="1936" t="e">
        <f>(#REF!+#REF!+#REF!+#REF!+#REF!+#REF!+#REF!)</f>
        <v>#REF!</v>
      </c>
      <c r="M59" s="1936">
        <f t="shared" si="16"/>
        <v>0</v>
      </c>
      <c r="N59" s="1936"/>
      <c r="O59" s="1936"/>
      <c r="P59" s="1933">
        <f>X59+AB59+AF59+AJ59+AN59+AR59+AV59</f>
        <v>7</v>
      </c>
      <c r="Q59" s="1932"/>
      <c r="R59" s="1932"/>
      <c r="S59" s="1932"/>
      <c r="T59" s="1932"/>
      <c r="U59" s="1932"/>
      <c r="V59" s="1932"/>
      <c r="W59" s="1598"/>
      <c r="X59" s="1482">
        <v>1</v>
      </c>
      <c r="Y59" s="1275"/>
      <c r="Z59" s="1275"/>
      <c r="AA59" s="1598"/>
      <c r="AB59" s="1275">
        <v>1</v>
      </c>
      <c r="AC59" s="1275"/>
      <c r="AD59" s="1275"/>
      <c r="AE59" s="1598"/>
      <c r="AF59" s="1275">
        <v>1</v>
      </c>
      <c r="AG59" s="1275"/>
      <c r="AH59" s="1275"/>
      <c r="AI59" s="1598"/>
      <c r="AJ59" s="1275">
        <v>1</v>
      </c>
      <c r="AK59" s="1275"/>
      <c r="AL59" s="1275"/>
      <c r="AM59" s="1598"/>
      <c r="AN59" s="1275">
        <v>1</v>
      </c>
      <c r="AO59" s="1275"/>
      <c r="AP59" s="1275"/>
      <c r="AQ59" s="1598"/>
      <c r="AR59" s="1275">
        <v>1</v>
      </c>
      <c r="AS59" s="1275"/>
      <c r="AT59" s="1275"/>
      <c r="AU59" s="1598"/>
      <c r="AV59" s="1915">
        <v>1</v>
      </c>
      <c r="AW59" s="1915"/>
      <c r="AX59" s="1915"/>
      <c r="AY59" s="1598"/>
    </row>
    <row r="60" spans="1:52" s="1435" customFormat="1" ht="32.25" hidden="1" customHeight="1">
      <c r="A60" s="1485"/>
      <c r="B60" s="1486" t="s">
        <v>697</v>
      </c>
      <c r="C60" s="1485" t="s">
        <v>176</v>
      </c>
      <c r="D60" s="1937"/>
      <c r="E60" s="1487"/>
      <c r="F60" s="1938"/>
      <c r="G60" s="1938"/>
      <c r="H60" s="1939"/>
      <c r="I60" s="1939"/>
      <c r="J60" s="1939"/>
      <c r="K60" s="1939"/>
      <c r="L60" s="1941">
        <v>4</v>
      </c>
      <c r="M60" s="1941"/>
      <c r="N60" s="1941"/>
      <c r="O60" s="1941"/>
      <c r="P60" s="1940"/>
      <c r="Q60" s="1939"/>
      <c r="R60" s="1939"/>
      <c r="S60" s="1939"/>
      <c r="T60" s="1939"/>
      <c r="U60" s="1939"/>
      <c r="V60" s="1939"/>
      <c r="W60" s="1485"/>
      <c r="X60" s="1485"/>
      <c r="Y60" s="1485"/>
      <c r="Z60" s="1485"/>
      <c r="AA60" s="1485"/>
      <c r="AB60" s="1485"/>
      <c r="AC60" s="1485"/>
      <c r="AD60" s="1485"/>
      <c r="AE60" s="1485"/>
      <c r="AF60" s="1485"/>
      <c r="AG60" s="1485"/>
      <c r="AH60" s="1485"/>
      <c r="AI60" s="1485"/>
      <c r="AJ60" s="1485"/>
      <c r="AK60" s="1485"/>
      <c r="AL60" s="1485"/>
      <c r="AM60" s="1485"/>
      <c r="AN60" s="1485"/>
      <c r="AO60" s="1485"/>
      <c r="AP60" s="1485"/>
      <c r="AQ60" s="1485"/>
      <c r="AR60" s="1485"/>
      <c r="AS60" s="1485"/>
      <c r="AT60" s="1485"/>
      <c r="AU60" s="1485"/>
      <c r="AV60" s="1485"/>
      <c r="AW60" s="1485"/>
      <c r="AX60" s="1485"/>
      <c r="AY60" s="1485"/>
    </row>
    <row r="61" spans="1:52" s="1435" customFormat="1" ht="32.25" hidden="1" customHeight="1">
      <c r="A61" s="1485"/>
      <c r="B61" s="1503" t="s">
        <v>553</v>
      </c>
      <c r="C61" s="1485" t="s">
        <v>176</v>
      </c>
      <c r="D61" s="1937"/>
      <c r="E61" s="1487"/>
      <c r="F61" s="1938"/>
      <c r="G61" s="1938"/>
      <c r="H61" s="1939"/>
      <c r="I61" s="1939"/>
      <c r="J61" s="1939"/>
      <c r="K61" s="1939"/>
      <c r="L61" s="1941">
        <v>1</v>
      </c>
      <c r="M61" s="1941"/>
      <c r="N61" s="1941"/>
      <c r="O61" s="1941"/>
      <c r="P61" s="1940"/>
      <c r="Q61" s="1939"/>
      <c r="R61" s="1939"/>
      <c r="S61" s="1939"/>
      <c r="T61" s="1939"/>
      <c r="U61" s="1939"/>
      <c r="V61" s="1939"/>
      <c r="W61" s="1485"/>
      <c r="X61" s="1485"/>
      <c r="Y61" s="1485"/>
      <c r="Z61" s="1485"/>
      <c r="AA61" s="1485"/>
      <c r="AB61" s="1485"/>
      <c r="AC61" s="1485"/>
      <c r="AD61" s="1485"/>
      <c r="AE61" s="1485"/>
      <c r="AF61" s="1485"/>
      <c r="AG61" s="1485"/>
      <c r="AH61" s="1485"/>
      <c r="AI61" s="1485"/>
      <c r="AJ61" s="1485"/>
      <c r="AK61" s="1485"/>
      <c r="AL61" s="1485"/>
      <c r="AM61" s="1485"/>
      <c r="AN61" s="1485"/>
      <c r="AO61" s="1485"/>
      <c r="AP61" s="1485"/>
      <c r="AQ61" s="1485"/>
      <c r="AR61" s="1485"/>
      <c r="AS61" s="1485"/>
      <c r="AT61" s="1485"/>
      <c r="AU61" s="1485"/>
      <c r="AV61" s="1485"/>
      <c r="AW61" s="1485"/>
      <c r="AX61" s="1485"/>
      <c r="AY61" s="1485"/>
    </row>
    <row r="62" spans="1:52" s="1158" customFormat="1" ht="51.75" customHeight="1">
      <c r="A62" s="1600">
        <v>7</v>
      </c>
      <c r="B62" s="1109" t="s">
        <v>1204</v>
      </c>
      <c r="C62" s="1599" t="s">
        <v>197</v>
      </c>
      <c r="D62" s="1604">
        <v>22</v>
      </c>
      <c r="E62" s="1445" t="e">
        <f>+#REF!+#REF!+#REF!+#REF!+#REF!+AZ62+BD62</f>
        <v>#REF!</v>
      </c>
      <c r="F62" s="1912">
        <f>F63</f>
        <v>21</v>
      </c>
      <c r="G62" s="1956">
        <v>23</v>
      </c>
      <c r="H62" s="1923" t="e">
        <f>H63</f>
        <v>#REF!</v>
      </c>
      <c r="I62" s="1923" t="e">
        <f>I63</f>
        <v>#REF!</v>
      </c>
      <c r="J62" s="1923" t="e">
        <f>J63</f>
        <v>#REF!</v>
      </c>
      <c r="K62" s="1923">
        <v>23</v>
      </c>
      <c r="L62" s="1923" t="e">
        <f t="shared" ref="L62" si="17">L63</f>
        <v>#REF!</v>
      </c>
      <c r="M62" s="1923">
        <f>(Y62+AC62+AG62+AK62+AO62+AS62+AW62)</f>
        <v>0</v>
      </c>
      <c r="N62" s="1923"/>
      <c r="O62" s="1923"/>
      <c r="P62" s="1924">
        <f>X62+AB62+AF62+AJ62+AN62+AR62+AV62</f>
        <v>24</v>
      </c>
      <c r="Q62" s="1923"/>
      <c r="R62" s="1923"/>
      <c r="S62" s="1923"/>
      <c r="T62" s="1923"/>
      <c r="U62" s="1923"/>
      <c r="V62" s="1923"/>
      <c r="W62" s="1231"/>
      <c r="X62" s="1924">
        <f>X63</f>
        <v>4</v>
      </c>
      <c r="Y62" s="1924"/>
      <c r="Z62" s="1924"/>
      <c r="AA62" s="1600"/>
      <c r="AB62" s="1924">
        <f>AB63</f>
        <v>6</v>
      </c>
      <c r="AC62" s="1924"/>
      <c r="AD62" s="1924"/>
      <c r="AE62" s="1600"/>
      <c r="AF62" s="1924">
        <f>AF63</f>
        <v>3</v>
      </c>
      <c r="AG62" s="1924"/>
      <c r="AH62" s="1924"/>
      <c r="AI62" s="1600"/>
      <c r="AJ62" s="1924">
        <f>AJ63</f>
        <v>3</v>
      </c>
      <c r="AK62" s="1924"/>
      <c r="AL62" s="1924"/>
      <c r="AM62" s="1600"/>
      <c r="AN62" s="1924">
        <f>AN63</f>
        <v>3</v>
      </c>
      <c r="AO62" s="1924"/>
      <c r="AP62" s="1924"/>
      <c r="AQ62" s="1600"/>
      <c r="AR62" s="1924">
        <f>AR63</f>
        <v>3</v>
      </c>
      <c r="AS62" s="1924"/>
      <c r="AT62" s="1924"/>
      <c r="AU62" s="1600"/>
      <c r="AV62" s="1924">
        <f>AV63</f>
        <v>2</v>
      </c>
      <c r="AW62" s="1924"/>
      <c r="AX62" s="1924"/>
      <c r="AY62" s="1600"/>
    </row>
    <row r="63" spans="1:52" ht="40.5" customHeight="1">
      <c r="A63" s="1598"/>
      <c r="B63" s="940" t="s">
        <v>1282</v>
      </c>
      <c r="C63" s="1598" t="s">
        <v>197</v>
      </c>
      <c r="D63" s="842">
        <v>22</v>
      </c>
      <c r="E63" s="904" t="e">
        <f>+#REF!+#REF!+#REF!+#REF!+#REF!+AZ63+BD63</f>
        <v>#REF!</v>
      </c>
      <c r="F63" s="1482">
        <v>21</v>
      </c>
      <c r="G63" s="1957">
        <v>23</v>
      </c>
      <c r="H63" s="1932" t="e">
        <f>(#REF!+#REF!+#REF!+#REF!+#REF!+#REF!+#REF!)</f>
        <v>#REF!</v>
      </c>
      <c r="I63" s="1932" t="e">
        <f>(#REF!+#REF!+#REF!+#REF!+#REF!+#REF!+#REF!)</f>
        <v>#REF!</v>
      </c>
      <c r="J63" s="1932" t="e">
        <f>(#REF!+#REF!+#REF!+#REF!+#REF!+#REF!+#REF!)</f>
        <v>#REF!</v>
      </c>
      <c r="K63" s="1932">
        <v>23</v>
      </c>
      <c r="L63" s="1932" t="e">
        <f>(#REF!+#REF!+#REF!+#REF!+#REF!+#REF!+#REF!)</f>
        <v>#REF!</v>
      </c>
      <c r="M63" s="1932">
        <f>(Y63+AC63+AG63+AK63+AO63+AS63+AW63)</f>
        <v>0</v>
      </c>
      <c r="N63" s="1932"/>
      <c r="O63" s="1932"/>
      <c r="P63" s="1933">
        <f>X63+AB63+AF63+AJ63+AN63+AR63+AV63</f>
        <v>24</v>
      </c>
      <c r="Q63" s="1932"/>
      <c r="R63" s="1932"/>
      <c r="S63" s="1932"/>
      <c r="T63" s="1932"/>
      <c r="U63" s="1932"/>
      <c r="V63" s="1932"/>
      <c r="W63" s="1958"/>
      <c r="X63" s="1275">
        <v>4</v>
      </c>
      <c r="Y63" s="1275"/>
      <c r="Z63" s="1275"/>
      <c r="AA63" s="1598"/>
      <c r="AB63" s="1275">
        <v>6</v>
      </c>
      <c r="AC63" s="1275"/>
      <c r="AD63" s="1275"/>
      <c r="AE63" s="1598"/>
      <c r="AF63" s="1275">
        <v>3</v>
      </c>
      <c r="AG63" s="1275"/>
      <c r="AH63" s="1275"/>
      <c r="AI63" s="1598"/>
      <c r="AJ63" s="1275">
        <v>3</v>
      </c>
      <c r="AK63" s="1275"/>
      <c r="AL63" s="1275"/>
      <c r="AM63" s="1598"/>
      <c r="AN63" s="1275">
        <v>3</v>
      </c>
      <c r="AO63" s="1275"/>
      <c r="AP63" s="1275"/>
      <c r="AQ63" s="1598"/>
      <c r="AR63" s="1275">
        <v>3</v>
      </c>
      <c r="AS63" s="1275"/>
      <c r="AT63" s="1275"/>
      <c r="AU63" s="1598"/>
      <c r="AV63" s="1925">
        <v>2</v>
      </c>
      <c r="AW63" s="1925"/>
      <c r="AX63" s="1925"/>
      <c r="AY63" s="1598"/>
    </row>
    <row r="64" spans="1:52" ht="30.75" hidden="1" customHeight="1">
      <c r="A64" s="1598"/>
      <c r="B64" s="940" t="s">
        <v>531</v>
      </c>
      <c r="C64" s="1598" t="s">
        <v>197</v>
      </c>
      <c r="D64" s="842">
        <v>1</v>
      </c>
      <c r="E64" s="904" t="e">
        <f>+#REF!+#REF!+#REF!+#REF!+#REF!+AZ64+BD64</f>
        <v>#REF!</v>
      </c>
      <c r="F64" s="1482"/>
      <c r="G64" s="1482"/>
      <c r="H64" s="1932"/>
      <c r="I64" s="1932"/>
      <c r="J64" s="1932"/>
      <c r="K64" s="1932"/>
      <c r="L64" s="1936"/>
      <c r="M64" s="1936"/>
      <c r="N64" s="1936"/>
      <c r="O64" s="1936"/>
      <c r="P64" s="1932"/>
      <c r="Q64" s="1932"/>
      <c r="R64" s="1932"/>
      <c r="S64" s="1932"/>
      <c r="T64" s="1932"/>
      <c r="U64" s="1932"/>
      <c r="V64" s="1932"/>
      <c r="W64" s="1598"/>
      <c r="X64" s="1598"/>
      <c r="Y64" s="904"/>
      <c r="Z64" s="904"/>
      <c r="AA64" s="1598"/>
      <c r="AB64" s="904"/>
      <c r="AC64" s="904"/>
      <c r="AD64" s="904"/>
      <c r="AE64" s="1598"/>
      <c r="AF64" s="904"/>
      <c r="AG64" s="904"/>
      <c r="AH64" s="904"/>
      <c r="AI64" s="1598"/>
      <c r="AJ64" s="904"/>
      <c r="AK64" s="904"/>
      <c r="AL64" s="904"/>
      <c r="AM64" s="1598"/>
      <c r="AN64" s="904"/>
      <c r="AO64" s="904"/>
      <c r="AP64" s="904"/>
      <c r="AQ64" s="1598"/>
      <c r="AR64" s="904"/>
      <c r="AS64" s="904"/>
      <c r="AT64" s="904"/>
      <c r="AU64" s="1598"/>
      <c r="AV64" s="1598"/>
      <c r="AW64" s="1234"/>
      <c r="AX64" s="1234"/>
      <c r="AY64" s="1598"/>
      <c r="AZ64" s="1438"/>
    </row>
    <row r="65" spans="1:51" ht="40.5" customHeight="1">
      <c r="A65" s="1598"/>
      <c r="B65" s="865" t="s">
        <v>224</v>
      </c>
      <c r="C65" s="1598" t="s">
        <v>167</v>
      </c>
      <c r="D65" s="842">
        <v>88</v>
      </c>
      <c r="E65" s="924" t="e">
        <f>+E62/27%</f>
        <v>#REF!</v>
      </c>
      <c r="F65" s="1482">
        <v>78</v>
      </c>
      <c r="G65" s="1959">
        <v>79.310344827586206</v>
      </c>
      <c r="H65" s="1953" t="e">
        <f>H63/H54%</f>
        <v>#REF!</v>
      </c>
      <c r="I65" s="1953" t="e">
        <f>I63/I54%</f>
        <v>#REF!</v>
      </c>
      <c r="J65" s="1953" t="e">
        <f t="shared" ref="J65" si="18">J63/(J54-J60-J61)%</f>
        <v>#REF!</v>
      </c>
      <c r="K65" s="1953">
        <v>79.3</v>
      </c>
      <c r="L65" s="1953" t="e">
        <f>L63/(L54-L60-L61)%</f>
        <v>#REF!</v>
      </c>
      <c r="M65" s="1953" t="e">
        <f>M63/(M54-M60-M61)%</f>
        <v>#DIV/0!</v>
      </c>
      <c r="N65" s="1953"/>
      <c r="O65" s="1953"/>
      <c r="P65" s="1932">
        <f>P63/(P54-P60-P61)%</f>
        <v>80</v>
      </c>
      <c r="Q65" s="1932"/>
      <c r="R65" s="1932"/>
      <c r="S65" s="1932"/>
      <c r="T65" s="1932"/>
      <c r="U65" s="1932"/>
      <c r="V65" s="1932"/>
      <c r="W65" s="1960"/>
      <c r="X65" s="1926">
        <v>100</v>
      </c>
      <c r="Y65" s="1926"/>
      <c r="Z65" s="1926"/>
      <c r="AA65" s="1598"/>
      <c r="AB65" s="1926">
        <v>100</v>
      </c>
      <c r="AC65" s="1926"/>
      <c r="AD65" s="1926"/>
      <c r="AE65" s="1598"/>
      <c r="AF65" s="1916">
        <v>50</v>
      </c>
      <c r="AG65" s="1916"/>
      <c r="AH65" s="1916"/>
      <c r="AI65" s="1598"/>
      <c r="AJ65" s="1916">
        <v>100</v>
      </c>
      <c r="AK65" s="1916"/>
      <c r="AL65" s="1916"/>
      <c r="AM65" s="1598"/>
      <c r="AN65" s="1916">
        <v>100</v>
      </c>
      <c r="AO65" s="1916"/>
      <c r="AP65" s="1916"/>
      <c r="AQ65" s="1598"/>
      <c r="AR65" s="1926">
        <v>100</v>
      </c>
      <c r="AS65" s="1926"/>
      <c r="AT65" s="1926"/>
      <c r="AU65" s="1598"/>
      <c r="AV65" s="1916">
        <v>50</v>
      </c>
      <c r="AW65" s="1916"/>
      <c r="AX65" s="1916"/>
      <c r="AY65" s="1598"/>
    </row>
    <row r="66" spans="1:51" ht="48.75" customHeight="1">
      <c r="A66" s="1598"/>
      <c r="B66" s="940" t="s">
        <v>532</v>
      </c>
      <c r="C66" s="1598" t="s">
        <v>167</v>
      </c>
      <c r="D66" s="842">
        <v>91.666666666666671</v>
      </c>
      <c r="E66" s="924">
        <f>8/12%</f>
        <v>66.666666666666671</v>
      </c>
      <c r="F66" s="1482">
        <v>91</v>
      </c>
      <c r="G66" s="1959">
        <v>84.615384615384613</v>
      </c>
      <c r="H66" s="1953">
        <f>11/13%</f>
        <v>84.615384615384613</v>
      </c>
      <c r="I66" s="1953">
        <f>11/13%</f>
        <v>84.615384615384613</v>
      </c>
      <c r="J66" s="1953">
        <f t="shared" ref="J66" si="19">11/13%</f>
        <v>84.615384615384613</v>
      </c>
      <c r="K66" s="1953">
        <v>84.6</v>
      </c>
      <c r="L66" s="1953">
        <f>11/13%</f>
        <v>84.615384615384613</v>
      </c>
      <c r="M66" s="1953">
        <f>11/13%</f>
        <v>84.615384615384613</v>
      </c>
      <c r="N66" s="1953">
        <f t="shared" ref="N66" si="20">11/13%</f>
        <v>84.615384615384613</v>
      </c>
      <c r="O66" s="1953"/>
      <c r="P66" s="1953">
        <f>12/13%</f>
        <v>92.307692307692307</v>
      </c>
      <c r="Q66" s="1932"/>
      <c r="R66" s="1932"/>
      <c r="S66" s="1932"/>
      <c r="T66" s="1932"/>
      <c r="U66" s="1932"/>
      <c r="V66" s="1932"/>
      <c r="W66" s="1960"/>
      <c r="X66" s="1926">
        <v>100</v>
      </c>
      <c r="Y66" s="1926"/>
      <c r="Z66" s="1926"/>
      <c r="AA66" s="1598"/>
      <c r="AB66" s="1926">
        <v>100</v>
      </c>
      <c r="AC66" s="1926"/>
      <c r="AD66" s="1926"/>
      <c r="AE66" s="1598"/>
      <c r="AF66" s="1926">
        <v>50</v>
      </c>
      <c r="AG66" s="1926"/>
      <c r="AH66" s="1926"/>
      <c r="AI66" s="1598"/>
      <c r="AJ66" s="1926">
        <v>100</v>
      </c>
      <c r="AK66" s="1926"/>
      <c r="AL66" s="1926"/>
      <c r="AM66" s="1598"/>
      <c r="AN66" s="1926">
        <v>100</v>
      </c>
      <c r="AO66" s="1926"/>
      <c r="AP66" s="1926"/>
      <c r="AQ66" s="1598"/>
      <c r="AR66" s="1926">
        <v>100</v>
      </c>
      <c r="AS66" s="1926"/>
      <c r="AT66" s="1926"/>
      <c r="AU66" s="1598"/>
      <c r="AV66" s="1927">
        <v>50</v>
      </c>
      <c r="AW66" s="1927"/>
      <c r="AX66" s="1927"/>
      <c r="AY66" s="1598"/>
    </row>
    <row r="67" spans="1:51" ht="30.75" customHeight="1">
      <c r="A67" s="1598"/>
      <c r="B67" s="940" t="s">
        <v>533</v>
      </c>
      <c r="C67" s="1598" t="s">
        <v>167</v>
      </c>
      <c r="D67" s="842">
        <v>87.5</v>
      </c>
      <c r="E67" s="924">
        <f>8/9%</f>
        <v>88.888888888888886</v>
      </c>
      <c r="F67" s="1482">
        <v>100</v>
      </c>
      <c r="G67" s="1959">
        <v>88.888888888888886</v>
      </c>
      <c r="H67" s="1953">
        <f>8/9%</f>
        <v>88.888888888888886</v>
      </c>
      <c r="I67" s="1953">
        <f>8/9%</f>
        <v>88.888888888888886</v>
      </c>
      <c r="J67" s="1953">
        <f t="shared" ref="J67:N67" si="21">8/9%</f>
        <v>88.888888888888886</v>
      </c>
      <c r="K67" s="1953">
        <v>88.9</v>
      </c>
      <c r="L67" s="1953">
        <f t="shared" si="21"/>
        <v>88.888888888888886</v>
      </c>
      <c r="M67" s="1953">
        <f t="shared" si="21"/>
        <v>88.888888888888886</v>
      </c>
      <c r="N67" s="1953">
        <f t="shared" si="21"/>
        <v>88.888888888888886</v>
      </c>
      <c r="O67" s="1953"/>
      <c r="P67" s="1953">
        <f>8/9%</f>
        <v>88.888888888888886</v>
      </c>
      <c r="Q67" s="1932"/>
      <c r="R67" s="1932"/>
      <c r="S67" s="1932"/>
      <c r="T67" s="1932"/>
      <c r="U67" s="1932"/>
      <c r="V67" s="1932"/>
      <c r="W67" s="1961"/>
      <c r="X67" s="1916">
        <v>50</v>
      </c>
      <c r="Y67" s="1916"/>
      <c r="Z67" s="1916"/>
      <c r="AA67" s="1598"/>
      <c r="AB67" s="1916">
        <v>100</v>
      </c>
      <c r="AC67" s="1916"/>
      <c r="AD67" s="1916"/>
      <c r="AE67" s="1598"/>
      <c r="AF67" s="1916">
        <v>100</v>
      </c>
      <c r="AG67" s="1916"/>
      <c r="AH67" s="1916"/>
      <c r="AI67" s="1598"/>
      <c r="AJ67" s="1916">
        <v>100</v>
      </c>
      <c r="AK67" s="1916"/>
      <c r="AL67" s="1916"/>
      <c r="AM67" s="1598"/>
      <c r="AN67" s="1916">
        <v>100</v>
      </c>
      <c r="AO67" s="1916"/>
      <c r="AP67" s="1916"/>
      <c r="AQ67" s="1598"/>
      <c r="AR67" s="1916">
        <v>100</v>
      </c>
      <c r="AS67" s="1916"/>
      <c r="AT67" s="1916"/>
      <c r="AU67" s="1598"/>
      <c r="AV67" s="1916">
        <v>100</v>
      </c>
      <c r="AW67" s="1916"/>
      <c r="AX67" s="1916"/>
      <c r="AY67" s="1598"/>
    </row>
    <row r="68" spans="1:51" ht="30.75" customHeight="1">
      <c r="A68" s="1598"/>
      <c r="B68" s="865" t="s">
        <v>1031</v>
      </c>
      <c r="C68" s="1598" t="s">
        <v>167</v>
      </c>
      <c r="D68" s="842">
        <v>80</v>
      </c>
      <c r="E68" s="924">
        <f>2/6%</f>
        <v>33.333333333333336</v>
      </c>
      <c r="F68" s="1482">
        <v>80</v>
      </c>
      <c r="G68" s="1962">
        <v>57.142857142857139</v>
      </c>
      <c r="H68" s="1953">
        <f>4/6%</f>
        <v>66.666666666666671</v>
      </c>
      <c r="I68" s="1953">
        <f>4/6%</f>
        <v>66.666666666666671</v>
      </c>
      <c r="J68" s="1953">
        <f t="shared" ref="J68:N68" si="22">4/8%</f>
        <v>50</v>
      </c>
      <c r="K68" s="1932">
        <v>50</v>
      </c>
      <c r="L68" s="1932">
        <f t="shared" si="22"/>
        <v>50</v>
      </c>
      <c r="M68" s="1932">
        <f>4/8%</f>
        <v>50</v>
      </c>
      <c r="N68" s="1932">
        <f t="shared" si="22"/>
        <v>50</v>
      </c>
      <c r="O68" s="1932"/>
      <c r="P68" s="1932">
        <f>4/8%</f>
        <v>50</v>
      </c>
      <c r="Q68" s="1932"/>
      <c r="R68" s="1932"/>
      <c r="S68" s="1932"/>
      <c r="T68" s="1932"/>
      <c r="U68" s="1932"/>
      <c r="V68" s="1932"/>
      <c r="W68" s="1961"/>
      <c r="X68" s="1926">
        <v>100</v>
      </c>
      <c r="Y68" s="1926"/>
      <c r="Z68" s="1926"/>
      <c r="AA68" s="1598"/>
      <c r="AB68" s="1926">
        <v>100</v>
      </c>
      <c r="AC68" s="1926"/>
      <c r="AD68" s="1926"/>
      <c r="AE68" s="1598"/>
      <c r="AF68" s="1926"/>
      <c r="AG68" s="1926"/>
      <c r="AH68" s="1926"/>
      <c r="AI68" s="1598"/>
      <c r="AJ68" s="1926">
        <v>100</v>
      </c>
      <c r="AK68" s="1926"/>
      <c r="AL68" s="1926"/>
      <c r="AM68" s="1598"/>
      <c r="AN68" s="1926"/>
      <c r="AO68" s="1926"/>
      <c r="AP68" s="1926"/>
      <c r="AQ68" s="1598"/>
      <c r="AR68" s="1926">
        <v>100</v>
      </c>
      <c r="AS68" s="1926"/>
      <c r="AT68" s="1926"/>
      <c r="AU68" s="1598"/>
      <c r="AV68" s="1598"/>
      <c r="AW68" s="1927"/>
      <c r="AX68" s="1927"/>
      <c r="AY68" s="1598"/>
    </row>
    <row r="69" spans="1:51" ht="30.75" customHeight="1">
      <c r="A69" s="1598"/>
      <c r="B69" s="940" t="s">
        <v>1205</v>
      </c>
      <c r="C69" s="1598" t="s">
        <v>197</v>
      </c>
      <c r="D69" s="842">
        <v>9</v>
      </c>
      <c r="E69" s="904">
        <v>2</v>
      </c>
      <c r="F69" s="1482">
        <v>5</v>
      </c>
      <c r="G69" s="1482">
        <v>10</v>
      </c>
      <c r="H69" s="1932" t="e">
        <f>(#REF!+#REF!+#REF!+#REF!+#REF!+#REF!+#REF!)</f>
        <v>#REF!</v>
      </c>
      <c r="I69" s="1932" t="e">
        <f>(#REF!+#REF!+#REF!+#REF!+#REF!+#REF!+#REF!)</f>
        <v>#REF!</v>
      </c>
      <c r="J69" s="1932">
        <v>11</v>
      </c>
      <c r="K69" s="1932">
        <v>11</v>
      </c>
      <c r="L69" s="1932" t="e">
        <f>(#REF!+#REF!+#REF!+#REF!+#REF!+#REF!+#REF!)</f>
        <v>#REF!</v>
      </c>
      <c r="M69" s="1932">
        <f>(Y69+AC69+AG69+AK69+AO69+AS69+AW69)</f>
        <v>0</v>
      </c>
      <c r="N69" s="1932"/>
      <c r="O69" s="1932"/>
      <c r="P69" s="1933">
        <f>X69+AB69+AF69+AJ69+AN69+AR69+AV69</f>
        <v>16</v>
      </c>
      <c r="Q69" s="1932"/>
      <c r="R69" s="1932"/>
      <c r="S69" s="1932"/>
      <c r="T69" s="1932"/>
      <c r="U69" s="1932"/>
      <c r="V69" s="1932"/>
      <c r="W69" s="1598"/>
      <c r="X69" s="1233">
        <v>4</v>
      </c>
      <c r="Y69" s="1449"/>
      <c r="Z69" s="1449"/>
      <c r="AA69" s="1598"/>
      <c r="AB69" s="904">
        <v>6</v>
      </c>
      <c r="AC69" s="904"/>
      <c r="AD69" s="904"/>
      <c r="AE69" s="1598"/>
      <c r="AF69" s="904">
        <v>2</v>
      </c>
      <c r="AG69" s="904"/>
      <c r="AH69" s="904"/>
      <c r="AI69" s="1598"/>
      <c r="AJ69" s="904">
        <v>1</v>
      </c>
      <c r="AK69" s="904"/>
      <c r="AL69" s="904"/>
      <c r="AM69" s="1598"/>
      <c r="AN69" s="904">
        <v>2</v>
      </c>
      <c r="AO69" s="904"/>
      <c r="AP69" s="904"/>
      <c r="AQ69" s="1598"/>
      <c r="AR69" s="904">
        <v>1</v>
      </c>
      <c r="AS69" s="904"/>
      <c r="AT69" s="904"/>
      <c r="AU69" s="1598"/>
      <c r="AV69" s="1598"/>
      <c r="AW69" s="1233"/>
      <c r="AX69" s="1233"/>
      <c r="AY69" s="1598"/>
    </row>
    <row r="70" spans="1:51" ht="48" customHeight="1">
      <c r="A70" s="1598"/>
      <c r="B70" s="865" t="s">
        <v>1388</v>
      </c>
      <c r="C70" s="1598" t="s">
        <v>197</v>
      </c>
      <c r="D70" s="842">
        <v>3</v>
      </c>
      <c r="E70" s="904" t="e">
        <f>+#REF!+#REF!+#REF!+#REF!+#REF!+AZ70+BD70</f>
        <v>#REF!</v>
      </c>
      <c r="F70" s="1482"/>
      <c r="G70" s="1482">
        <v>1</v>
      </c>
      <c r="H70" s="1932" t="e">
        <f>(#REF!+#REF!+#REF!+#REF!+#REF!+#REF!+#REF!)</f>
        <v>#REF!</v>
      </c>
      <c r="I70" s="1932" t="e">
        <f>(#REF!+#REF!+#REF!+#REF!+#REF!+#REF!+#REF!)</f>
        <v>#REF!</v>
      </c>
      <c r="J70" s="1932" t="e">
        <f>(#REF!+#REF!+#REF!+#REF!+#REF!+#REF!+#REF!)</f>
        <v>#REF!</v>
      </c>
      <c r="K70" s="1932">
        <v>2</v>
      </c>
      <c r="L70" s="1932" t="e">
        <f>(#REF!+#REF!+#REF!+#REF!+#REF!+#REF!+#REF!)</f>
        <v>#REF!</v>
      </c>
      <c r="M70" s="1922">
        <v>1</v>
      </c>
      <c r="N70" s="1932"/>
      <c r="O70" s="1932"/>
      <c r="P70" s="1933">
        <v>4</v>
      </c>
      <c r="Q70" s="1932"/>
      <c r="R70" s="1932"/>
      <c r="S70" s="1932"/>
      <c r="T70" s="1932"/>
      <c r="U70" s="1932"/>
      <c r="V70" s="1932"/>
      <c r="W70" s="1598"/>
      <c r="X70" s="1598"/>
      <c r="Y70" s="924"/>
      <c r="Z70" s="924"/>
      <c r="AA70" s="1598"/>
      <c r="AB70" s="904">
        <v>3</v>
      </c>
      <c r="AC70" s="904"/>
      <c r="AD70" s="904"/>
      <c r="AE70" s="1598"/>
      <c r="AF70" s="904">
        <v>1</v>
      </c>
      <c r="AG70" s="924"/>
      <c r="AH70" s="924"/>
      <c r="AI70" s="1598"/>
      <c r="AJ70" s="924"/>
      <c r="AK70" s="904"/>
      <c r="AL70" s="904"/>
      <c r="AM70" s="1598"/>
      <c r="AN70" s="924"/>
      <c r="AO70" s="924"/>
      <c r="AP70" s="924"/>
      <c r="AQ70" s="1598"/>
      <c r="AR70" s="904"/>
      <c r="AS70" s="904"/>
      <c r="AT70" s="904"/>
      <c r="AU70" s="1598"/>
      <c r="AV70" s="1598"/>
      <c r="AW70" s="1233"/>
      <c r="AX70" s="1233"/>
      <c r="AY70" s="1598"/>
    </row>
    <row r="71" spans="1:51" ht="35.25" customHeight="1">
      <c r="A71" s="1598"/>
      <c r="B71" s="865" t="s">
        <v>224</v>
      </c>
      <c r="C71" s="1598" t="s">
        <v>167</v>
      </c>
      <c r="D71" s="842"/>
      <c r="E71" s="924"/>
      <c r="F71" s="1482"/>
      <c r="G71" s="1482"/>
      <c r="H71" s="1932"/>
      <c r="I71" s="1932"/>
      <c r="J71" s="1932" t="e">
        <f>J69/(J54-J60-J61)%</f>
        <v>#REF!</v>
      </c>
      <c r="K71" s="1932">
        <v>38</v>
      </c>
      <c r="L71" s="1932" t="e">
        <f>L69/(L54-L60-L61)%</f>
        <v>#REF!</v>
      </c>
      <c r="M71" s="1932" t="e">
        <f>M69/(M54-M60-M61)%</f>
        <v>#DIV/0!</v>
      </c>
      <c r="N71" s="1932"/>
      <c r="O71" s="1932"/>
      <c r="P71" s="1953">
        <f>P69/(P54-P60-P61)%</f>
        <v>53.333333333333336</v>
      </c>
      <c r="Q71" s="1932"/>
      <c r="R71" s="1932"/>
      <c r="S71" s="1932"/>
      <c r="T71" s="1932"/>
      <c r="U71" s="1932"/>
      <c r="V71" s="1932"/>
      <c r="W71" s="1958"/>
      <c r="X71" s="1598"/>
      <c r="Y71" s="1598"/>
      <c r="Z71" s="1598"/>
      <c r="AA71" s="1598"/>
      <c r="AB71" s="1598"/>
      <c r="AC71" s="1598"/>
      <c r="AD71" s="1598"/>
      <c r="AE71" s="1598"/>
      <c r="AF71" s="1598"/>
      <c r="AG71" s="1598"/>
      <c r="AH71" s="1598"/>
      <c r="AI71" s="1598"/>
      <c r="AJ71" s="1598"/>
      <c r="AK71" s="1598"/>
      <c r="AL71" s="1598"/>
      <c r="AM71" s="1598"/>
      <c r="AN71" s="1598"/>
      <c r="AO71" s="1598"/>
      <c r="AP71" s="1598"/>
      <c r="AQ71" s="1598"/>
      <c r="AR71" s="1598"/>
      <c r="AS71" s="1598"/>
      <c r="AT71" s="1598"/>
      <c r="AU71" s="1598"/>
      <c r="AV71" s="1598"/>
      <c r="AW71" s="1598"/>
      <c r="AX71" s="1598"/>
      <c r="AY71" s="1598"/>
    </row>
    <row r="72" spans="1:51" s="1158" customFormat="1" ht="35.25" customHeight="1">
      <c r="A72" s="1600">
        <v>8</v>
      </c>
      <c r="B72" s="1929" t="s">
        <v>472</v>
      </c>
      <c r="C72" s="1600" t="s">
        <v>39</v>
      </c>
      <c r="D72" s="1604">
        <v>522</v>
      </c>
      <c r="E72" s="1445" t="e">
        <f>+E74+E76+E78+E80+E82</f>
        <v>#REF!</v>
      </c>
      <c r="F72" s="1912">
        <f>F74+F76+F78</f>
        <v>382</v>
      </c>
      <c r="G72" s="1912">
        <v>596</v>
      </c>
      <c r="H72" s="1923" t="e">
        <f>H74+H76+H78+H80+H82</f>
        <v>#REF!</v>
      </c>
      <c r="I72" s="1923" t="e">
        <f>I74+I76+I78+I80+I82</f>
        <v>#REF!</v>
      </c>
      <c r="J72" s="1923" t="e">
        <f>J74+J76+J78+J80+J82</f>
        <v>#REF!</v>
      </c>
      <c r="K72" s="1923">
        <v>493</v>
      </c>
      <c r="L72" s="1923" t="e">
        <f>L74+L76+L78+L80+L82</f>
        <v>#REF!</v>
      </c>
      <c r="M72" s="1923">
        <f>M74+M76+M78+M80+M82</f>
        <v>0</v>
      </c>
      <c r="N72" s="1923">
        <f t="shared" ref="N72" si="23">N74+N76+N78+N80+N82</f>
        <v>0</v>
      </c>
      <c r="O72" s="1923"/>
      <c r="P72" s="1923">
        <f>P74+P76+P78+P80+P82</f>
        <v>483</v>
      </c>
      <c r="Q72" s="1923"/>
      <c r="R72" s="1923"/>
      <c r="S72" s="1923"/>
      <c r="T72" s="1923"/>
      <c r="U72" s="1923"/>
      <c r="V72" s="1923"/>
      <c r="W72" s="1958"/>
      <c r="X72" s="1445">
        <f>+X74+X76+X78+X80+X82</f>
        <v>101</v>
      </c>
      <c r="Y72" s="1445"/>
      <c r="Z72" s="1445"/>
      <c r="AA72" s="1600"/>
      <c r="AB72" s="1445">
        <f>+AB74+AB76+AB78+AB80+AB82</f>
        <v>104</v>
      </c>
      <c r="AC72" s="1445"/>
      <c r="AD72" s="1445"/>
      <c r="AE72" s="1600"/>
      <c r="AF72" s="1445">
        <f>+AF74+AF76+AF78+AF80+AF82</f>
        <v>51</v>
      </c>
      <c r="AG72" s="1445"/>
      <c r="AH72" s="1445"/>
      <c r="AI72" s="1600"/>
      <c r="AJ72" s="1445">
        <f>+AJ74+AJ76+AJ78+AJ80+AJ82</f>
        <v>36</v>
      </c>
      <c r="AK72" s="1445"/>
      <c r="AL72" s="1445"/>
      <c r="AM72" s="1600"/>
      <c r="AN72" s="1445">
        <f>+AN74+AN76+AN78+AN80+AN82</f>
        <v>50</v>
      </c>
      <c r="AO72" s="1445"/>
      <c r="AP72" s="1445"/>
      <c r="AQ72" s="1600"/>
      <c r="AR72" s="1445">
        <f>+AR74+AR76+AR78+AR80+AR82</f>
        <v>74</v>
      </c>
      <c r="AS72" s="1445"/>
      <c r="AT72" s="1445"/>
      <c r="AU72" s="1600"/>
      <c r="AV72" s="1445">
        <f>+AV74+AV76+AV78+AV80+AV82</f>
        <v>67</v>
      </c>
      <c r="AW72" s="1445"/>
      <c r="AX72" s="1445"/>
      <c r="AY72" s="1600"/>
    </row>
    <row r="73" spans="1:51" ht="30" customHeight="1">
      <c r="A73" s="1598"/>
      <c r="B73" s="940" t="s">
        <v>414</v>
      </c>
      <c r="C73" s="1598" t="s">
        <v>167</v>
      </c>
      <c r="D73" s="842">
        <v>100</v>
      </c>
      <c r="E73" s="904">
        <v>100</v>
      </c>
      <c r="F73" s="1482">
        <v>100</v>
      </c>
      <c r="G73" s="1482">
        <v>100</v>
      </c>
      <c r="H73" s="1932" t="e">
        <f>(#REF!+#REF!+#REF!+#REF!+#REF!+#REF!+#REF!)/7</f>
        <v>#REF!</v>
      </c>
      <c r="I73" s="1932" t="e">
        <f>(#REF!+#REF!+#REF!+#REF!+#REF!+#REF!+#REF!)/7</f>
        <v>#REF!</v>
      </c>
      <c r="J73" s="1932" t="e">
        <f>(#REF!+#REF!+#REF!+#REF!+#REF!+#REF!+#REF!)/7</f>
        <v>#REF!</v>
      </c>
      <c r="K73" s="1932">
        <v>100</v>
      </c>
      <c r="L73" s="1932" t="e">
        <f>(#REF!+#REF!+#REF!+#REF!+#REF!+#REF!+#REF!)/7</f>
        <v>#REF!</v>
      </c>
      <c r="M73" s="1932">
        <f>(Y73+AC73+AG73+AK73+AO73+AS73+AW73)/7</f>
        <v>0</v>
      </c>
      <c r="N73" s="1932"/>
      <c r="O73" s="1932"/>
      <c r="P73" s="1933">
        <f>(X73+AB73+AF73+AJ73+AN73+AR73+AV73)/7</f>
        <v>100</v>
      </c>
      <c r="Q73" s="1932"/>
      <c r="R73" s="1932"/>
      <c r="S73" s="1932"/>
      <c r="T73" s="1932"/>
      <c r="U73" s="1932"/>
      <c r="V73" s="1932"/>
      <c r="W73" s="1598"/>
      <c r="X73" s="1914">
        <v>100</v>
      </c>
      <c r="Y73" s="1914"/>
      <c r="Z73" s="1914"/>
      <c r="AA73" s="1598"/>
      <c r="AB73" s="1914">
        <v>100</v>
      </c>
      <c r="AC73" s="1914"/>
      <c r="AD73" s="1914"/>
      <c r="AE73" s="1598"/>
      <c r="AF73" s="1914">
        <v>100</v>
      </c>
      <c r="AG73" s="1914"/>
      <c r="AH73" s="1914"/>
      <c r="AI73" s="1598"/>
      <c r="AJ73" s="1914">
        <v>100</v>
      </c>
      <c r="AK73" s="1914"/>
      <c r="AL73" s="1914"/>
      <c r="AM73" s="1598"/>
      <c r="AN73" s="1914">
        <v>100</v>
      </c>
      <c r="AO73" s="1914"/>
      <c r="AP73" s="1914"/>
      <c r="AQ73" s="1598"/>
      <c r="AR73" s="1914">
        <v>100</v>
      </c>
      <c r="AS73" s="1914"/>
      <c r="AT73" s="1914"/>
      <c r="AU73" s="1598"/>
      <c r="AV73" s="1914">
        <v>100</v>
      </c>
      <c r="AW73" s="1914"/>
      <c r="AX73" s="1914"/>
      <c r="AY73" s="1598"/>
    </row>
    <row r="74" spans="1:51" ht="31.5" customHeight="1">
      <c r="A74" s="1598" t="s">
        <v>1379</v>
      </c>
      <c r="B74" s="940" t="s">
        <v>40</v>
      </c>
      <c r="C74" s="1598" t="s">
        <v>39</v>
      </c>
      <c r="D74" s="842">
        <v>166</v>
      </c>
      <c r="E74" s="904" t="e">
        <f>#REF!+#REF!+#REF!+#REF!+#REF!+AZ74+BD74</f>
        <v>#REF!</v>
      </c>
      <c r="F74" s="1482">
        <v>143</v>
      </c>
      <c r="G74" s="1482">
        <v>185</v>
      </c>
      <c r="H74" s="1932" t="e">
        <f>(#REF!+#REF!+#REF!+#REF!+#REF!+#REF!+#REF!)</f>
        <v>#REF!</v>
      </c>
      <c r="I74" s="1932" t="e">
        <f>(#REF!+#REF!+#REF!+#REF!+#REF!+#REF!+#REF!)</f>
        <v>#REF!</v>
      </c>
      <c r="J74" s="1932" t="e">
        <f>(#REF!+#REF!+#REF!+#REF!+#REF!+#REF!+#REF!)</f>
        <v>#REF!</v>
      </c>
      <c r="K74" s="1932">
        <v>185</v>
      </c>
      <c r="L74" s="1932" t="e">
        <f>(#REF!+#REF!+#REF!+#REF!+#REF!+#REF!+#REF!)</f>
        <v>#REF!</v>
      </c>
      <c r="M74" s="1932">
        <f>(Y74+AC74+AG74+AK74+AO74+AS74+AW74)</f>
        <v>0</v>
      </c>
      <c r="N74" s="1932"/>
      <c r="O74" s="1932"/>
      <c r="P74" s="1932">
        <f>+X74+AB74+AF74+AJ74+AN74+AR74+AV74</f>
        <v>175</v>
      </c>
      <c r="Q74" s="1932"/>
      <c r="R74" s="1932"/>
      <c r="S74" s="1932"/>
      <c r="T74" s="1932"/>
      <c r="U74" s="1932"/>
      <c r="V74" s="1932"/>
      <c r="W74" s="1958"/>
      <c r="X74" s="904">
        <v>34</v>
      </c>
      <c r="Y74" s="904"/>
      <c r="Z74" s="904"/>
      <c r="AA74" s="1598"/>
      <c r="AB74" s="904">
        <v>42</v>
      </c>
      <c r="AC74" s="904"/>
      <c r="AD74" s="904"/>
      <c r="AE74" s="1598"/>
      <c r="AF74" s="904">
        <v>27</v>
      </c>
      <c r="AG74" s="904"/>
      <c r="AH74" s="904"/>
      <c r="AI74" s="1598"/>
      <c r="AJ74" s="904">
        <v>9</v>
      </c>
      <c r="AK74" s="904"/>
      <c r="AL74" s="904"/>
      <c r="AM74" s="1598"/>
      <c r="AN74" s="904">
        <v>20</v>
      </c>
      <c r="AO74" s="904"/>
      <c r="AP74" s="904"/>
      <c r="AQ74" s="1598"/>
      <c r="AR74" s="904">
        <v>20</v>
      </c>
      <c r="AS74" s="904"/>
      <c r="AT74" s="904"/>
      <c r="AU74" s="1598"/>
      <c r="AV74" s="1598">
        <v>23</v>
      </c>
      <c r="AW74" s="1914"/>
      <c r="AX74" s="1914"/>
      <c r="AY74" s="1598"/>
    </row>
    <row r="75" spans="1:51" ht="30" customHeight="1">
      <c r="A75" s="1598"/>
      <c r="B75" s="940" t="s">
        <v>414</v>
      </c>
      <c r="C75" s="1598" t="s">
        <v>167</v>
      </c>
      <c r="D75" s="842">
        <v>100</v>
      </c>
      <c r="E75" s="904">
        <v>100</v>
      </c>
      <c r="F75" s="1482">
        <v>100</v>
      </c>
      <c r="G75" s="1482">
        <v>100</v>
      </c>
      <c r="H75" s="1932" t="e">
        <f>(#REF!+#REF!+#REF!+#REF!+#REF!+#REF!+#REF!)/7</f>
        <v>#REF!</v>
      </c>
      <c r="I75" s="1932" t="e">
        <f>(#REF!+#REF!+#REF!+#REF!+#REF!+#REF!+#REF!)/7</f>
        <v>#REF!</v>
      </c>
      <c r="J75" s="1932" t="e">
        <f>(#REF!+#REF!+#REF!+#REF!+#REF!+#REF!+#REF!)/7</f>
        <v>#REF!</v>
      </c>
      <c r="K75" s="1932">
        <v>100</v>
      </c>
      <c r="L75" s="1932" t="e">
        <f>(#REF!+#REF!+#REF!+#REF!+#REF!+#REF!+#REF!)/7</f>
        <v>#REF!</v>
      </c>
      <c r="M75" s="1932">
        <f>(Y75+AC75+AG75+AK75+AO75+AS75+AW75)/7</f>
        <v>0</v>
      </c>
      <c r="N75" s="1932"/>
      <c r="O75" s="1932"/>
      <c r="P75" s="1933">
        <f>(X75+AB75+AF75+AJ75+AN75+AR75+AV75)/7</f>
        <v>100</v>
      </c>
      <c r="Q75" s="1932"/>
      <c r="R75" s="1932"/>
      <c r="S75" s="1932"/>
      <c r="T75" s="1932"/>
      <c r="U75" s="1932"/>
      <c r="V75" s="1932"/>
      <c r="W75" s="1598"/>
      <c r="X75" s="1914">
        <v>100</v>
      </c>
      <c r="Y75" s="1914"/>
      <c r="Z75" s="1914"/>
      <c r="AA75" s="1598"/>
      <c r="AB75" s="1914">
        <v>100</v>
      </c>
      <c r="AC75" s="1914"/>
      <c r="AD75" s="1914"/>
      <c r="AE75" s="1598"/>
      <c r="AF75" s="1914">
        <v>100</v>
      </c>
      <c r="AG75" s="1914"/>
      <c r="AH75" s="1914"/>
      <c r="AI75" s="1598"/>
      <c r="AJ75" s="1914">
        <v>100</v>
      </c>
      <c r="AK75" s="1914"/>
      <c r="AL75" s="1914"/>
      <c r="AM75" s="1598"/>
      <c r="AN75" s="1914">
        <v>100</v>
      </c>
      <c r="AO75" s="1914"/>
      <c r="AP75" s="1914"/>
      <c r="AQ75" s="1598"/>
      <c r="AR75" s="1914">
        <v>100</v>
      </c>
      <c r="AS75" s="1914"/>
      <c r="AT75" s="1914"/>
      <c r="AU75" s="1598"/>
      <c r="AV75" s="1914">
        <v>100</v>
      </c>
      <c r="AW75" s="1914"/>
      <c r="AX75" s="1914"/>
      <c r="AY75" s="1598"/>
    </row>
    <row r="76" spans="1:51" ht="30" customHeight="1">
      <c r="A76" s="1598" t="s">
        <v>1381</v>
      </c>
      <c r="B76" s="940" t="s">
        <v>41</v>
      </c>
      <c r="C76" s="1598" t="s">
        <v>39</v>
      </c>
      <c r="D76" s="842">
        <v>167</v>
      </c>
      <c r="E76" s="904" t="e">
        <f>+#REF!+#REF!+#REF!+#REF!+#REF!+AZ76+BD76</f>
        <v>#REF!</v>
      </c>
      <c r="F76" s="1482">
        <v>143</v>
      </c>
      <c r="G76" s="1482">
        <v>184</v>
      </c>
      <c r="H76" s="1932" t="e">
        <f>(#REF!+#REF!+#REF!+#REF!+#REF!+#REF!+#REF!)</f>
        <v>#REF!</v>
      </c>
      <c r="I76" s="1932" t="e">
        <f>(#REF!+#REF!+#REF!+#REF!+#REF!+#REF!+#REF!)</f>
        <v>#REF!</v>
      </c>
      <c r="J76" s="1932" t="e">
        <f>(#REF!+#REF!+#REF!+#REF!+#REF!+#REF!+#REF!)</f>
        <v>#REF!</v>
      </c>
      <c r="K76" s="1932">
        <v>184</v>
      </c>
      <c r="L76" s="1932" t="e">
        <f>(#REF!+#REF!+#REF!+#REF!+#REF!+#REF!+#REF!)</f>
        <v>#REF!</v>
      </c>
      <c r="M76" s="1932">
        <f>(Y76+AC76+AG76+AK76+AO76+AS76+AW76)</f>
        <v>0</v>
      </c>
      <c r="N76" s="1932"/>
      <c r="O76" s="1932"/>
      <c r="P76" s="1932">
        <f>+X76+AB76+AF76+AJ76+AN76+AR76+AV76</f>
        <v>184</v>
      </c>
      <c r="Q76" s="1932"/>
      <c r="R76" s="1932"/>
      <c r="S76" s="1932"/>
      <c r="T76" s="1932"/>
      <c r="U76" s="1932"/>
      <c r="V76" s="1932"/>
      <c r="W76" s="1598"/>
      <c r="X76" s="904">
        <v>42</v>
      </c>
      <c r="Y76" s="904"/>
      <c r="Z76" s="904"/>
      <c r="AA76" s="1598"/>
      <c r="AB76" s="904">
        <v>39</v>
      </c>
      <c r="AC76" s="904"/>
      <c r="AD76" s="904"/>
      <c r="AE76" s="1598"/>
      <c r="AF76" s="904">
        <v>14</v>
      </c>
      <c r="AG76" s="904"/>
      <c r="AH76" s="904"/>
      <c r="AI76" s="1598"/>
      <c r="AJ76" s="904">
        <v>12</v>
      </c>
      <c r="AK76" s="904"/>
      <c r="AL76" s="904"/>
      <c r="AM76" s="1598"/>
      <c r="AN76" s="904">
        <v>18</v>
      </c>
      <c r="AO76" s="904"/>
      <c r="AP76" s="904"/>
      <c r="AQ76" s="1598"/>
      <c r="AR76" s="904">
        <v>31</v>
      </c>
      <c r="AS76" s="904"/>
      <c r="AT76" s="904"/>
      <c r="AU76" s="1598"/>
      <c r="AV76" s="1914">
        <v>28</v>
      </c>
      <c r="AW76" s="1914"/>
      <c r="AX76" s="1914"/>
      <c r="AY76" s="1598"/>
    </row>
    <row r="77" spans="1:51" ht="30" customHeight="1">
      <c r="A77" s="1598"/>
      <c r="B77" s="940" t="s">
        <v>414</v>
      </c>
      <c r="C77" s="1598" t="s">
        <v>167</v>
      </c>
      <c r="D77" s="842">
        <v>100</v>
      </c>
      <c r="E77" s="904">
        <v>100</v>
      </c>
      <c r="F77" s="1482">
        <v>100</v>
      </c>
      <c r="G77" s="1482">
        <v>100</v>
      </c>
      <c r="H77" s="1932" t="e">
        <f>(#REF!+#REF!+#REF!+#REF!+#REF!+#REF!+#REF!)/7</f>
        <v>#REF!</v>
      </c>
      <c r="I77" s="1932" t="e">
        <f>(#REF!+#REF!+#REF!+#REF!+#REF!+#REF!+#REF!)/7</f>
        <v>#REF!</v>
      </c>
      <c r="J77" s="1932" t="e">
        <f>(#REF!+#REF!+#REF!+#REF!+#REF!+#REF!+#REF!)/7</f>
        <v>#REF!</v>
      </c>
      <c r="K77" s="1932">
        <v>100</v>
      </c>
      <c r="L77" s="1932" t="e">
        <f>(#REF!+#REF!+#REF!+#REF!+#REF!+#REF!+#REF!)/7</f>
        <v>#REF!</v>
      </c>
      <c r="M77" s="1932">
        <f>(Y77+AC77+AG77+AK77+AO77+AS77+AW77)/7</f>
        <v>0</v>
      </c>
      <c r="N77" s="1932"/>
      <c r="O77" s="1932"/>
      <c r="P77" s="1933">
        <f>(X77+AB77+AF77+AJ77+AN77+AR77+AV77)/7</f>
        <v>100</v>
      </c>
      <c r="Q77" s="1932"/>
      <c r="R77" s="1932"/>
      <c r="S77" s="1932"/>
      <c r="T77" s="1932"/>
      <c r="U77" s="1932"/>
      <c r="V77" s="1932"/>
      <c r="W77" s="1598"/>
      <c r="X77" s="1914">
        <v>100</v>
      </c>
      <c r="Y77" s="1914"/>
      <c r="Z77" s="1914"/>
      <c r="AA77" s="1598"/>
      <c r="AB77" s="1914">
        <v>100</v>
      </c>
      <c r="AC77" s="1914"/>
      <c r="AD77" s="1914"/>
      <c r="AE77" s="1598"/>
      <c r="AF77" s="1914">
        <v>100</v>
      </c>
      <c r="AG77" s="1914"/>
      <c r="AH77" s="1914"/>
      <c r="AI77" s="1598"/>
      <c r="AJ77" s="1914">
        <v>100</v>
      </c>
      <c r="AK77" s="1914"/>
      <c r="AL77" s="1914"/>
      <c r="AM77" s="1598"/>
      <c r="AN77" s="1914">
        <v>100</v>
      </c>
      <c r="AO77" s="1914"/>
      <c r="AP77" s="1914"/>
      <c r="AQ77" s="1598"/>
      <c r="AR77" s="1914">
        <v>100</v>
      </c>
      <c r="AS77" s="1914"/>
      <c r="AT77" s="1914"/>
      <c r="AU77" s="1598"/>
      <c r="AV77" s="1914">
        <v>100</v>
      </c>
      <c r="AW77" s="1914"/>
      <c r="AX77" s="1914"/>
      <c r="AY77" s="1598"/>
    </row>
    <row r="78" spans="1:51" ht="30" customHeight="1">
      <c r="A78" s="1598" t="s">
        <v>1380</v>
      </c>
      <c r="B78" s="940" t="s">
        <v>42</v>
      </c>
      <c r="C78" s="1598" t="s">
        <v>39</v>
      </c>
      <c r="D78" s="842">
        <v>96</v>
      </c>
      <c r="E78" s="904" t="e">
        <f>+#REF!+#REF!+#REF!+#REF!+#REF!+AZ78+BD78</f>
        <v>#REF!</v>
      </c>
      <c r="F78" s="1482">
        <v>96</v>
      </c>
      <c r="G78" s="1482">
        <v>112</v>
      </c>
      <c r="H78" s="1932" t="e">
        <f>(#REF!+#REF!+#REF!+#REF!+#REF!+#REF!+#REF!)</f>
        <v>#REF!</v>
      </c>
      <c r="I78" s="1932" t="e">
        <f>(#REF!+#REF!+#REF!+#REF!+#REF!+#REF!+#REF!)</f>
        <v>#REF!</v>
      </c>
      <c r="J78" s="1932" t="e">
        <f>(#REF!+#REF!+#REF!+#REF!+#REF!+#REF!+#REF!)</f>
        <v>#REF!</v>
      </c>
      <c r="K78" s="1932">
        <v>124</v>
      </c>
      <c r="L78" s="1932" t="e">
        <f>(#REF!+#REF!+#REF!+#REF!+#REF!+#REF!+#REF!)</f>
        <v>#REF!</v>
      </c>
      <c r="M78" s="1932">
        <f>(Y78+AC78+AG78+AK78+AO78+AS78+AW78)</f>
        <v>0</v>
      </c>
      <c r="N78" s="1932"/>
      <c r="O78" s="1932"/>
      <c r="P78" s="1932">
        <f>+X78+AB78+AF78+AJ78+AN78+AR78+AV78</f>
        <v>124</v>
      </c>
      <c r="Q78" s="1932"/>
      <c r="R78" s="1932"/>
      <c r="S78" s="1932"/>
      <c r="T78" s="1932"/>
      <c r="U78" s="1932"/>
      <c r="V78" s="1932"/>
      <c r="W78" s="1598"/>
      <c r="X78" s="904">
        <v>25</v>
      </c>
      <c r="Y78" s="904"/>
      <c r="Z78" s="904"/>
      <c r="AA78" s="1598"/>
      <c r="AB78" s="904">
        <v>23</v>
      </c>
      <c r="AC78" s="904"/>
      <c r="AD78" s="904"/>
      <c r="AE78" s="1598"/>
      <c r="AF78" s="904">
        <v>10</v>
      </c>
      <c r="AG78" s="904"/>
      <c r="AH78" s="904"/>
      <c r="AI78" s="1598"/>
      <c r="AJ78" s="904">
        <v>15</v>
      </c>
      <c r="AK78" s="904"/>
      <c r="AL78" s="904"/>
      <c r="AM78" s="1598"/>
      <c r="AN78" s="904">
        <v>12</v>
      </c>
      <c r="AO78" s="904"/>
      <c r="AP78" s="904"/>
      <c r="AQ78" s="1598"/>
      <c r="AR78" s="904">
        <v>23</v>
      </c>
      <c r="AS78" s="904"/>
      <c r="AT78" s="904"/>
      <c r="AU78" s="1598"/>
      <c r="AV78" s="1914">
        <v>16</v>
      </c>
      <c r="AW78" s="1914"/>
      <c r="AX78" s="1914"/>
      <c r="AY78" s="1598"/>
    </row>
    <row r="79" spans="1:51" ht="30" customHeight="1">
      <c r="A79" s="1598"/>
      <c r="B79" s="940" t="s">
        <v>414</v>
      </c>
      <c r="C79" s="1598" t="s">
        <v>167</v>
      </c>
      <c r="D79" s="842">
        <v>100</v>
      </c>
      <c r="E79" s="904">
        <v>100</v>
      </c>
      <c r="F79" s="1482">
        <v>100</v>
      </c>
      <c r="G79" s="1482">
        <v>100</v>
      </c>
      <c r="H79" s="1932" t="e">
        <f>(#REF!+#REF!+#REF!+#REF!+#REF!+#REF!+#REF!)/7</f>
        <v>#REF!</v>
      </c>
      <c r="I79" s="1932" t="e">
        <f>(#REF!+#REF!+#REF!+#REF!+#REF!+#REF!+#REF!)/7</f>
        <v>#REF!</v>
      </c>
      <c r="J79" s="1932" t="e">
        <f>(#REF!+#REF!+#REF!+#REF!+#REF!+#REF!+#REF!)/7</f>
        <v>#REF!</v>
      </c>
      <c r="K79" s="1932">
        <v>100</v>
      </c>
      <c r="L79" s="1932" t="e">
        <f>(#REF!+#REF!+#REF!+#REF!+#REF!+#REF!+#REF!)/7</f>
        <v>#REF!</v>
      </c>
      <c r="M79" s="1932">
        <f>(Y79+AC79+AG79+AK79+AO79+AS79+AW79)/7</f>
        <v>0</v>
      </c>
      <c r="N79" s="1932"/>
      <c r="O79" s="1932"/>
      <c r="P79" s="1933">
        <f>(X79+AB79+AF79+AJ79+AN79+AR79+AV79)/7</f>
        <v>100</v>
      </c>
      <c r="Q79" s="1932"/>
      <c r="R79" s="1932"/>
      <c r="S79" s="1932"/>
      <c r="T79" s="1932"/>
      <c r="U79" s="1932"/>
      <c r="V79" s="1932"/>
      <c r="W79" s="1598"/>
      <c r="X79" s="1914">
        <v>100</v>
      </c>
      <c r="Y79" s="1914"/>
      <c r="Z79" s="1914"/>
      <c r="AA79" s="1598"/>
      <c r="AB79" s="1914">
        <v>100</v>
      </c>
      <c r="AC79" s="1914"/>
      <c r="AD79" s="1914"/>
      <c r="AE79" s="1598"/>
      <c r="AF79" s="1914">
        <v>100</v>
      </c>
      <c r="AG79" s="1914"/>
      <c r="AH79" s="1914"/>
      <c r="AI79" s="1598"/>
      <c r="AJ79" s="1914">
        <v>100</v>
      </c>
      <c r="AK79" s="1914"/>
      <c r="AL79" s="1914"/>
      <c r="AM79" s="1598"/>
      <c r="AN79" s="1914">
        <v>100</v>
      </c>
      <c r="AO79" s="1914"/>
      <c r="AP79" s="1914"/>
      <c r="AQ79" s="1598"/>
      <c r="AR79" s="1914">
        <v>100</v>
      </c>
      <c r="AS79" s="1914"/>
      <c r="AT79" s="1914"/>
      <c r="AU79" s="1598"/>
      <c r="AV79" s="1914">
        <v>100</v>
      </c>
      <c r="AW79" s="1914"/>
      <c r="AX79" s="1914"/>
      <c r="AY79" s="1598"/>
    </row>
    <row r="80" spans="1:51" s="1435" customFormat="1" ht="30" hidden="1" customHeight="1">
      <c r="A80" s="1485" t="s">
        <v>1382</v>
      </c>
      <c r="B80" s="1503" t="s">
        <v>43</v>
      </c>
      <c r="C80" s="1485" t="s">
        <v>39</v>
      </c>
      <c r="D80" s="1937">
        <v>77</v>
      </c>
      <c r="E80" s="1487"/>
      <c r="F80" s="1938"/>
      <c r="G80" s="1938">
        <v>100</v>
      </c>
      <c r="H80" s="1939"/>
      <c r="I80" s="1939"/>
      <c r="J80" s="1939"/>
      <c r="K80" s="1939"/>
      <c r="L80" s="1939">
        <v>98</v>
      </c>
      <c r="M80" s="1939"/>
      <c r="N80" s="1939"/>
      <c r="O80" s="1939"/>
      <c r="P80" s="1940"/>
      <c r="Q80" s="1939"/>
      <c r="R80" s="1939"/>
      <c r="S80" s="1939"/>
      <c r="T80" s="1939"/>
      <c r="U80" s="1939"/>
      <c r="V80" s="1939"/>
      <c r="W80" s="1485"/>
      <c r="X80" s="1485"/>
      <c r="Y80" s="1485"/>
      <c r="Z80" s="1485"/>
      <c r="AA80" s="1485"/>
      <c r="AB80" s="1485"/>
      <c r="AC80" s="1485"/>
      <c r="AD80" s="1485"/>
      <c r="AE80" s="1485"/>
      <c r="AF80" s="1485"/>
      <c r="AG80" s="1485"/>
      <c r="AH80" s="1485"/>
      <c r="AI80" s="1485"/>
      <c r="AJ80" s="1485"/>
      <c r="AK80" s="1485"/>
      <c r="AL80" s="1485"/>
      <c r="AM80" s="1485"/>
      <c r="AN80" s="1485"/>
      <c r="AO80" s="1485"/>
      <c r="AP80" s="1485"/>
      <c r="AQ80" s="1485"/>
      <c r="AR80" s="1485"/>
      <c r="AS80" s="1485"/>
      <c r="AT80" s="1485"/>
      <c r="AU80" s="1485"/>
      <c r="AV80" s="1485"/>
      <c r="AW80" s="1485"/>
      <c r="AX80" s="1485"/>
      <c r="AY80" s="1485"/>
    </row>
    <row r="81" spans="1:51" s="1435" customFormat="1" ht="30" hidden="1" customHeight="1">
      <c r="A81" s="1485"/>
      <c r="B81" s="1503" t="s">
        <v>414</v>
      </c>
      <c r="C81" s="1485" t="s">
        <v>167</v>
      </c>
      <c r="D81" s="1937">
        <v>100</v>
      </c>
      <c r="E81" s="1487"/>
      <c r="F81" s="1938"/>
      <c r="G81" s="1938">
        <v>100</v>
      </c>
      <c r="H81" s="1939"/>
      <c r="I81" s="1939"/>
      <c r="J81" s="1939"/>
      <c r="K81" s="1939"/>
      <c r="L81" s="1939">
        <v>100</v>
      </c>
      <c r="M81" s="1939"/>
      <c r="N81" s="1939"/>
      <c r="O81" s="1939"/>
      <c r="P81" s="1940"/>
      <c r="Q81" s="1939"/>
      <c r="R81" s="1939"/>
      <c r="S81" s="1939"/>
      <c r="T81" s="1939"/>
      <c r="U81" s="1939"/>
      <c r="V81" s="1939"/>
      <c r="W81" s="1485"/>
      <c r="X81" s="1485"/>
      <c r="Y81" s="1485"/>
      <c r="Z81" s="1485"/>
      <c r="AA81" s="1485"/>
      <c r="AB81" s="1485"/>
      <c r="AC81" s="1485"/>
      <c r="AD81" s="1485"/>
      <c r="AE81" s="1485"/>
      <c r="AF81" s="1485"/>
      <c r="AG81" s="1485"/>
      <c r="AH81" s="1485"/>
      <c r="AI81" s="1485"/>
      <c r="AJ81" s="1485"/>
      <c r="AK81" s="1485"/>
      <c r="AL81" s="1485"/>
      <c r="AM81" s="1485"/>
      <c r="AN81" s="1485"/>
      <c r="AO81" s="1485"/>
      <c r="AP81" s="1485"/>
      <c r="AQ81" s="1485"/>
      <c r="AR81" s="1485"/>
      <c r="AS81" s="1485"/>
      <c r="AT81" s="1485"/>
      <c r="AU81" s="1485"/>
      <c r="AV81" s="1485"/>
      <c r="AW81" s="1485"/>
      <c r="AX81" s="1485"/>
      <c r="AY81" s="1485"/>
    </row>
    <row r="82" spans="1:51" s="1435" customFormat="1" ht="30" hidden="1" customHeight="1">
      <c r="A82" s="1485" t="s">
        <v>1383</v>
      </c>
      <c r="B82" s="1503" t="s">
        <v>480</v>
      </c>
      <c r="C82" s="1485" t="s">
        <v>39</v>
      </c>
      <c r="D82" s="1937">
        <v>16</v>
      </c>
      <c r="E82" s="1487"/>
      <c r="F82" s="1938"/>
      <c r="G82" s="1938">
        <v>15</v>
      </c>
      <c r="H82" s="1939"/>
      <c r="I82" s="1939"/>
      <c r="J82" s="1939"/>
      <c r="K82" s="1939"/>
      <c r="L82" s="1939">
        <v>15</v>
      </c>
      <c r="M82" s="1939"/>
      <c r="N82" s="1939"/>
      <c r="O82" s="1939"/>
      <c r="P82" s="1940"/>
      <c r="Q82" s="1939"/>
      <c r="R82" s="1939"/>
      <c r="S82" s="1939"/>
      <c r="T82" s="1939"/>
      <c r="U82" s="1939"/>
      <c r="V82" s="1939"/>
      <c r="W82" s="1485"/>
      <c r="X82" s="1485"/>
      <c r="Y82" s="1485"/>
      <c r="Z82" s="1485"/>
      <c r="AA82" s="1485"/>
      <c r="AB82" s="1485"/>
      <c r="AC82" s="1485"/>
      <c r="AD82" s="1485"/>
      <c r="AE82" s="1485"/>
      <c r="AF82" s="1485"/>
      <c r="AG82" s="1485"/>
      <c r="AH82" s="1485"/>
      <c r="AI82" s="1485"/>
      <c r="AJ82" s="1485"/>
      <c r="AK82" s="1485"/>
      <c r="AL82" s="1485"/>
      <c r="AM82" s="1485"/>
      <c r="AN82" s="1485"/>
      <c r="AO82" s="1485"/>
      <c r="AP82" s="1485"/>
      <c r="AQ82" s="1485"/>
      <c r="AR82" s="1485"/>
      <c r="AS82" s="1485"/>
      <c r="AT82" s="1485"/>
      <c r="AU82" s="1485"/>
      <c r="AV82" s="1485"/>
      <c r="AW82" s="1485"/>
      <c r="AX82" s="1485"/>
      <c r="AY82" s="1485"/>
    </row>
    <row r="83" spans="1:51" s="1435" customFormat="1" ht="30" hidden="1" customHeight="1">
      <c r="A83" s="1485"/>
      <c r="B83" s="1503" t="s">
        <v>414</v>
      </c>
      <c r="C83" s="1485" t="s">
        <v>167</v>
      </c>
      <c r="D83" s="1937">
        <v>100</v>
      </c>
      <c r="E83" s="1487"/>
      <c r="F83" s="1938"/>
      <c r="G83" s="1938">
        <v>100</v>
      </c>
      <c r="H83" s="1939"/>
      <c r="I83" s="1939"/>
      <c r="J83" s="1939"/>
      <c r="K83" s="1939"/>
      <c r="L83" s="1939">
        <v>100</v>
      </c>
      <c r="M83" s="1939"/>
      <c r="N83" s="1939"/>
      <c r="O83" s="1939"/>
      <c r="P83" s="1940"/>
      <c r="Q83" s="1939"/>
      <c r="R83" s="1939"/>
      <c r="S83" s="1939"/>
      <c r="T83" s="1939"/>
      <c r="U83" s="1939"/>
      <c r="V83" s="1939"/>
      <c r="W83" s="1485"/>
      <c r="X83" s="1485"/>
      <c r="Y83" s="1485"/>
      <c r="Z83" s="1485"/>
      <c r="AA83" s="1485"/>
      <c r="AB83" s="1485"/>
      <c r="AC83" s="1485"/>
      <c r="AD83" s="1485"/>
      <c r="AE83" s="1485"/>
      <c r="AF83" s="1485"/>
      <c r="AG83" s="1485"/>
      <c r="AH83" s="1485"/>
      <c r="AI83" s="1485"/>
      <c r="AJ83" s="1485"/>
      <c r="AK83" s="1485"/>
      <c r="AL83" s="1485"/>
      <c r="AM83" s="1485"/>
      <c r="AN83" s="1485"/>
      <c r="AO83" s="1485"/>
      <c r="AP83" s="1485"/>
      <c r="AQ83" s="1485"/>
      <c r="AR83" s="1485"/>
      <c r="AS83" s="1485"/>
      <c r="AT83" s="1485"/>
      <c r="AU83" s="1485"/>
      <c r="AV83" s="1485"/>
      <c r="AW83" s="1485"/>
      <c r="AX83" s="1485"/>
      <c r="AY83" s="1485"/>
    </row>
    <row r="84" spans="1:51" s="1158" customFormat="1" ht="35.25" customHeight="1">
      <c r="A84" s="1600">
        <v>9</v>
      </c>
      <c r="B84" s="1929" t="s">
        <v>473</v>
      </c>
      <c r="C84" s="1600"/>
      <c r="D84" s="1604"/>
      <c r="E84" s="1445"/>
      <c r="F84" s="1912"/>
      <c r="G84" s="1912"/>
      <c r="H84" s="1923"/>
      <c r="I84" s="1923"/>
      <c r="J84" s="1923"/>
      <c r="K84" s="1923"/>
      <c r="L84" s="1923"/>
      <c r="M84" s="1923"/>
      <c r="N84" s="1923"/>
      <c r="O84" s="1923"/>
      <c r="P84" s="1933"/>
      <c r="Q84" s="1932"/>
      <c r="R84" s="1932"/>
      <c r="S84" s="1932"/>
      <c r="T84" s="1932"/>
      <c r="U84" s="1932"/>
      <c r="V84" s="1932"/>
      <c r="W84" s="1600"/>
      <c r="X84" s="1600"/>
      <c r="Y84" s="1600"/>
      <c r="Z84" s="1600"/>
      <c r="AA84" s="1600"/>
      <c r="AB84" s="1600"/>
      <c r="AC84" s="1600"/>
      <c r="AD84" s="1600"/>
      <c r="AE84" s="1600"/>
      <c r="AF84" s="1600"/>
      <c r="AG84" s="1600"/>
      <c r="AH84" s="1600"/>
      <c r="AI84" s="1600"/>
      <c r="AJ84" s="1600"/>
      <c r="AK84" s="1600"/>
      <c r="AL84" s="1600"/>
      <c r="AM84" s="1600"/>
      <c r="AN84" s="1600"/>
      <c r="AO84" s="1600"/>
      <c r="AP84" s="1600"/>
      <c r="AQ84" s="1600"/>
      <c r="AR84" s="1600"/>
      <c r="AS84" s="1600"/>
      <c r="AT84" s="1600"/>
      <c r="AU84" s="1600"/>
      <c r="AV84" s="1600"/>
      <c r="AW84" s="1600"/>
      <c r="AX84" s="1600"/>
      <c r="AY84" s="1600"/>
    </row>
    <row r="85" spans="1:51" ht="34.5" customHeight="1">
      <c r="A85" s="1598"/>
      <c r="B85" s="940" t="s">
        <v>623</v>
      </c>
      <c r="C85" s="1598" t="s">
        <v>167</v>
      </c>
      <c r="D85" s="842">
        <v>34.857142857142854</v>
      </c>
      <c r="E85" s="1952">
        <v>35</v>
      </c>
      <c r="F85" s="1482">
        <v>35</v>
      </c>
      <c r="G85" s="1959">
        <v>36.142857142857146</v>
      </c>
      <c r="H85" s="1932" t="e">
        <f>(#REF!+#REF!+#REF!+#REF!+#REF!+#REF!+#REF!)/7</f>
        <v>#REF!</v>
      </c>
      <c r="I85" s="1932" t="e">
        <f>(#REF!+#REF!+#REF!+#REF!+#REF!+#REF!+#REF!)/7</f>
        <v>#REF!</v>
      </c>
      <c r="J85" s="1932" t="e">
        <f>(#REF!+#REF!+#REF!+#REF!+#REF!+#REF!+#REF!)/7</f>
        <v>#REF!</v>
      </c>
      <c r="K85" s="1932">
        <v>34.857142857142854</v>
      </c>
      <c r="L85" s="1932" t="e">
        <f>(#REF!+#REF!+#REF!+#REF!+#REF!+#REF!+#REF!)/7</f>
        <v>#REF!</v>
      </c>
      <c r="M85" s="1953">
        <v>37.4</v>
      </c>
      <c r="N85" s="1932"/>
      <c r="O85" s="1932"/>
      <c r="P85" s="1963">
        <v>36.5</v>
      </c>
      <c r="Q85" s="1932"/>
      <c r="R85" s="1932"/>
      <c r="S85" s="1932"/>
      <c r="T85" s="1932"/>
      <c r="U85" s="1932"/>
      <c r="V85" s="1932"/>
      <c r="W85" s="1598"/>
      <c r="X85" s="904">
        <v>39</v>
      </c>
      <c r="Y85" s="904"/>
      <c r="Z85" s="904"/>
      <c r="AA85" s="1598"/>
      <c r="AB85" s="924">
        <v>58.3</v>
      </c>
      <c r="AC85" s="924"/>
      <c r="AD85" s="924"/>
      <c r="AE85" s="1598"/>
      <c r="AF85" s="904">
        <v>36</v>
      </c>
      <c r="AG85" s="904"/>
      <c r="AH85" s="904"/>
      <c r="AI85" s="1598"/>
      <c r="AJ85" s="924">
        <v>33.700000000000003</v>
      </c>
      <c r="AK85" s="924"/>
      <c r="AL85" s="924"/>
      <c r="AM85" s="1598"/>
      <c r="AN85" s="904">
        <v>36</v>
      </c>
      <c r="AO85" s="904"/>
      <c r="AP85" s="904"/>
      <c r="AQ85" s="1598"/>
      <c r="AR85" s="904">
        <v>35</v>
      </c>
      <c r="AS85" s="904"/>
      <c r="AT85" s="904"/>
      <c r="AU85" s="1598"/>
      <c r="AV85" s="1233">
        <v>32</v>
      </c>
      <c r="AW85" s="1928"/>
      <c r="AX85" s="1928"/>
      <c r="AY85" s="1598"/>
    </row>
    <row r="86" spans="1:51" ht="34.5" customHeight="1">
      <c r="A86" s="1598"/>
      <c r="B86" s="865" t="s">
        <v>698</v>
      </c>
      <c r="C86" s="1598" t="s">
        <v>167</v>
      </c>
      <c r="D86" s="842">
        <v>100</v>
      </c>
      <c r="E86" s="1952">
        <v>100</v>
      </c>
      <c r="F86" s="1482">
        <v>100</v>
      </c>
      <c r="G86" s="1482">
        <v>100</v>
      </c>
      <c r="H86" s="1932" t="e">
        <f>(#REF!+#REF!+#REF!+#REF!+#REF!+#REF!+#REF!)/7</f>
        <v>#REF!</v>
      </c>
      <c r="I86" s="1932" t="e">
        <f>(#REF!+#REF!+#REF!+#REF!+#REF!+#REF!+#REF!)/7</f>
        <v>#REF!</v>
      </c>
      <c r="J86" s="1932" t="e">
        <f>(#REF!+#REF!+#REF!+#REF!+#REF!+#REF!+#REF!)/7</f>
        <v>#REF!</v>
      </c>
      <c r="K86" s="1932">
        <v>100</v>
      </c>
      <c r="L86" s="1932" t="e">
        <f>(#REF!+#REF!+#REF!+#REF!+#REF!+#REF!+#REF!)/7</f>
        <v>#REF!</v>
      </c>
      <c r="M86" s="1932">
        <f t="shared" ref="M86:M94" si="24">(Y86+AC86+AG86+AK86+AO86+AS86+AW86)/7</f>
        <v>0</v>
      </c>
      <c r="N86" s="1932"/>
      <c r="O86" s="1932"/>
      <c r="P86" s="1933">
        <f>(X86+AB86+AF86+AJ86+AN86+AR86+AV86)/7</f>
        <v>100</v>
      </c>
      <c r="Q86" s="1932"/>
      <c r="R86" s="1932"/>
      <c r="S86" s="1932"/>
      <c r="T86" s="1932"/>
      <c r="U86" s="1932"/>
      <c r="V86" s="1932"/>
      <c r="W86" s="1598"/>
      <c r="X86" s="1914">
        <v>100</v>
      </c>
      <c r="Y86" s="1914"/>
      <c r="Z86" s="1914"/>
      <c r="AA86" s="1598"/>
      <c r="AB86" s="1914">
        <v>100</v>
      </c>
      <c r="AC86" s="1914"/>
      <c r="AD86" s="1914"/>
      <c r="AE86" s="1598"/>
      <c r="AF86" s="1914">
        <v>100</v>
      </c>
      <c r="AG86" s="1914"/>
      <c r="AH86" s="1914"/>
      <c r="AI86" s="1598"/>
      <c r="AJ86" s="1914">
        <v>100</v>
      </c>
      <c r="AK86" s="1914"/>
      <c r="AL86" s="1914"/>
      <c r="AM86" s="1598"/>
      <c r="AN86" s="1914">
        <v>100</v>
      </c>
      <c r="AO86" s="1914"/>
      <c r="AP86" s="1914"/>
      <c r="AQ86" s="1598"/>
      <c r="AR86" s="1914">
        <v>100</v>
      </c>
      <c r="AS86" s="1914"/>
      <c r="AT86" s="1914"/>
      <c r="AU86" s="1598"/>
      <c r="AV86" s="1914">
        <v>100</v>
      </c>
      <c r="AW86" s="1914"/>
      <c r="AX86" s="1914"/>
      <c r="AY86" s="1598"/>
    </row>
    <row r="87" spans="1:51" ht="34.5" customHeight="1">
      <c r="A87" s="1598"/>
      <c r="B87" s="940" t="s">
        <v>624</v>
      </c>
      <c r="C87" s="1598" t="s">
        <v>167</v>
      </c>
      <c r="D87" s="842">
        <v>100</v>
      </c>
      <c r="E87" s="1952">
        <v>100</v>
      </c>
      <c r="F87" s="1482">
        <v>100</v>
      </c>
      <c r="G87" s="1482">
        <v>100</v>
      </c>
      <c r="H87" s="1932" t="e">
        <f>(#REF!+#REF!+#REF!+#REF!+#REF!+#REF!+#REF!)/7</f>
        <v>#REF!</v>
      </c>
      <c r="I87" s="1932" t="e">
        <f>(#REF!+#REF!+#REF!+#REF!+#REF!+#REF!+#REF!)/7</f>
        <v>#REF!</v>
      </c>
      <c r="J87" s="1932" t="e">
        <f>(#REF!+#REF!+#REF!+#REF!+#REF!+#REF!+#REF!)/7</f>
        <v>#REF!</v>
      </c>
      <c r="K87" s="1932">
        <v>100</v>
      </c>
      <c r="L87" s="1932" t="e">
        <f>(#REF!+#REF!+#REF!+#REF!+#REF!+#REF!+#REF!)/7</f>
        <v>#REF!</v>
      </c>
      <c r="M87" s="1932">
        <f t="shared" si="24"/>
        <v>0</v>
      </c>
      <c r="N87" s="1932"/>
      <c r="O87" s="1932"/>
      <c r="P87" s="1933">
        <f>(X87+AB87+AF87+AJ87+AN87+AR87+AV87)/7</f>
        <v>100</v>
      </c>
      <c r="Q87" s="1932"/>
      <c r="R87" s="1932"/>
      <c r="S87" s="1932"/>
      <c r="T87" s="1932"/>
      <c r="U87" s="1932"/>
      <c r="V87" s="1932"/>
      <c r="W87" s="1598"/>
      <c r="X87" s="1914">
        <v>100</v>
      </c>
      <c r="Y87" s="1914"/>
      <c r="Z87" s="1914"/>
      <c r="AA87" s="1598"/>
      <c r="AB87" s="1914">
        <v>100</v>
      </c>
      <c r="AC87" s="1914"/>
      <c r="AD87" s="1914"/>
      <c r="AE87" s="1598"/>
      <c r="AF87" s="1914">
        <v>100</v>
      </c>
      <c r="AG87" s="1914"/>
      <c r="AH87" s="1914"/>
      <c r="AI87" s="1598"/>
      <c r="AJ87" s="1914">
        <v>100</v>
      </c>
      <c r="AK87" s="1914"/>
      <c r="AL87" s="1914"/>
      <c r="AM87" s="1598"/>
      <c r="AN87" s="1914">
        <v>100</v>
      </c>
      <c r="AO87" s="1914"/>
      <c r="AP87" s="1914"/>
      <c r="AQ87" s="1598"/>
      <c r="AR87" s="1914">
        <v>100</v>
      </c>
      <c r="AS87" s="1914"/>
      <c r="AT87" s="1914"/>
      <c r="AU87" s="1598"/>
      <c r="AV87" s="1914">
        <v>100</v>
      </c>
      <c r="AW87" s="1914"/>
      <c r="AX87" s="1914"/>
      <c r="AY87" s="1598"/>
    </row>
    <row r="88" spans="1:51" ht="34.5" customHeight="1">
      <c r="A88" s="1598"/>
      <c r="B88" s="940" t="s">
        <v>625</v>
      </c>
      <c r="C88" s="1598" t="s">
        <v>167</v>
      </c>
      <c r="D88" s="842">
        <v>100</v>
      </c>
      <c r="E88" s="1952">
        <v>100</v>
      </c>
      <c r="F88" s="1482">
        <v>100</v>
      </c>
      <c r="G88" s="1482">
        <v>100</v>
      </c>
      <c r="H88" s="1932" t="e">
        <f>(#REF!+#REF!+#REF!+#REF!+#REF!+#REF!+#REF!)/7</f>
        <v>#REF!</v>
      </c>
      <c r="I88" s="1932" t="e">
        <f>(#REF!+#REF!+#REF!+#REF!+#REF!+#REF!+#REF!)/7</f>
        <v>#REF!</v>
      </c>
      <c r="J88" s="1932" t="e">
        <f>(#REF!+#REF!+#REF!+#REF!+#REF!+#REF!+#REF!)/7</f>
        <v>#REF!</v>
      </c>
      <c r="K88" s="1932">
        <v>100</v>
      </c>
      <c r="L88" s="1932" t="e">
        <f>(#REF!+#REF!+#REF!+#REF!+#REF!+#REF!+#REF!)/7</f>
        <v>#REF!</v>
      </c>
      <c r="M88" s="1932">
        <f t="shared" si="24"/>
        <v>0</v>
      </c>
      <c r="N88" s="1932"/>
      <c r="O88" s="1932"/>
      <c r="P88" s="1933">
        <f>(X88+AB88+AF88+AJ88+AN88+AR88+AV88)/7</f>
        <v>100</v>
      </c>
      <c r="Q88" s="1932"/>
      <c r="R88" s="1932"/>
      <c r="S88" s="1932"/>
      <c r="T88" s="1932"/>
      <c r="U88" s="1932"/>
      <c r="V88" s="1932"/>
      <c r="W88" s="1598"/>
      <c r="X88" s="904">
        <v>100</v>
      </c>
      <c r="Y88" s="904"/>
      <c r="Z88" s="904"/>
      <c r="AA88" s="1598"/>
      <c r="AB88" s="904">
        <v>100</v>
      </c>
      <c r="AC88" s="904"/>
      <c r="AD88" s="904"/>
      <c r="AE88" s="1598"/>
      <c r="AF88" s="904">
        <v>100</v>
      </c>
      <c r="AG88" s="904"/>
      <c r="AH88" s="904"/>
      <c r="AI88" s="1598"/>
      <c r="AJ88" s="904">
        <v>100</v>
      </c>
      <c r="AK88" s="904"/>
      <c r="AL88" s="904"/>
      <c r="AM88" s="1598"/>
      <c r="AN88" s="904">
        <v>100</v>
      </c>
      <c r="AO88" s="904"/>
      <c r="AP88" s="904"/>
      <c r="AQ88" s="1598"/>
      <c r="AR88" s="904">
        <v>100</v>
      </c>
      <c r="AS88" s="904"/>
      <c r="AT88" s="904"/>
      <c r="AU88" s="1598"/>
      <c r="AV88" s="904">
        <v>100</v>
      </c>
      <c r="AW88" s="904"/>
      <c r="AX88" s="904"/>
      <c r="AY88" s="1598"/>
    </row>
    <row r="89" spans="1:51" ht="34.5" customHeight="1">
      <c r="A89" s="1598"/>
      <c r="B89" s="940" t="s">
        <v>475</v>
      </c>
      <c r="C89" s="1598" t="s">
        <v>167</v>
      </c>
      <c r="D89" s="842">
        <v>100</v>
      </c>
      <c r="E89" s="1952">
        <v>100</v>
      </c>
      <c r="F89" s="1482">
        <v>100</v>
      </c>
      <c r="G89" s="1482">
        <v>100</v>
      </c>
      <c r="H89" s="1932" t="e">
        <f>(#REF!+#REF!+#REF!+#REF!+#REF!+#REF!+#REF!)/7</f>
        <v>#REF!</v>
      </c>
      <c r="I89" s="1932" t="e">
        <f>(#REF!+#REF!+#REF!+#REF!+#REF!+#REF!+#REF!)/7</f>
        <v>#REF!</v>
      </c>
      <c r="J89" s="1932" t="e">
        <f>(#REF!+#REF!+#REF!+#REF!+#REF!+#REF!+#REF!)/7</f>
        <v>#REF!</v>
      </c>
      <c r="K89" s="1932">
        <v>100</v>
      </c>
      <c r="L89" s="1932" t="e">
        <f>(#REF!+#REF!+#REF!+#REF!+#REF!+#REF!+#REF!)/7</f>
        <v>#REF!</v>
      </c>
      <c r="M89" s="1932">
        <f t="shared" si="24"/>
        <v>0</v>
      </c>
      <c r="N89" s="1932"/>
      <c r="O89" s="1932"/>
      <c r="P89" s="1933">
        <f>(X89+AB89+AF89+AJ89+AN89+AR89+AV89)/7</f>
        <v>100</v>
      </c>
      <c r="Q89" s="1932"/>
      <c r="R89" s="1932"/>
      <c r="S89" s="1932"/>
      <c r="T89" s="1932"/>
      <c r="U89" s="1932"/>
      <c r="V89" s="1932"/>
      <c r="W89" s="1598"/>
      <c r="X89" s="904">
        <v>100</v>
      </c>
      <c r="Y89" s="904"/>
      <c r="Z89" s="904"/>
      <c r="AA89" s="1598"/>
      <c r="AB89" s="904">
        <v>100</v>
      </c>
      <c r="AC89" s="904"/>
      <c r="AD89" s="904"/>
      <c r="AE89" s="1598"/>
      <c r="AF89" s="904">
        <v>100</v>
      </c>
      <c r="AG89" s="904"/>
      <c r="AH89" s="904"/>
      <c r="AI89" s="1598"/>
      <c r="AJ89" s="904">
        <v>100</v>
      </c>
      <c r="AK89" s="904"/>
      <c r="AL89" s="904"/>
      <c r="AM89" s="1598"/>
      <c r="AN89" s="904">
        <v>100</v>
      </c>
      <c r="AO89" s="904"/>
      <c r="AP89" s="904"/>
      <c r="AQ89" s="1598"/>
      <c r="AR89" s="904">
        <v>100</v>
      </c>
      <c r="AS89" s="904"/>
      <c r="AT89" s="904"/>
      <c r="AU89" s="1598"/>
      <c r="AV89" s="904">
        <v>100</v>
      </c>
      <c r="AW89" s="904"/>
      <c r="AX89" s="904"/>
      <c r="AY89" s="1598"/>
    </row>
    <row r="90" spans="1:51" ht="45" customHeight="1">
      <c r="A90" s="1598"/>
      <c r="B90" s="865" t="s">
        <v>685</v>
      </c>
      <c r="C90" s="1598" t="s">
        <v>167</v>
      </c>
      <c r="D90" s="842">
        <v>100</v>
      </c>
      <c r="E90" s="1952">
        <v>100</v>
      </c>
      <c r="F90" s="1482">
        <v>100</v>
      </c>
      <c r="G90" s="1482">
        <v>100</v>
      </c>
      <c r="H90" s="1932" t="e">
        <f>(#REF!+#REF!+#REF!+#REF!+#REF!+#REF!+#REF!)/7</f>
        <v>#REF!</v>
      </c>
      <c r="I90" s="1932" t="e">
        <f>(#REF!+#REF!+#REF!+#REF!+#REF!+#REF!+#REF!)/7</f>
        <v>#REF!</v>
      </c>
      <c r="J90" s="1932" t="e">
        <f>(#REF!+#REF!+#REF!+#REF!+#REF!+#REF!+#REF!)/7</f>
        <v>#REF!</v>
      </c>
      <c r="K90" s="1932">
        <v>100</v>
      </c>
      <c r="L90" s="1932" t="e">
        <f>(#REF!+#REF!+#REF!+#REF!+#REF!+#REF!+#REF!)/7</f>
        <v>#REF!</v>
      </c>
      <c r="M90" s="1932">
        <f t="shared" si="24"/>
        <v>0</v>
      </c>
      <c r="N90" s="1932"/>
      <c r="O90" s="1932"/>
      <c r="P90" s="1933">
        <f>(X90+AB90+AF90+AJ90+AN90+AR90+AV90)/7</f>
        <v>100</v>
      </c>
      <c r="Q90" s="1932"/>
      <c r="R90" s="1932"/>
      <c r="S90" s="1932"/>
      <c r="T90" s="1932"/>
      <c r="U90" s="1932"/>
      <c r="V90" s="1932"/>
      <c r="W90" s="1598"/>
      <c r="X90" s="904">
        <v>100</v>
      </c>
      <c r="Y90" s="904"/>
      <c r="Z90" s="904"/>
      <c r="AA90" s="1598"/>
      <c r="AB90" s="904">
        <v>100</v>
      </c>
      <c r="AC90" s="904"/>
      <c r="AD90" s="904"/>
      <c r="AE90" s="1598"/>
      <c r="AF90" s="904">
        <v>100</v>
      </c>
      <c r="AG90" s="904"/>
      <c r="AH90" s="904"/>
      <c r="AI90" s="1598"/>
      <c r="AJ90" s="904">
        <v>100</v>
      </c>
      <c r="AK90" s="904"/>
      <c r="AL90" s="904"/>
      <c r="AM90" s="1598"/>
      <c r="AN90" s="904">
        <v>100</v>
      </c>
      <c r="AO90" s="904"/>
      <c r="AP90" s="904"/>
      <c r="AQ90" s="1598"/>
      <c r="AR90" s="904">
        <v>100</v>
      </c>
      <c r="AS90" s="904"/>
      <c r="AT90" s="904"/>
      <c r="AU90" s="1598"/>
      <c r="AV90" s="904">
        <v>100</v>
      </c>
      <c r="AW90" s="904"/>
      <c r="AX90" s="904"/>
      <c r="AY90" s="1598"/>
    </row>
    <row r="91" spans="1:51" ht="45" customHeight="1">
      <c r="A91" s="1598"/>
      <c r="B91" s="865" t="s">
        <v>695</v>
      </c>
      <c r="C91" s="1598" t="s">
        <v>167</v>
      </c>
      <c r="D91" s="842">
        <v>100</v>
      </c>
      <c r="E91" s="1952">
        <v>100</v>
      </c>
      <c r="F91" s="1482">
        <v>100</v>
      </c>
      <c r="G91" s="1959">
        <v>99.714285714285708</v>
      </c>
      <c r="H91" s="1932" t="e">
        <f>(#REF!+#REF!+#REF!+#REF!+#REF!+#REF!+#REF!)/7</f>
        <v>#REF!</v>
      </c>
      <c r="I91" s="1932" t="e">
        <f>(#REF!+#REF!+#REF!+#REF!+#REF!+#REF!+#REF!)/7</f>
        <v>#REF!</v>
      </c>
      <c r="J91" s="1932" t="e">
        <f>(#REF!+#REF!+#REF!+#REF!+#REF!+#REF!+#REF!)/7</f>
        <v>#REF!</v>
      </c>
      <c r="K91" s="1932">
        <v>100</v>
      </c>
      <c r="L91" s="1932" t="e">
        <f>(#REF!+#REF!+#REF!+#REF!+#REF!+#REF!+#REF!)/7</f>
        <v>#REF!</v>
      </c>
      <c r="M91" s="1932">
        <f t="shared" si="24"/>
        <v>0</v>
      </c>
      <c r="N91" s="1932"/>
      <c r="O91" s="1932"/>
      <c r="P91" s="1933">
        <f>(X91+AB91+AF91+AJ91+AN91+AR91+AV91)/7</f>
        <v>100</v>
      </c>
      <c r="Q91" s="1932"/>
      <c r="R91" s="1932"/>
      <c r="S91" s="1932"/>
      <c r="T91" s="1932"/>
      <c r="U91" s="1932"/>
      <c r="V91" s="1932"/>
      <c r="W91" s="1598"/>
      <c r="X91" s="904">
        <v>100</v>
      </c>
      <c r="Y91" s="904"/>
      <c r="Z91" s="904"/>
      <c r="AA91" s="1598"/>
      <c r="AB91" s="904">
        <v>100</v>
      </c>
      <c r="AC91" s="904"/>
      <c r="AD91" s="904"/>
      <c r="AE91" s="1598"/>
      <c r="AF91" s="904">
        <v>100</v>
      </c>
      <c r="AG91" s="904"/>
      <c r="AH91" s="904"/>
      <c r="AI91" s="1598"/>
      <c r="AJ91" s="904">
        <v>100</v>
      </c>
      <c r="AK91" s="904"/>
      <c r="AL91" s="904"/>
      <c r="AM91" s="1598"/>
      <c r="AN91" s="904">
        <v>100</v>
      </c>
      <c r="AO91" s="904"/>
      <c r="AP91" s="904"/>
      <c r="AQ91" s="1598"/>
      <c r="AR91" s="904">
        <v>100</v>
      </c>
      <c r="AS91" s="904"/>
      <c r="AT91" s="904"/>
      <c r="AU91" s="1598"/>
      <c r="AV91" s="904">
        <v>100</v>
      </c>
      <c r="AW91" s="904"/>
      <c r="AX91" s="904"/>
      <c r="AY91" s="1598"/>
    </row>
    <row r="92" spans="1:51" ht="34.5" customHeight="1">
      <c r="A92" s="1598"/>
      <c r="B92" s="865" t="s">
        <v>825</v>
      </c>
      <c r="C92" s="1598" t="s">
        <v>167</v>
      </c>
      <c r="D92" s="842">
        <v>98.8</v>
      </c>
      <c r="E92" s="1964">
        <v>98.3</v>
      </c>
      <c r="F92" s="1482">
        <v>99</v>
      </c>
      <c r="G92" s="1957">
        <v>99.2</v>
      </c>
      <c r="H92" s="1932" t="e">
        <f>(#REF!+#REF!+#REF!+#REF!+#REF!+#REF!+#REF!)/7</f>
        <v>#REF!</v>
      </c>
      <c r="I92" s="1932" t="e">
        <f>(#REF!+#REF!+#REF!+#REF!+#REF!+#REF!+#REF!)/7</f>
        <v>#REF!</v>
      </c>
      <c r="J92" s="1932" t="e">
        <f>(#REF!+#REF!+#REF!+#REF!+#REF!+#REF!+#REF!)/7</f>
        <v>#REF!</v>
      </c>
      <c r="K92" s="1932">
        <v>70.571428571428569</v>
      </c>
      <c r="L92" s="1932" t="e">
        <f>(#REF!+#REF!+#REF!+#REF!+#REF!+#REF!+#REF!)/7</f>
        <v>#REF!</v>
      </c>
      <c r="M92" s="1953">
        <f t="shared" si="24"/>
        <v>0</v>
      </c>
      <c r="N92" s="1932"/>
      <c r="O92" s="1932"/>
      <c r="P92" s="1963">
        <f>(X92+AB92+AF92+AJ92+AN92+AR92+AV92)/7</f>
        <v>99.142857142857139</v>
      </c>
      <c r="Q92" s="1932"/>
      <c r="R92" s="1932"/>
      <c r="S92" s="1932"/>
      <c r="T92" s="1932"/>
      <c r="U92" s="1932"/>
      <c r="V92" s="1932"/>
      <c r="W92" s="1598"/>
      <c r="X92" s="904">
        <v>99</v>
      </c>
      <c r="Y92" s="1919"/>
      <c r="Z92" s="1919"/>
      <c r="AA92" s="1598"/>
      <c r="AB92" s="904">
        <v>100</v>
      </c>
      <c r="AC92" s="1919"/>
      <c r="AD92" s="1919"/>
      <c r="AE92" s="1598"/>
      <c r="AF92" s="904">
        <v>99</v>
      </c>
      <c r="AG92" s="924"/>
      <c r="AH92" s="924"/>
      <c r="AI92" s="1598"/>
      <c r="AJ92" s="904">
        <v>99</v>
      </c>
      <c r="AK92" s="924"/>
      <c r="AL92" s="924"/>
      <c r="AM92" s="1598"/>
      <c r="AN92" s="904">
        <v>99</v>
      </c>
      <c r="AO92" s="904"/>
      <c r="AP92" s="904"/>
      <c r="AQ92" s="1598"/>
      <c r="AR92" s="904">
        <v>99</v>
      </c>
      <c r="AS92" s="924"/>
      <c r="AT92" s="924"/>
      <c r="AU92" s="1598"/>
      <c r="AV92" s="904">
        <v>99</v>
      </c>
      <c r="AW92" s="1914"/>
      <c r="AX92" s="1914"/>
      <c r="AY92" s="1598"/>
    </row>
    <row r="93" spans="1:51" ht="34.5" customHeight="1">
      <c r="A93" s="1598"/>
      <c r="B93" s="940" t="s">
        <v>474</v>
      </c>
      <c r="C93" s="1598" t="s">
        <v>167</v>
      </c>
      <c r="D93" s="842">
        <v>99.74</v>
      </c>
      <c r="E93" s="1964">
        <v>99.3</v>
      </c>
      <c r="F93" s="1482">
        <v>100</v>
      </c>
      <c r="G93" s="1482">
        <v>79.56</v>
      </c>
      <c r="H93" s="1932" t="e">
        <f>(#REF!+#REF!+#REF!+#REF!+#REF!+#REF!+#REF!)/7</f>
        <v>#REF!</v>
      </c>
      <c r="I93" s="1932" t="e">
        <f>(#REF!+#REF!+#REF!+#REF!+#REF!+#REF!+#REF!)/7</f>
        <v>#REF!</v>
      </c>
      <c r="J93" s="1932" t="e">
        <f>(#REF!+#REF!+#REF!+#REF!+#REF!+#REF!+#REF!)/7</f>
        <v>#REF!</v>
      </c>
      <c r="K93" s="1932">
        <v>99.814285714285717</v>
      </c>
      <c r="L93" s="1932" t="e">
        <f>(#REF!+#REF!+#REF!+#REF!+#REF!+#REF!+#REF!)/7</f>
        <v>#REF!</v>
      </c>
      <c r="M93" s="1932">
        <f t="shared" si="24"/>
        <v>0</v>
      </c>
      <c r="N93" s="1932"/>
      <c r="O93" s="1932"/>
      <c r="P93" s="1933">
        <f>(X93+AB93+AF93+AJ93+AN93+AR93+AV93)/7</f>
        <v>100</v>
      </c>
      <c r="Q93" s="1932"/>
      <c r="R93" s="1932"/>
      <c r="S93" s="1932"/>
      <c r="T93" s="1932"/>
      <c r="U93" s="1932"/>
      <c r="V93" s="1932"/>
      <c r="W93" s="1598"/>
      <c r="X93" s="1919">
        <v>100</v>
      </c>
      <c r="Y93" s="1919"/>
      <c r="Z93" s="1919"/>
      <c r="AA93" s="1598"/>
      <c r="AB93" s="1919">
        <v>100</v>
      </c>
      <c r="AC93" s="1919"/>
      <c r="AD93" s="1919"/>
      <c r="AE93" s="1598"/>
      <c r="AF93" s="1919">
        <v>100</v>
      </c>
      <c r="AG93" s="1919"/>
      <c r="AH93" s="1919"/>
      <c r="AI93" s="1598"/>
      <c r="AJ93" s="1919">
        <v>100</v>
      </c>
      <c r="AK93" s="1919"/>
      <c r="AL93" s="1919"/>
      <c r="AM93" s="1598"/>
      <c r="AN93" s="1919">
        <v>100</v>
      </c>
      <c r="AO93" s="1919"/>
      <c r="AP93" s="1919"/>
      <c r="AQ93" s="1598"/>
      <c r="AR93" s="1919">
        <v>100</v>
      </c>
      <c r="AS93" s="1919"/>
      <c r="AT93" s="1919"/>
      <c r="AU93" s="1598"/>
      <c r="AV93" s="1919">
        <v>100</v>
      </c>
      <c r="AW93" s="1919"/>
      <c r="AX93" s="1919"/>
      <c r="AY93" s="1598"/>
    </row>
    <row r="94" spans="1:51" ht="45" customHeight="1">
      <c r="A94" s="1598"/>
      <c r="B94" s="865" t="s">
        <v>1004</v>
      </c>
      <c r="C94" s="1598" t="s">
        <v>167</v>
      </c>
      <c r="D94" s="842">
        <v>91</v>
      </c>
      <c r="E94" s="1964">
        <v>100.3</v>
      </c>
      <c r="F94" s="1482">
        <v>89</v>
      </c>
      <c r="G94" s="1482">
        <v>79</v>
      </c>
      <c r="H94" s="1932" t="e">
        <f>(#REF!+#REF!+#REF!+#REF!+#REF!+#REF!+#REF!)/7</f>
        <v>#REF!</v>
      </c>
      <c r="I94" s="1932" t="e">
        <f>(#REF!+#REF!+#REF!+#REF!+#REF!+#REF!+#REF!)/7</f>
        <v>#REF!</v>
      </c>
      <c r="J94" s="1932" t="e">
        <f>(#REF!+#REF!+#REF!+#REF!+#REF!+#REF!+#REF!)/7</f>
        <v>#REF!</v>
      </c>
      <c r="K94" s="1932">
        <v>65</v>
      </c>
      <c r="L94" s="1932">
        <f t="shared" ref="L85:L94" si="25">(X94+AB94+AF94+AJ94+AN94+AR94+AV94)/7</f>
        <v>0</v>
      </c>
      <c r="M94" s="1932">
        <f t="shared" si="24"/>
        <v>0</v>
      </c>
      <c r="N94" s="1932"/>
      <c r="O94" s="1932"/>
      <c r="P94" s="1933">
        <f t="shared" ref="P86:P94" si="26">(AA94+AE94+AI94+AM94+AQ94+AU94+AY94)/7</f>
        <v>0</v>
      </c>
      <c r="Q94" s="1932"/>
      <c r="R94" s="1932"/>
      <c r="S94" s="1932"/>
      <c r="T94" s="1932"/>
      <c r="U94" s="1932"/>
      <c r="V94" s="1932"/>
      <c r="W94" s="1598"/>
      <c r="X94" s="904"/>
      <c r="Y94" s="904"/>
      <c r="Z94" s="904"/>
      <c r="AA94" s="904"/>
      <c r="AB94" s="904"/>
      <c r="AC94" s="904"/>
      <c r="AD94" s="904"/>
      <c r="AE94" s="904"/>
      <c r="AF94" s="904"/>
      <c r="AG94" s="904"/>
      <c r="AH94" s="904"/>
      <c r="AI94" s="904"/>
      <c r="AJ94" s="904"/>
      <c r="AK94" s="904"/>
      <c r="AL94" s="904"/>
      <c r="AM94" s="904"/>
      <c r="AN94" s="904"/>
      <c r="AO94" s="904"/>
      <c r="AP94" s="904"/>
      <c r="AQ94" s="904"/>
      <c r="AR94" s="904"/>
      <c r="AS94" s="904"/>
      <c r="AT94" s="904"/>
      <c r="AU94" s="904"/>
      <c r="AV94" s="1914"/>
      <c r="AW94" s="1914"/>
      <c r="AX94" s="1914"/>
      <c r="AY94" s="1598"/>
    </row>
    <row r="95" spans="1:51" s="1484" customFormat="1" ht="29.25" hidden="1" customHeight="1">
      <c r="A95" s="1493" t="s">
        <v>171</v>
      </c>
      <c r="B95" s="1965" t="s">
        <v>519</v>
      </c>
      <c r="C95" s="1493"/>
      <c r="D95" s="1966"/>
      <c r="E95" s="1967"/>
      <c r="F95" s="1968"/>
      <c r="G95" s="1968"/>
      <c r="H95" s="1968"/>
      <c r="I95" s="1968"/>
      <c r="J95" s="1968"/>
      <c r="K95" s="1968"/>
      <c r="L95" s="1968"/>
      <c r="M95" s="1968"/>
      <c r="N95" s="1968"/>
      <c r="O95" s="1968"/>
      <c r="P95" s="1968"/>
      <c r="Q95" s="1968"/>
      <c r="R95" s="1968"/>
      <c r="S95" s="1968"/>
      <c r="T95" s="1968"/>
      <c r="U95" s="1968"/>
      <c r="V95" s="1968"/>
      <c r="W95" s="1493"/>
      <c r="X95" s="1493"/>
      <c r="Y95" s="1493"/>
      <c r="Z95" s="1493"/>
      <c r="AA95" s="1493"/>
      <c r="AB95" s="1493"/>
      <c r="AC95" s="1493"/>
      <c r="AD95" s="1493"/>
      <c r="AE95" s="1493"/>
      <c r="AF95" s="1493"/>
      <c r="AG95" s="1493"/>
      <c r="AH95" s="1493"/>
      <c r="AI95" s="1493"/>
      <c r="AJ95" s="1493"/>
      <c r="AK95" s="1493"/>
      <c r="AL95" s="1493"/>
      <c r="AM95" s="1493"/>
      <c r="AN95" s="1493"/>
      <c r="AO95" s="1493"/>
      <c r="AP95" s="1493"/>
      <c r="AQ95" s="1493"/>
      <c r="AR95" s="1493"/>
      <c r="AS95" s="1493"/>
      <c r="AT95" s="1493"/>
      <c r="AU95" s="1493"/>
      <c r="AV95" s="1493"/>
      <c r="AW95" s="1493"/>
      <c r="AX95" s="1493"/>
      <c r="AY95" s="1493"/>
    </row>
    <row r="96" spans="1:51" s="1435" customFormat="1" ht="29.25" hidden="1" customHeight="1">
      <c r="A96" s="1485">
        <v>1</v>
      </c>
      <c r="B96" s="1503" t="s">
        <v>521</v>
      </c>
      <c r="C96" s="1485" t="s">
        <v>520</v>
      </c>
      <c r="D96" s="1937"/>
      <c r="E96" s="1955"/>
      <c r="F96" s="1938"/>
      <c r="G96" s="1938"/>
      <c r="H96" s="1938"/>
      <c r="I96" s="1938"/>
      <c r="J96" s="1938"/>
      <c r="K96" s="1938"/>
      <c r="L96" s="1938"/>
      <c r="M96" s="1938"/>
      <c r="N96" s="1938"/>
      <c r="O96" s="1938"/>
      <c r="P96" s="1938"/>
      <c r="Q96" s="1938"/>
      <c r="R96" s="1938"/>
      <c r="S96" s="1938"/>
      <c r="T96" s="1938"/>
      <c r="U96" s="1938"/>
      <c r="V96" s="1938"/>
      <c r="W96" s="1485"/>
      <c r="X96" s="1485"/>
      <c r="Y96" s="1485"/>
      <c r="Z96" s="1485"/>
      <c r="AA96" s="1485"/>
      <c r="AB96" s="1485"/>
      <c r="AC96" s="1485"/>
      <c r="AD96" s="1485"/>
      <c r="AE96" s="1485"/>
      <c r="AF96" s="1485"/>
      <c r="AG96" s="1485"/>
      <c r="AH96" s="1485"/>
      <c r="AI96" s="1485"/>
      <c r="AJ96" s="1485"/>
      <c r="AK96" s="1485"/>
      <c r="AL96" s="1485"/>
      <c r="AM96" s="1485"/>
      <c r="AN96" s="1485"/>
      <c r="AO96" s="1485"/>
      <c r="AP96" s="1485"/>
      <c r="AQ96" s="1485"/>
      <c r="AR96" s="1485"/>
      <c r="AS96" s="1485"/>
      <c r="AT96" s="1485"/>
      <c r="AU96" s="1485"/>
      <c r="AV96" s="1485"/>
      <c r="AW96" s="1485"/>
      <c r="AX96" s="1485"/>
      <c r="AY96" s="1485"/>
    </row>
    <row r="97" spans="1:51" s="1435" customFormat="1" ht="29.25" hidden="1" customHeight="1">
      <c r="A97" s="1485"/>
      <c r="B97" s="1503" t="s">
        <v>526</v>
      </c>
      <c r="C97" s="1485" t="s">
        <v>520</v>
      </c>
      <c r="D97" s="1937"/>
      <c r="E97" s="1955"/>
      <c r="F97" s="1938"/>
      <c r="G97" s="1938"/>
      <c r="H97" s="1938"/>
      <c r="I97" s="1938"/>
      <c r="J97" s="1938"/>
      <c r="K97" s="1938"/>
      <c r="L97" s="1938"/>
      <c r="M97" s="1938"/>
      <c r="N97" s="1938"/>
      <c r="O97" s="1938"/>
      <c r="P97" s="1938"/>
      <c r="Q97" s="1938"/>
      <c r="R97" s="1938"/>
      <c r="S97" s="1938"/>
      <c r="T97" s="1938"/>
      <c r="U97" s="1938"/>
      <c r="V97" s="1938"/>
      <c r="W97" s="1485"/>
      <c r="X97" s="1485"/>
      <c r="Y97" s="1485"/>
      <c r="Z97" s="1485"/>
      <c r="AA97" s="1485"/>
      <c r="AB97" s="1485"/>
      <c r="AC97" s="1485"/>
      <c r="AD97" s="1485"/>
      <c r="AE97" s="1485"/>
      <c r="AF97" s="1485"/>
      <c r="AG97" s="1485"/>
      <c r="AH97" s="1485"/>
      <c r="AI97" s="1485"/>
      <c r="AJ97" s="1485"/>
      <c r="AK97" s="1485"/>
      <c r="AL97" s="1485"/>
      <c r="AM97" s="1485"/>
      <c r="AN97" s="1485"/>
      <c r="AO97" s="1485"/>
      <c r="AP97" s="1485"/>
      <c r="AQ97" s="1485"/>
      <c r="AR97" s="1485"/>
      <c r="AS97" s="1485"/>
      <c r="AT97" s="1485"/>
      <c r="AU97" s="1485"/>
      <c r="AV97" s="1485"/>
      <c r="AW97" s="1485"/>
      <c r="AX97" s="1485"/>
      <c r="AY97" s="1485"/>
    </row>
    <row r="98" spans="1:51" s="1435" customFormat="1" ht="50.25" hidden="1" customHeight="1">
      <c r="A98" s="1485"/>
      <c r="B98" s="1486" t="s">
        <v>700</v>
      </c>
      <c r="C98" s="1485" t="s">
        <v>520</v>
      </c>
      <c r="D98" s="1937"/>
      <c r="E98" s="1955"/>
      <c r="F98" s="1938"/>
      <c r="G98" s="1938"/>
      <c r="H98" s="1938"/>
      <c r="I98" s="1938"/>
      <c r="J98" s="1938"/>
      <c r="K98" s="1938"/>
      <c r="L98" s="1938"/>
      <c r="M98" s="1938"/>
      <c r="N98" s="1938"/>
      <c r="O98" s="1938"/>
      <c r="P98" s="1938"/>
      <c r="Q98" s="1938"/>
      <c r="R98" s="1938"/>
      <c r="S98" s="1938"/>
      <c r="T98" s="1938"/>
      <c r="U98" s="1938"/>
      <c r="V98" s="1938"/>
      <c r="W98" s="1485"/>
      <c r="X98" s="1485"/>
      <c r="Y98" s="1485"/>
      <c r="Z98" s="1485"/>
      <c r="AA98" s="1485"/>
      <c r="AB98" s="1485"/>
      <c r="AC98" s="1485"/>
      <c r="AD98" s="1485"/>
      <c r="AE98" s="1485"/>
      <c r="AF98" s="1485"/>
      <c r="AG98" s="1485"/>
      <c r="AH98" s="1485"/>
      <c r="AI98" s="1485"/>
      <c r="AJ98" s="1485"/>
      <c r="AK98" s="1485"/>
      <c r="AL98" s="1485"/>
      <c r="AM98" s="1485"/>
      <c r="AN98" s="1485"/>
      <c r="AO98" s="1485"/>
      <c r="AP98" s="1485"/>
      <c r="AQ98" s="1485"/>
      <c r="AR98" s="1485"/>
      <c r="AS98" s="1485"/>
      <c r="AT98" s="1485"/>
      <c r="AU98" s="1485"/>
      <c r="AV98" s="1485"/>
      <c r="AW98" s="1485"/>
      <c r="AX98" s="1485"/>
      <c r="AY98" s="1485"/>
    </row>
    <row r="99" spans="1:51" s="1435" customFormat="1" ht="50.25" hidden="1" customHeight="1">
      <c r="A99" s="1485"/>
      <c r="B99" s="1486" t="s">
        <v>699</v>
      </c>
      <c r="C99" s="1485" t="s">
        <v>520</v>
      </c>
      <c r="D99" s="1937"/>
      <c r="E99" s="1955"/>
      <c r="F99" s="1938"/>
      <c r="G99" s="1938"/>
      <c r="H99" s="1938"/>
      <c r="I99" s="1938"/>
      <c r="J99" s="1938"/>
      <c r="K99" s="1938"/>
      <c r="L99" s="1938"/>
      <c r="M99" s="1938"/>
      <c r="N99" s="1938"/>
      <c r="O99" s="1938"/>
      <c r="P99" s="1938"/>
      <c r="Q99" s="1938"/>
      <c r="R99" s="1938"/>
      <c r="S99" s="1938"/>
      <c r="T99" s="1938"/>
      <c r="U99" s="1938"/>
      <c r="V99" s="1938"/>
      <c r="W99" s="1485"/>
      <c r="X99" s="1485"/>
      <c r="Y99" s="1485"/>
      <c r="Z99" s="1485"/>
      <c r="AA99" s="1485"/>
      <c r="AB99" s="1485"/>
      <c r="AC99" s="1485"/>
      <c r="AD99" s="1485"/>
      <c r="AE99" s="1485"/>
      <c r="AF99" s="1485"/>
      <c r="AG99" s="1485"/>
      <c r="AH99" s="1485"/>
      <c r="AI99" s="1485"/>
      <c r="AJ99" s="1485"/>
      <c r="AK99" s="1485"/>
      <c r="AL99" s="1485"/>
      <c r="AM99" s="1485"/>
      <c r="AN99" s="1485"/>
      <c r="AO99" s="1485"/>
      <c r="AP99" s="1485"/>
      <c r="AQ99" s="1485"/>
      <c r="AR99" s="1485"/>
      <c r="AS99" s="1485"/>
      <c r="AT99" s="1485"/>
      <c r="AU99" s="1485"/>
      <c r="AV99" s="1485"/>
      <c r="AW99" s="1485"/>
      <c r="AX99" s="1485"/>
      <c r="AY99" s="1485"/>
    </row>
    <row r="100" spans="1:51" s="1435" customFormat="1" ht="51" hidden="1" customHeight="1">
      <c r="A100" s="1485">
        <v>2</v>
      </c>
      <c r="B100" s="1486" t="s">
        <v>696</v>
      </c>
      <c r="C100" s="1485" t="s">
        <v>188</v>
      </c>
      <c r="D100" s="1937"/>
      <c r="E100" s="1955"/>
      <c r="F100" s="1938"/>
      <c r="G100" s="1938"/>
      <c r="H100" s="1938"/>
      <c r="I100" s="1938"/>
      <c r="J100" s="1938"/>
      <c r="K100" s="1938"/>
      <c r="L100" s="1938"/>
      <c r="M100" s="1938"/>
      <c r="N100" s="1938"/>
      <c r="O100" s="1938"/>
      <c r="P100" s="1938"/>
      <c r="Q100" s="1938"/>
      <c r="R100" s="1938"/>
      <c r="S100" s="1938"/>
      <c r="T100" s="1938"/>
      <c r="U100" s="1938"/>
      <c r="V100" s="1938"/>
      <c r="W100" s="1485"/>
      <c r="X100" s="1485"/>
      <c r="Y100" s="1485"/>
      <c r="Z100" s="1485"/>
      <c r="AA100" s="1485"/>
      <c r="AB100" s="1485"/>
      <c r="AC100" s="1485"/>
      <c r="AD100" s="1485"/>
      <c r="AE100" s="1485"/>
      <c r="AF100" s="1485"/>
      <c r="AG100" s="1485"/>
      <c r="AH100" s="1485"/>
      <c r="AI100" s="1485"/>
      <c r="AJ100" s="1485"/>
      <c r="AK100" s="1485"/>
      <c r="AL100" s="1485"/>
      <c r="AM100" s="1485"/>
      <c r="AN100" s="1485"/>
      <c r="AO100" s="1485"/>
      <c r="AP100" s="1485"/>
      <c r="AQ100" s="1485"/>
      <c r="AR100" s="1485"/>
      <c r="AS100" s="1485"/>
      <c r="AT100" s="1485"/>
      <c r="AU100" s="1485"/>
      <c r="AV100" s="1485"/>
      <c r="AW100" s="1485"/>
      <c r="AX100" s="1485"/>
      <c r="AY100" s="1485"/>
    </row>
    <row r="101" spans="1:51" s="1435" customFormat="1" ht="29.25" hidden="1" customHeight="1">
      <c r="A101" s="1485"/>
      <c r="B101" s="1503" t="s">
        <v>527</v>
      </c>
      <c r="C101" s="1485" t="s">
        <v>188</v>
      </c>
      <c r="D101" s="1937"/>
      <c r="E101" s="1955"/>
      <c r="F101" s="1938"/>
      <c r="G101" s="1938"/>
      <c r="H101" s="1938"/>
      <c r="I101" s="1938"/>
      <c r="J101" s="1938"/>
      <c r="K101" s="1938"/>
      <c r="L101" s="1938"/>
      <c r="M101" s="1938"/>
      <c r="N101" s="1938"/>
      <c r="O101" s="1938"/>
      <c r="P101" s="1938"/>
      <c r="Q101" s="1938"/>
      <c r="R101" s="1938"/>
      <c r="S101" s="1938"/>
      <c r="T101" s="1938"/>
      <c r="U101" s="1938"/>
      <c r="V101" s="1938"/>
      <c r="W101" s="1485"/>
      <c r="X101" s="1485"/>
      <c r="Y101" s="1485"/>
      <c r="Z101" s="1485"/>
      <c r="AA101" s="1485"/>
      <c r="AB101" s="1485"/>
      <c r="AC101" s="1485"/>
      <c r="AD101" s="1485"/>
      <c r="AE101" s="1485"/>
      <c r="AF101" s="1485"/>
      <c r="AG101" s="1485"/>
      <c r="AH101" s="1485"/>
      <c r="AI101" s="1485"/>
      <c r="AJ101" s="1485"/>
      <c r="AK101" s="1485"/>
      <c r="AL101" s="1485"/>
      <c r="AM101" s="1485"/>
      <c r="AN101" s="1485"/>
      <c r="AO101" s="1485"/>
      <c r="AP101" s="1485"/>
      <c r="AQ101" s="1485"/>
      <c r="AR101" s="1485"/>
      <c r="AS101" s="1485"/>
      <c r="AT101" s="1485"/>
      <c r="AU101" s="1485"/>
      <c r="AV101" s="1485"/>
      <c r="AW101" s="1485"/>
      <c r="AX101" s="1485"/>
      <c r="AY101" s="1485"/>
    </row>
    <row r="102" spans="1:51" s="1435" customFormat="1" ht="29.25" hidden="1" customHeight="1">
      <c r="A102" s="1485"/>
      <c r="B102" s="1503" t="s">
        <v>528</v>
      </c>
      <c r="C102" s="1485" t="s">
        <v>188</v>
      </c>
      <c r="D102" s="1937"/>
      <c r="E102" s="1955"/>
      <c r="F102" s="1938"/>
      <c r="G102" s="1938"/>
      <c r="H102" s="1938"/>
      <c r="I102" s="1938"/>
      <c r="J102" s="1938"/>
      <c r="K102" s="1938"/>
      <c r="L102" s="1938"/>
      <c r="M102" s="1938"/>
      <c r="N102" s="1938"/>
      <c r="O102" s="1938"/>
      <c r="P102" s="1938"/>
      <c r="Q102" s="1938"/>
      <c r="R102" s="1938"/>
      <c r="S102" s="1938"/>
      <c r="T102" s="1938"/>
      <c r="U102" s="1938"/>
      <c r="V102" s="1938"/>
      <c r="W102" s="1485"/>
      <c r="X102" s="1485"/>
      <c r="Y102" s="1485"/>
      <c r="Z102" s="1485"/>
      <c r="AA102" s="1485"/>
      <c r="AB102" s="1485"/>
      <c r="AC102" s="1485"/>
      <c r="AD102" s="1485"/>
      <c r="AE102" s="1485"/>
      <c r="AF102" s="1485"/>
      <c r="AG102" s="1485"/>
      <c r="AH102" s="1485"/>
      <c r="AI102" s="1485"/>
      <c r="AJ102" s="1485"/>
      <c r="AK102" s="1485"/>
      <c r="AL102" s="1485"/>
      <c r="AM102" s="1485"/>
      <c r="AN102" s="1485"/>
      <c r="AO102" s="1485"/>
      <c r="AP102" s="1485"/>
      <c r="AQ102" s="1485"/>
      <c r="AR102" s="1485"/>
      <c r="AS102" s="1485"/>
      <c r="AT102" s="1485"/>
      <c r="AU102" s="1485"/>
      <c r="AV102" s="1485"/>
      <c r="AW102" s="1485"/>
      <c r="AX102" s="1485"/>
      <c r="AY102" s="1485"/>
    </row>
    <row r="103" spans="1:51" s="1435" customFormat="1" ht="29.25" hidden="1" customHeight="1">
      <c r="A103" s="1485"/>
      <c r="B103" s="1503" t="s">
        <v>529</v>
      </c>
      <c r="C103" s="1485" t="s">
        <v>188</v>
      </c>
      <c r="D103" s="1937"/>
      <c r="E103" s="1955"/>
      <c r="F103" s="1938"/>
      <c r="G103" s="1938"/>
      <c r="H103" s="1938"/>
      <c r="I103" s="1938"/>
      <c r="J103" s="1938"/>
      <c r="K103" s="1938"/>
      <c r="L103" s="1938"/>
      <c r="M103" s="1938"/>
      <c r="N103" s="1938"/>
      <c r="O103" s="1938"/>
      <c r="P103" s="1938"/>
      <c r="Q103" s="1938"/>
      <c r="R103" s="1938"/>
      <c r="S103" s="1938"/>
      <c r="T103" s="1938"/>
      <c r="U103" s="1938"/>
      <c r="V103" s="1938"/>
      <c r="W103" s="1485"/>
      <c r="X103" s="1485"/>
      <c r="Y103" s="1485"/>
      <c r="Z103" s="1485"/>
      <c r="AA103" s="1485"/>
      <c r="AB103" s="1485"/>
      <c r="AC103" s="1485"/>
      <c r="AD103" s="1485"/>
      <c r="AE103" s="1485"/>
      <c r="AF103" s="1485"/>
      <c r="AG103" s="1485"/>
      <c r="AH103" s="1485"/>
      <c r="AI103" s="1485"/>
      <c r="AJ103" s="1485"/>
      <c r="AK103" s="1485"/>
      <c r="AL103" s="1485"/>
      <c r="AM103" s="1485"/>
      <c r="AN103" s="1485"/>
      <c r="AO103" s="1485"/>
      <c r="AP103" s="1485"/>
      <c r="AQ103" s="1485"/>
      <c r="AR103" s="1485"/>
      <c r="AS103" s="1485"/>
      <c r="AT103" s="1485"/>
      <c r="AU103" s="1485"/>
      <c r="AV103" s="1485"/>
      <c r="AW103" s="1485"/>
      <c r="AX103" s="1485"/>
      <c r="AY103" s="1485"/>
    </row>
    <row r="104" spans="1:51" s="1435" customFormat="1" ht="43.5" hidden="1" customHeight="1">
      <c r="A104" s="1485"/>
      <c r="B104" s="1486" t="s">
        <v>686</v>
      </c>
      <c r="C104" s="1485" t="s">
        <v>188</v>
      </c>
      <c r="D104" s="1937"/>
      <c r="E104" s="1955"/>
      <c r="F104" s="1938"/>
      <c r="G104" s="1938"/>
      <c r="H104" s="1938"/>
      <c r="I104" s="1938"/>
      <c r="J104" s="1938"/>
      <c r="K104" s="1938"/>
      <c r="L104" s="1938"/>
      <c r="M104" s="1938"/>
      <c r="N104" s="1938"/>
      <c r="O104" s="1938"/>
      <c r="P104" s="1938"/>
      <c r="Q104" s="1938"/>
      <c r="R104" s="1938"/>
      <c r="S104" s="1938"/>
      <c r="T104" s="1938"/>
      <c r="U104" s="1938"/>
      <c r="V104" s="1938"/>
      <c r="W104" s="1485"/>
      <c r="X104" s="1485"/>
      <c r="Y104" s="1485"/>
      <c r="Z104" s="1485"/>
      <c r="AA104" s="1485"/>
      <c r="AB104" s="1485"/>
      <c r="AC104" s="1485"/>
      <c r="AD104" s="1485"/>
      <c r="AE104" s="1485"/>
      <c r="AF104" s="1485"/>
      <c r="AG104" s="1485"/>
      <c r="AH104" s="1485"/>
      <c r="AI104" s="1485"/>
      <c r="AJ104" s="1485"/>
      <c r="AK104" s="1485"/>
      <c r="AL104" s="1485"/>
      <c r="AM104" s="1485"/>
      <c r="AN104" s="1485"/>
      <c r="AO104" s="1485"/>
      <c r="AP104" s="1485"/>
      <c r="AQ104" s="1485"/>
      <c r="AR104" s="1485"/>
      <c r="AS104" s="1485"/>
      <c r="AT104" s="1485"/>
      <c r="AU104" s="1485"/>
      <c r="AV104" s="1485"/>
      <c r="AW104" s="1485"/>
      <c r="AX104" s="1485"/>
      <c r="AY104" s="1485"/>
    </row>
    <row r="105" spans="1:51" s="1484" customFormat="1" ht="29.25" hidden="1" customHeight="1">
      <c r="A105" s="1493" t="s">
        <v>177</v>
      </c>
      <c r="B105" s="1965" t="s">
        <v>522</v>
      </c>
      <c r="C105" s="1493"/>
      <c r="D105" s="1966"/>
      <c r="E105" s="1967"/>
      <c r="F105" s="1968"/>
      <c r="G105" s="1968"/>
      <c r="H105" s="1968"/>
      <c r="I105" s="1968"/>
      <c r="J105" s="1968"/>
      <c r="K105" s="1968"/>
      <c r="L105" s="1968"/>
      <c r="M105" s="1968"/>
      <c r="N105" s="1968"/>
      <c r="O105" s="1968"/>
      <c r="P105" s="1968"/>
      <c r="Q105" s="1968"/>
      <c r="R105" s="1968"/>
      <c r="S105" s="1968"/>
      <c r="T105" s="1968"/>
      <c r="U105" s="1968"/>
      <c r="V105" s="1968"/>
      <c r="W105" s="1493"/>
      <c r="X105" s="1493"/>
      <c r="Y105" s="1493"/>
      <c r="Z105" s="1493"/>
      <c r="AA105" s="1493"/>
      <c r="AB105" s="1493"/>
      <c r="AC105" s="1493"/>
      <c r="AD105" s="1493"/>
      <c r="AE105" s="1493"/>
      <c r="AF105" s="1493"/>
      <c r="AG105" s="1493"/>
      <c r="AH105" s="1493"/>
      <c r="AI105" s="1493"/>
      <c r="AJ105" s="1493"/>
      <c r="AK105" s="1493"/>
      <c r="AL105" s="1493"/>
      <c r="AM105" s="1493"/>
      <c r="AN105" s="1493"/>
      <c r="AO105" s="1493"/>
      <c r="AP105" s="1493"/>
      <c r="AQ105" s="1493"/>
      <c r="AR105" s="1493"/>
      <c r="AS105" s="1493"/>
      <c r="AT105" s="1493"/>
      <c r="AU105" s="1493"/>
      <c r="AV105" s="1493"/>
      <c r="AW105" s="1493"/>
      <c r="AX105" s="1493"/>
      <c r="AY105" s="1493"/>
    </row>
    <row r="106" spans="1:51" hidden="1">
      <c r="A106" s="1598">
        <v>1</v>
      </c>
      <c r="B106" s="940" t="s">
        <v>523</v>
      </c>
      <c r="C106" s="1598" t="s">
        <v>167</v>
      </c>
      <c r="D106" s="842"/>
      <c r="E106" s="924"/>
      <c r="F106" s="1482"/>
      <c r="G106" s="1482"/>
      <c r="H106" s="1482"/>
      <c r="I106" s="1482"/>
      <c r="J106" s="1482"/>
      <c r="K106" s="1482">
        <v>70.571428571428569</v>
      </c>
      <c r="L106" s="1482"/>
      <c r="M106" s="1482"/>
      <c r="N106" s="1482"/>
      <c r="O106" s="1482"/>
      <c r="P106" s="1482"/>
      <c r="Q106" s="1482"/>
      <c r="R106" s="1482"/>
      <c r="S106" s="1482"/>
      <c r="T106" s="1482"/>
      <c r="U106" s="1482"/>
      <c r="V106" s="1482"/>
      <c r="W106" s="1598"/>
      <c r="X106" s="1598"/>
      <c r="Y106" s="1598"/>
      <c r="Z106" s="1598"/>
      <c r="AA106" s="1598"/>
      <c r="AB106" s="1598"/>
      <c r="AC106" s="1598"/>
      <c r="AD106" s="1598"/>
      <c r="AE106" s="1598"/>
      <c r="AF106" s="1598"/>
      <c r="AG106" s="1598"/>
      <c r="AH106" s="1598"/>
      <c r="AI106" s="1598"/>
      <c r="AJ106" s="1598"/>
      <c r="AK106" s="1598"/>
      <c r="AL106" s="1598"/>
      <c r="AM106" s="1598"/>
      <c r="AN106" s="1598"/>
      <c r="AO106" s="1598"/>
      <c r="AP106" s="1598"/>
      <c r="AQ106" s="1598"/>
      <c r="AR106" s="1598"/>
      <c r="AS106" s="1598"/>
      <c r="AT106" s="1598"/>
      <c r="AU106" s="1598"/>
      <c r="AV106" s="1598"/>
      <c r="AW106" s="1598"/>
      <c r="AX106" s="1598"/>
      <c r="AY106" s="1598"/>
    </row>
    <row r="107" spans="1:51" hidden="1">
      <c r="A107" s="1598">
        <v>2</v>
      </c>
      <c r="B107" s="940" t="s">
        <v>524</v>
      </c>
      <c r="C107" s="1598" t="s">
        <v>167</v>
      </c>
      <c r="D107" s="842"/>
      <c r="E107" s="924"/>
      <c r="F107" s="1482"/>
      <c r="G107" s="1482"/>
      <c r="H107" s="1482"/>
      <c r="I107" s="1482"/>
      <c r="J107" s="1482"/>
      <c r="K107" s="1482">
        <v>99.814285714285717</v>
      </c>
      <c r="L107" s="1482"/>
      <c r="M107" s="1482"/>
      <c r="N107" s="1482"/>
      <c r="O107" s="1482"/>
      <c r="P107" s="1482"/>
      <c r="Q107" s="1482"/>
      <c r="R107" s="1482"/>
      <c r="S107" s="1482"/>
      <c r="T107" s="1482"/>
      <c r="U107" s="1482"/>
      <c r="V107" s="1482"/>
      <c r="W107" s="1598"/>
      <c r="X107" s="1598"/>
      <c r="Y107" s="1598"/>
      <c r="Z107" s="1598"/>
      <c r="AA107" s="1598"/>
      <c r="AB107" s="1598"/>
      <c r="AC107" s="1598"/>
      <c r="AD107" s="1598"/>
      <c r="AE107" s="1598"/>
      <c r="AF107" s="1598"/>
      <c r="AG107" s="1598"/>
      <c r="AH107" s="1598"/>
      <c r="AI107" s="1598"/>
      <c r="AJ107" s="1598"/>
      <c r="AK107" s="1598"/>
      <c r="AL107" s="1598"/>
      <c r="AM107" s="1598"/>
      <c r="AN107" s="1598"/>
      <c r="AO107" s="1598"/>
      <c r="AP107" s="1598"/>
      <c r="AQ107" s="1598"/>
      <c r="AR107" s="1598"/>
      <c r="AS107" s="1598"/>
      <c r="AT107" s="1598"/>
      <c r="AU107" s="1598"/>
      <c r="AV107" s="1598"/>
      <c r="AW107" s="1598"/>
      <c r="AX107" s="1598"/>
      <c r="AY107" s="1598"/>
    </row>
    <row r="108" spans="1:51" hidden="1">
      <c r="A108" s="1598">
        <v>3</v>
      </c>
      <c r="B108" s="940" t="s">
        <v>525</v>
      </c>
      <c r="C108" s="1598" t="s">
        <v>167</v>
      </c>
      <c r="D108" s="842"/>
      <c r="E108" s="924"/>
      <c r="F108" s="1482"/>
      <c r="G108" s="1482"/>
      <c r="H108" s="1482"/>
      <c r="I108" s="1482"/>
      <c r="J108" s="1482"/>
      <c r="K108" s="1482">
        <v>65</v>
      </c>
      <c r="L108" s="1482"/>
      <c r="M108" s="1482"/>
      <c r="N108" s="1482"/>
      <c r="O108" s="1482"/>
      <c r="P108" s="1482"/>
      <c r="Q108" s="1482"/>
      <c r="R108" s="1482"/>
      <c r="S108" s="1482"/>
      <c r="T108" s="1482"/>
      <c r="U108" s="1482"/>
      <c r="V108" s="1482"/>
      <c r="W108" s="1598"/>
      <c r="X108" s="1598"/>
      <c r="Y108" s="1598"/>
      <c r="Z108" s="1598"/>
      <c r="AA108" s="1598"/>
      <c r="AB108" s="1598"/>
      <c r="AC108" s="1598"/>
      <c r="AD108" s="1598"/>
      <c r="AE108" s="1598"/>
      <c r="AF108" s="1598"/>
      <c r="AG108" s="1598"/>
      <c r="AH108" s="1598"/>
      <c r="AI108" s="1598"/>
      <c r="AJ108" s="1598"/>
      <c r="AK108" s="1598"/>
      <c r="AL108" s="1598"/>
      <c r="AM108" s="1598"/>
      <c r="AN108" s="1598"/>
      <c r="AO108" s="1598"/>
      <c r="AP108" s="1598"/>
      <c r="AQ108" s="1598"/>
      <c r="AR108" s="1598"/>
      <c r="AS108" s="1598"/>
      <c r="AT108" s="1598"/>
      <c r="AU108" s="1598"/>
      <c r="AV108" s="1598"/>
      <c r="AW108" s="1598"/>
      <c r="AX108" s="1598"/>
      <c r="AY108" s="1598"/>
    </row>
    <row r="109" spans="1:51">
      <c r="A109" s="1598"/>
      <c r="B109" s="940"/>
      <c r="C109" s="1598"/>
      <c r="D109" s="842"/>
      <c r="E109" s="924"/>
      <c r="F109" s="1482"/>
      <c r="G109" s="1482"/>
      <c r="H109" s="1482"/>
      <c r="I109" s="1482"/>
      <c r="J109" s="1482"/>
      <c r="K109" s="1482"/>
      <c r="L109" s="1482"/>
      <c r="M109" s="1482"/>
      <c r="N109" s="1482"/>
      <c r="O109" s="1482"/>
      <c r="P109" s="1482"/>
      <c r="Q109" s="1482"/>
      <c r="R109" s="1482"/>
      <c r="S109" s="1482"/>
      <c r="T109" s="1482"/>
      <c r="U109" s="1482"/>
      <c r="V109" s="1482"/>
      <c r="W109" s="1598"/>
      <c r="X109" s="1598"/>
      <c r="Y109" s="1598"/>
      <c r="Z109" s="1598"/>
      <c r="AA109" s="1598"/>
      <c r="AB109" s="1598"/>
      <c r="AC109" s="1598"/>
      <c r="AD109" s="1598"/>
      <c r="AE109" s="1598"/>
      <c r="AF109" s="1598"/>
      <c r="AG109" s="1598"/>
      <c r="AH109" s="1598"/>
      <c r="AI109" s="1598"/>
      <c r="AJ109" s="1598"/>
      <c r="AK109" s="1598"/>
      <c r="AL109" s="1598"/>
      <c r="AM109" s="1598"/>
      <c r="AN109" s="1598"/>
      <c r="AO109" s="1598"/>
      <c r="AP109" s="1598"/>
      <c r="AQ109" s="1598"/>
      <c r="AR109" s="1598"/>
      <c r="AS109" s="1598"/>
      <c r="AT109" s="1598"/>
      <c r="AU109" s="1598"/>
      <c r="AV109" s="1598"/>
      <c r="AW109" s="1598"/>
      <c r="AX109" s="1598"/>
      <c r="AY109" s="1598"/>
    </row>
    <row r="110" spans="1:51" ht="17.25" hidden="1">
      <c r="A110" s="1825" t="s">
        <v>1014</v>
      </c>
      <c r="B110" s="1825"/>
      <c r="C110" s="1825"/>
      <c r="D110" s="1439"/>
      <c r="E110" s="1439"/>
    </row>
    <row r="111" spans="1:51" ht="15.75" hidden="1" customHeight="1"/>
    <row r="112" spans="1:51" ht="31.5" hidden="1" customHeight="1"/>
  </sheetData>
  <mergeCells count="54">
    <mergeCell ref="T6:V6"/>
    <mergeCell ref="T7:T10"/>
    <mergeCell ref="U7:U10"/>
    <mergeCell ref="V7:V10"/>
    <mergeCell ref="X9:Z9"/>
    <mergeCell ref="O6:O10"/>
    <mergeCell ref="P6:R6"/>
    <mergeCell ref="S6:S10"/>
    <mergeCell ref="P7:P10"/>
    <mergeCell ref="Q7:Q10"/>
    <mergeCell ref="R7:R10"/>
    <mergeCell ref="AY9:AY10"/>
    <mergeCell ref="AJ8:AM8"/>
    <mergeCell ref="AM9:AM10"/>
    <mergeCell ref="AN8:AQ8"/>
    <mergeCell ref="AQ9:AQ10"/>
    <mergeCell ref="AR8:AU8"/>
    <mergeCell ref="AU9:AU10"/>
    <mergeCell ref="AJ9:AL9"/>
    <mergeCell ref="AN9:AP9"/>
    <mergeCell ref="AR9:AT9"/>
    <mergeCell ref="AV9:AX9"/>
    <mergeCell ref="AA9:AA10"/>
    <mergeCell ref="AB8:AE8"/>
    <mergeCell ref="AE9:AE10"/>
    <mergeCell ref="AF8:AI8"/>
    <mergeCell ref="AI9:AI10"/>
    <mergeCell ref="AB9:AD9"/>
    <mergeCell ref="AF9:AH9"/>
    <mergeCell ref="A1:B1"/>
    <mergeCell ref="A2:B2"/>
    <mergeCell ref="B6:B10"/>
    <mergeCell ref="A6:A10"/>
    <mergeCell ref="A3:AY3"/>
    <mergeCell ref="A4:AY4"/>
    <mergeCell ref="X7:AY7"/>
    <mergeCell ref="AV8:AY8"/>
    <mergeCell ref="X6:AY6"/>
    <mergeCell ref="F6:F10"/>
    <mergeCell ref="W6:W10"/>
    <mergeCell ref="I6:I10"/>
    <mergeCell ref="X8:AA8"/>
    <mergeCell ref="A110:C110"/>
    <mergeCell ref="C6:C10"/>
    <mergeCell ref="D6:D10"/>
    <mergeCell ref="E6:E10"/>
    <mergeCell ref="K6:K10"/>
    <mergeCell ref="G6:G10"/>
    <mergeCell ref="H6:H10"/>
    <mergeCell ref="J6:J10"/>
    <mergeCell ref="M7:M10"/>
    <mergeCell ref="N7:N10"/>
    <mergeCell ref="L6:N6"/>
    <mergeCell ref="L7:L10"/>
  </mergeCells>
  <phoneticPr fontId="0" type="noConversion"/>
  <pageMargins left="0.27559055118110198" right="0.196850393700787" top="0.27559055118110198" bottom="0.39370078740157499" header="0.23622047244094499" footer="0.196850393700787"/>
  <pageSetup paperSize="9" scale="70" orientation="landscape" r:id="rId1"/>
  <headerFooter alignWithMargins="0">
    <oddFooter>Page &amp;P</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E66"/>
  <sheetViews>
    <sheetView zoomScale="70" zoomScaleNormal="70" workbookViewId="0">
      <pane ySplit="9" topLeftCell="A10" activePane="bottomLeft" state="frozen"/>
      <selection pane="bottomLeft" activeCell="U6" sqref="U6:W9"/>
    </sheetView>
  </sheetViews>
  <sheetFormatPr defaultColWidth="9" defaultRowHeight="16.5"/>
  <cols>
    <col min="1" max="1" width="5.625" style="1398" customWidth="1"/>
    <col min="2" max="2" width="35.625" style="1429" customWidth="1"/>
    <col min="3" max="3" width="8" style="1398" customWidth="1"/>
    <col min="4" max="4" width="10.125" style="1440" hidden="1" customWidth="1"/>
    <col min="5" max="5" width="11.125" style="1428" hidden="1" customWidth="1"/>
    <col min="6" max="6" width="10.75" style="1428" hidden="1" customWidth="1"/>
    <col min="7" max="7" width="8.5" style="1428" hidden="1" customWidth="1"/>
    <col min="8" max="8" width="11" style="1428" hidden="1" customWidth="1"/>
    <col min="9" max="10" width="9.25" style="1428" hidden="1" customWidth="1"/>
    <col min="11" max="11" width="9.625" style="1428" hidden="1" customWidth="1"/>
    <col min="12" max="12" width="9.75" style="1428" hidden="1" customWidth="1"/>
    <col min="13" max="15" width="8.75" style="1428" hidden="1" customWidth="1"/>
    <col min="16" max="16" width="8.75" style="1428" customWidth="1"/>
    <col min="17" max="17" width="9.5" style="1428" customWidth="1"/>
    <col min="18" max="20" width="10.25" style="1428" customWidth="1"/>
    <col min="21" max="21" width="9.625" style="1428" customWidth="1"/>
    <col min="22" max="23" width="10.5" style="1428" customWidth="1"/>
    <col min="24" max="24" width="10.875" style="1428" customWidth="1"/>
    <col min="25" max="52" width="10.25" style="1428" customWidth="1"/>
    <col min="53" max="80" width="9" style="1428" customWidth="1"/>
    <col min="81" max="16384" width="9" style="1428"/>
  </cols>
  <sheetData>
    <row r="1" spans="1:52">
      <c r="A1" s="1836" t="s">
        <v>552</v>
      </c>
      <c r="B1" s="1836"/>
    </row>
    <row r="2" spans="1:52" s="1441" customFormat="1" ht="34.5" customHeight="1">
      <c r="A2" s="1830" t="s">
        <v>1428</v>
      </c>
      <c r="B2" s="1830"/>
      <c r="C2" s="1830"/>
      <c r="D2" s="1830"/>
      <c r="E2" s="1830"/>
      <c r="F2" s="1830"/>
      <c r="G2" s="1830"/>
      <c r="H2" s="1830"/>
      <c r="I2" s="1830"/>
      <c r="J2" s="1830"/>
      <c r="K2" s="1830"/>
      <c r="L2" s="1830"/>
      <c r="M2" s="1830"/>
      <c r="N2" s="1830"/>
      <c r="O2" s="1830"/>
      <c r="P2" s="1830"/>
      <c r="Q2" s="1830"/>
      <c r="R2" s="1830"/>
      <c r="S2" s="1830"/>
      <c r="T2" s="1830"/>
      <c r="U2" s="1830"/>
      <c r="V2" s="1830"/>
      <c r="W2" s="1830"/>
      <c r="X2" s="1830"/>
      <c r="Y2" s="1830"/>
      <c r="Z2" s="1830"/>
      <c r="AA2" s="1830"/>
      <c r="AB2" s="1830"/>
      <c r="AC2" s="1830"/>
      <c r="AD2" s="1830"/>
      <c r="AE2" s="1830"/>
      <c r="AF2" s="1830"/>
      <c r="AG2" s="1830"/>
      <c r="AH2" s="1830"/>
      <c r="AI2" s="1830"/>
      <c r="AJ2" s="1830"/>
      <c r="AK2" s="1830"/>
      <c r="AL2" s="1830"/>
      <c r="AM2" s="1830"/>
      <c r="AN2" s="1830"/>
      <c r="AO2" s="1830"/>
      <c r="AP2" s="1830"/>
      <c r="AQ2" s="1830"/>
      <c r="AR2" s="1830"/>
      <c r="AS2" s="1830"/>
      <c r="AT2" s="1830"/>
      <c r="AU2" s="1830"/>
      <c r="AV2" s="1830"/>
      <c r="AW2" s="1830"/>
      <c r="AX2" s="1830"/>
      <c r="AY2" s="1830"/>
      <c r="AZ2" s="1830"/>
    </row>
    <row r="3" spans="1:52" s="1441" customFormat="1" ht="19.5" customHeight="1">
      <c r="A3" s="1831" t="str">
        <f>+'11 GDĐT'!A4:C4</f>
        <v>(Kèm theo báo cáo số:                 /BC-UBND ngày         tháng         năm       của UBND thành phố Lai Châu)</v>
      </c>
      <c r="B3" s="1831"/>
      <c r="C3" s="1831"/>
      <c r="D3" s="1831"/>
      <c r="E3" s="1831"/>
      <c r="F3" s="1831"/>
      <c r="G3" s="1831"/>
      <c r="H3" s="1831"/>
      <c r="I3" s="1831"/>
      <c r="J3" s="1831"/>
      <c r="K3" s="1831"/>
      <c r="L3" s="1831"/>
      <c r="M3" s="1831"/>
      <c r="N3" s="1831"/>
      <c r="O3" s="1831"/>
      <c r="P3" s="1831"/>
      <c r="Q3" s="1831"/>
      <c r="R3" s="1831"/>
      <c r="S3" s="1831"/>
      <c r="T3" s="1831"/>
      <c r="U3" s="1831"/>
      <c r="V3" s="1831"/>
      <c r="W3" s="1831"/>
      <c r="X3" s="1831"/>
      <c r="Y3" s="1831"/>
      <c r="Z3" s="1831"/>
      <c r="AA3" s="1831"/>
      <c r="AB3" s="1831"/>
      <c r="AC3" s="1831"/>
      <c r="AD3" s="1831"/>
      <c r="AE3" s="1831"/>
      <c r="AF3" s="1831"/>
      <c r="AG3" s="1831"/>
      <c r="AH3" s="1831"/>
      <c r="AI3" s="1831"/>
      <c r="AJ3" s="1831"/>
      <c r="AK3" s="1831"/>
      <c r="AL3" s="1831"/>
      <c r="AM3" s="1831"/>
      <c r="AN3" s="1831"/>
      <c r="AO3" s="1831"/>
      <c r="AP3" s="1831"/>
      <c r="AQ3" s="1831"/>
      <c r="AR3" s="1831"/>
      <c r="AS3" s="1831"/>
      <c r="AT3" s="1831"/>
      <c r="AU3" s="1831"/>
      <c r="AV3" s="1831"/>
      <c r="AW3" s="1831"/>
      <c r="AX3" s="1831"/>
      <c r="AY3" s="1831"/>
      <c r="AZ3" s="1831"/>
    </row>
    <row r="4" spans="1:52" s="1441" customFormat="1" ht="14.25" customHeight="1">
      <c r="A4" s="1839"/>
      <c r="B4" s="1839"/>
      <c r="C4" s="1839"/>
      <c r="D4" s="1442"/>
      <c r="P4" s="1612"/>
      <c r="AA4" s="1612"/>
      <c r="AE4" s="1612"/>
      <c r="AI4" s="1612"/>
      <c r="AM4" s="1612"/>
      <c r="AQ4" s="1612"/>
      <c r="AU4" s="1612"/>
      <c r="AY4" s="1612"/>
    </row>
    <row r="5" spans="1:52" s="1441" customFormat="1" ht="32.25" customHeight="1">
      <c r="A5" s="1667" t="s">
        <v>169</v>
      </c>
      <c r="B5" s="1837" t="s">
        <v>196</v>
      </c>
      <c r="C5" s="1668" t="s">
        <v>289</v>
      </c>
      <c r="D5" s="1835" t="s">
        <v>1187</v>
      </c>
      <c r="E5" s="1668" t="s">
        <v>1163</v>
      </c>
      <c r="F5" s="1668" t="s">
        <v>1250</v>
      </c>
      <c r="G5" s="1668" t="s">
        <v>1276</v>
      </c>
      <c r="H5" s="1668" t="s">
        <v>1159</v>
      </c>
      <c r="I5" s="1668" t="s">
        <v>1127</v>
      </c>
      <c r="J5" s="1668" t="s">
        <v>1258</v>
      </c>
      <c r="K5" s="1672" t="s">
        <v>1251</v>
      </c>
      <c r="L5" s="1833"/>
      <c r="M5" s="1833"/>
      <c r="N5" s="1833"/>
      <c r="O5" s="1673"/>
      <c r="P5" s="1834" t="s">
        <v>1399</v>
      </c>
      <c r="Q5" s="1909" t="s">
        <v>1405</v>
      </c>
      <c r="R5" s="1840"/>
      <c r="S5" s="1910"/>
      <c r="T5" s="1834" t="s">
        <v>1426</v>
      </c>
      <c r="U5" s="1826" t="s">
        <v>1116</v>
      </c>
      <c r="V5" s="1826"/>
      <c r="W5" s="1827"/>
      <c r="X5" s="1668" t="s">
        <v>723</v>
      </c>
      <c r="Y5" s="1833" t="s">
        <v>1346</v>
      </c>
      <c r="Z5" s="1840"/>
      <c r="AA5" s="1840"/>
      <c r="AB5" s="1833"/>
      <c r="AC5" s="1833"/>
      <c r="AD5" s="1840"/>
      <c r="AE5" s="1840"/>
      <c r="AF5" s="1833"/>
      <c r="AG5" s="1833"/>
      <c r="AH5" s="1840"/>
      <c r="AI5" s="1840"/>
      <c r="AJ5" s="1833"/>
      <c r="AK5" s="1833"/>
      <c r="AL5" s="1840"/>
      <c r="AM5" s="1840"/>
      <c r="AN5" s="1833"/>
      <c r="AO5" s="1833"/>
      <c r="AP5" s="1840"/>
      <c r="AQ5" s="1840"/>
      <c r="AR5" s="1833"/>
      <c r="AS5" s="1833"/>
      <c r="AT5" s="1840"/>
      <c r="AU5" s="1840"/>
      <c r="AV5" s="1833"/>
      <c r="AW5" s="1840"/>
      <c r="AX5" s="1840"/>
      <c r="AY5" s="1840"/>
      <c r="AZ5" s="1673"/>
    </row>
    <row r="6" spans="1:52" s="1441" customFormat="1" ht="31.5" hidden="1" customHeight="1">
      <c r="A6" s="1667"/>
      <c r="B6" s="1838"/>
      <c r="C6" s="1668"/>
      <c r="D6" s="1835"/>
      <c r="E6" s="1668"/>
      <c r="F6" s="1668"/>
      <c r="G6" s="1668"/>
      <c r="H6" s="1668"/>
      <c r="I6" s="1668"/>
      <c r="J6" s="1668"/>
      <c r="K6" s="1668" t="s">
        <v>1007</v>
      </c>
      <c r="L6" s="1668" t="s">
        <v>1259</v>
      </c>
      <c r="M6" s="1834" t="s">
        <v>1255</v>
      </c>
      <c r="N6" s="1834" t="s">
        <v>1260</v>
      </c>
      <c r="O6" s="1834" t="s">
        <v>1261</v>
      </c>
      <c r="P6" s="1670"/>
      <c r="Q6" s="1430"/>
      <c r="R6" s="1400"/>
      <c r="S6" s="1400"/>
      <c r="T6" s="1670"/>
      <c r="U6" s="1834" t="s">
        <v>1402</v>
      </c>
      <c r="V6" s="1834" t="s">
        <v>1403</v>
      </c>
      <c r="W6" s="1834" t="s">
        <v>1404</v>
      </c>
      <c r="X6" s="1668"/>
      <c r="Y6" s="1667"/>
      <c r="Z6" s="1667"/>
      <c r="AA6" s="1667"/>
      <c r="AB6" s="1832"/>
      <c r="AC6" s="1667"/>
      <c r="AD6" s="1667"/>
      <c r="AE6" s="1667"/>
      <c r="AF6" s="1832"/>
      <c r="AG6" s="1667"/>
      <c r="AH6" s="1667"/>
      <c r="AI6" s="1667"/>
      <c r="AJ6" s="1832"/>
      <c r="AK6" s="1667"/>
      <c r="AL6" s="1667"/>
      <c r="AM6" s="1667"/>
      <c r="AN6" s="1832"/>
      <c r="AO6" s="1667"/>
      <c r="AP6" s="1667"/>
      <c r="AQ6" s="1667"/>
      <c r="AR6" s="1832"/>
      <c r="AS6" s="1667"/>
      <c r="AT6" s="1667"/>
      <c r="AU6" s="1667"/>
      <c r="AV6" s="1832"/>
      <c r="AW6" s="1667"/>
      <c r="AX6" s="1667"/>
      <c r="AY6" s="1667"/>
      <c r="AZ6" s="1667"/>
    </row>
    <row r="7" spans="1:52" s="1441" customFormat="1" ht="27" customHeight="1">
      <c r="A7" s="1667"/>
      <c r="B7" s="1838"/>
      <c r="C7" s="1668"/>
      <c r="D7" s="1835"/>
      <c r="E7" s="1668"/>
      <c r="F7" s="1668"/>
      <c r="G7" s="1668"/>
      <c r="H7" s="1668"/>
      <c r="I7" s="1668"/>
      <c r="J7" s="1668"/>
      <c r="K7" s="1668"/>
      <c r="L7" s="1668"/>
      <c r="M7" s="1670"/>
      <c r="N7" s="1670"/>
      <c r="O7" s="1670"/>
      <c r="P7" s="1670"/>
      <c r="Q7" s="1668" t="s">
        <v>1007</v>
      </c>
      <c r="R7" s="1834" t="s">
        <v>1400</v>
      </c>
      <c r="S7" s="1834" t="s">
        <v>1260</v>
      </c>
      <c r="T7" s="1670"/>
      <c r="U7" s="1670"/>
      <c r="V7" s="1670"/>
      <c r="W7" s="1670"/>
      <c r="X7" s="1668"/>
      <c r="Y7" s="1826" t="s">
        <v>1286</v>
      </c>
      <c r="Z7" s="1826"/>
      <c r="AA7" s="1970"/>
      <c r="AB7" s="1827"/>
      <c r="AC7" s="1826" t="s">
        <v>1287</v>
      </c>
      <c r="AD7" s="1826"/>
      <c r="AE7" s="1970"/>
      <c r="AF7" s="1827"/>
      <c r="AG7" s="1826" t="s">
        <v>1288</v>
      </c>
      <c r="AH7" s="1826"/>
      <c r="AI7" s="1970"/>
      <c r="AJ7" s="1827"/>
      <c r="AK7" s="1826" t="s">
        <v>1294</v>
      </c>
      <c r="AL7" s="1826"/>
      <c r="AM7" s="1970"/>
      <c r="AN7" s="1827"/>
      <c r="AO7" s="1826" t="s">
        <v>1290</v>
      </c>
      <c r="AP7" s="1826"/>
      <c r="AQ7" s="1970"/>
      <c r="AR7" s="1827"/>
      <c r="AS7" s="1826" t="s">
        <v>1291</v>
      </c>
      <c r="AT7" s="1826"/>
      <c r="AU7" s="1970"/>
      <c r="AV7" s="1827"/>
      <c r="AW7" s="1667" t="s">
        <v>1292</v>
      </c>
      <c r="AX7" s="1667"/>
      <c r="AY7" s="1667"/>
      <c r="AZ7" s="1667"/>
    </row>
    <row r="8" spans="1:52" s="1441" customFormat="1" ht="28.5" customHeight="1">
      <c r="A8" s="1667"/>
      <c r="B8" s="1838"/>
      <c r="C8" s="1668"/>
      <c r="D8" s="1835"/>
      <c r="E8" s="1668"/>
      <c r="F8" s="1668"/>
      <c r="G8" s="1668"/>
      <c r="H8" s="1668"/>
      <c r="I8" s="1668"/>
      <c r="J8" s="1668"/>
      <c r="K8" s="1668"/>
      <c r="L8" s="1668"/>
      <c r="M8" s="1670"/>
      <c r="N8" s="1670"/>
      <c r="O8" s="1670"/>
      <c r="P8" s="1670"/>
      <c r="Q8" s="1668"/>
      <c r="R8" s="1670"/>
      <c r="S8" s="1670"/>
      <c r="T8" s="1670"/>
      <c r="U8" s="1670"/>
      <c r="V8" s="1670"/>
      <c r="W8" s="1670"/>
      <c r="X8" s="1668"/>
      <c r="Y8" s="1684" t="s">
        <v>1251</v>
      </c>
      <c r="Z8" s="1685"/>
      <c r="AA8" s="1913"/>
      <c r="AB8" s="1669" t="s">
        <v>1273</v>
      </c>
      <c r="AC8" s="1684" t="s">
        <v>1251</v>
      </c>
      <c r="AD8" s="1685"/>
      <c r="AE8" s="1913"/>
      <c r="AF8" s="1669" t="s">
        <v>1273</v>
      </c>
      <c r="AG8" s="1684" t="s">
        <v>1251</v>
      </c>
      <c r="AH8" s="1685"/>
      <c r="AI8" s="1913"/>
      <c r="AJ8" s="1669" t="s">
        <v>1273</v>
      </c>
      <c r="AK8" s="1684" t="s">
        <v>1251</v>
      </c>
      <c r="AL8" s="1685"/>
      <c r="AM8" s="1913"/>
      <c r="AN8" s="1669" t="s">
        <v>1273</v>
      </c>
      <c r="AO8" s="1684" t="s">
        <v>1251</v>
      </c>
      <c r="AP8" s="1685"/>
      <c r="AQ8" s="1913"/>
      <c r="AR8" s="1669" t="s">
        <v>1273</v>
      </c>
      <c r="AS8" s="1684" t="s">
        <v>1251</v>
      </c>
      <c r="AT8" s="1685"/>
      <c r="AU8" s="1913"/>
      <c r="AV8" s="1669" t="s">
        <v>1273</v>
      </c>
      <c r="AW8" s="1684" t="s">
        <v>1251</v>
      </c>
      <c r="AX8" s="1685"/>
      <c r="AY8" s="1913"/>
      <c r="AZ8" s="1669" t="s">
        <v>1273</v>
      </c>
    </row>
    <row r="9" spans="1:52" s="1441" customFormat="1" ht="117" customHeight="1">
      <c r="A9" s="1667"/>
      <c r="B9" s="1838"/>
      <c r="C9" s="1668"/>
      <c r="D9" s="1835"/>
      <c r="E9" s="1668"/>
      <c r="F9" s="1668"/>
      <c r="G9" s="1668"/>
      <c r="H9" s="1668"/>
      <c r="I9" s="1668"/>
      <c r="J9" s="1668"/>
      <c r="K9" s="1668"/>
      <c r="L9" s="1668"/>
      <c r="M9" s="1671"/>
      <c r="N9" s="1671"/>
      <c r="O9" s="1671"/>
      <c r="P9" s="1671"/>
      <c r="Q9" s="1668"/>
      <c r="R9" s="1670"/>
      <c r="S9" s="1670"/>
      <c r="T9" s="1671"/>
      <c r="U9" s="1671"/>
      <c r="V9" s="1671"/>
      <c r="W9" s="1671"/>
      <c r="X9" s="1668"/>
      <c r="Y9" s="1400" t="s">
        <v>1007</v>
      </c>
      <c r="Z9" s="1443" t="s">
        <v>1400</v>
      </c>
      <c r="AA9" s="1443" t="s">
        <v>1260</v>
      </c>
      <c r="AB9" s="1671"/>
      <c r="AC9" s="1599" t="s">
        <v>1007</v>
      </c>
      <c r="AD9" s="1443" t="s">
        <v>1400</v>
      </c>
      <c r="AE9" s="1443" t="s">
        <v>1260</v>
      </c>
      <c r="AF9" s="1671"/>
      <c r="AG9" s="1599" t="s">
        <v>1007</v>
      </c>
      <c r="AH9" s="1443" t="s">
        <v>1400</v>
      </c>
      <c r="AI9" s="1443" t="s">
        <v>1260</v>
      </c>
      <c r="AJ9" s="1671"/>
      <c r="AK9" s="1599" t="s">
        <v>1007</v>
      </c>
      <c r="AL9" s="1443" t="s">
        <v>1400</v>
      </c>
      <c r="AM9" s="1443" t="s">
        <v>1260</v>
      </c>
      <c r="AN9" s="1671"/>
      <c r="AO9" s="1599" t="s">
        <v>1007</v>
      </c>
      <c r="AP9" s="1443" t="s">
        <v>1400</v>
      </c>
      <c r="AQ9" s="1443" t="s">
        <v>1260</v>
      </c>
      <c r="AR9" s="1671"/>
      <c r="AS9" s="1599" t="s">
        <v>1007</v>
      </c>
      <c r="AT9" s="1443" t="s">
        <v>1400</v>
      </c>
      <c r="AU9" s="1443" t="s">
        <v>1260</v>
      </c>
      <c r="AV9" s="1671"/>
      <c r="AW9" s="1599" t="s">
        <v>1007</v>
      </c>
      <c r="AX9" s="1443" t="s">
        <v>1400</v>
      </c>
      <c r="AY9" s="1443" t="s">
        <v>1260</v>
      </c>
      <c r="AZ9" s="1671"/>
    </row>
    <row r="10" spans="1:52" s="1432" customFormat="1" ht="17.25">
      <c r="A10" s="875" t="s">
        <v>163</v>
      </c>
      <c r="B10" s="875" t="s">
        <v>164</v>
      </c>
      <c r="C10" s="875" t="s">
        <v>165</v>
      </c>
      <c r="D10" s="875"/>
      <c r="E10" s="875"/>
      <c r="F10" s="875"/>
      <c r="G10" s="875">
        <v>1</v>
      </c>
      <c r="H10" s="875">
        <v>1</v>
      </c>
      <c r="I10" s="875"/>
      <c r="J10" s="875">
        <v>1</v>
      </c>
      <c r="K10" s="875">
        <v>1</v>
      </c>
      <c r="L10" s="875">
        <v>3</v>
      </c>
      <c r="M10" s="875">
        <v>3</v>
      </c>
      <c r="N10" s="875">
        <v>2</v>
      </c>
      <c r="O10" s="875"/>
      <c r="P10" s="875"/>
      <c r="Q10" s="1105"/>
      <c r="R10" s="1969"/>
      <c r="S10" s="1969"/>
      <c r="T10" s="875"/>
      <c r="U10" s="875"/>
      <c r="V10" s="875"/>
      <c r="W10" s="1105"/>
      <c r="X10" s="875"/>
      <c r="Y10" s="1444"/>
      <c r="Z10" s="1444"/>
      <c r="AA10" s="1444"/>
      <c r="AB10" s="1444"/>
      <c r="AC10" s="1105"/>
      <c r="AD10" s="875"/>
      <c r="AE10" s="875"/>
      <c r="AF10" s="1105"/>
      <c r="AG10" s="1105"/>
      <c r="AH10" s="875"/>
      <c r="AI10" s="875"/>
      <c r="AJ10" s="1105"/>
      <c r="AK10" s="1105"/>
      <c r="AL10" s="875"/>
      <c r="AM10" s="875"/>
      <c r="AN10" s="1105"/>
      <c r="AO10" s="1105"/>
      <c r="AP10" s="875"/>
      <c r="AQ10" s="875"/>
      <c r="AR10" s="1105"/>
      <c r="AS10" s="1105"/>
      <c r="AT10" s="875"/>
      <c r="AU10" s="875"/>
      <c r="AV10" s="1105"/>
      <c r="AW10" s="875"/>
      <c r="AX10" s="875"/>
      <c r="AY10" s="875"/>
      <c r="AZ10" s="1105"/>
    </row>
    <row r="11" spans="1:52" s="1441" customFormat="1" ht="29.25" customHeight="1">
      <c r="A11" s="1401" t="s">
        <v>151</v>
      </c>
      <c r="B11" s="1109" t="s">
        <v>481</v>
      </c>
      <c r="C11" s="1401"/>
      <c r="D11" s="1445"/>
      <c r="E11" s="1231"/>
      <c r="F11" s="1231"/>
      <c r="G11" s="1231"/>
      <c r="H11" s="1231"/>
      <c r="I11" s="1231"/>
      <c r="J11" s="1231"/>
      <c r="K11" s="1231"/>
      <c r="L11" s="1231"/>
      <c r="M11" s="1231"/>
      <c r="N11" s="1231"/>
      <c r="O11" s="1231"/>
      <c r="P11" s="1231"/>
      <c r="Q11" s="1446"/>
      <c r="R11" s="1231"/>
      <c r="S11" s="1231"/>
      <c r="T11" s="1231"/>
      <c r="U11" s="1231"/>
      <c r="V11" s="1231"/>
      <c r="W11" s="1446"/>
      <c r="X11" s="1231"/>
      <c r="Y11" s="1231"/>
      <c r="Z11" s="1231"/>
      <c r="AA11" s="1231"/>
      <c r="AB11" s="1446"/>
      <c r="AC11" s="1231"/>
      <c r="AD11" s="1231"/>
      <c r="AE11" s="1231"/>
      <c r="AF11" s="1446"/>
      <c r="AG11" s="1231"/>
      <c r="AH11" s="1231"/>
      <c r="AI11" s="1231"/>
      <c r="AJ11" s="1446"/>
      <c r="AK11" s="1231"/>
      <c r="AL11" s="1231"/>
      <c r="AM11" s="1231"/>
      <c r="AN11" s="1446"/>
      <c r="AO11" s="1231"/>
      <c r="AP11" s="1231"/>
      <c r="AQ11" s="1231"/>
      <c r="AR11" s="1446"/>
      <c r="AS11" s="1231"/>
      <c r="AT11" s="1231"/>
      <c r="AU11" s="1231"/>
      <c r="AV11" s="1446"/>
      <c r="AW11" s="1231"/>
      <c r="AX11" s="1231"/>
      <c r="AY11" s="1231"/>
      <c r="AZ11" s="1231"/>
    </row>
    <row r="12" spans="1:52" s="1441" customFormat="1" ht="25.5" customHeight="1">
      <c r="A12" s="1401" t="s">
        <v>170</v>
      </c>
      <c r="B12" s="1109" t="s">
        <v>202</v>
      </c>
      <c r="C12" s="1401"/>
      <c r="D12" s="1445"/>
      <c r="E12" s="1231"/>
      <c r="F12" s="1231"/>
      <c r="G12" s="1231"/>
      <c r="H12" s="1231"/>
      <c r="I12" s="1231"/>
      <c r="J12" s="1231"/>
      <c r="K12" s="1231"/>
      <c r="L12" s="1231"/>
      <c r="M12" s="1231"/>
      <c r="N12" s="1231"/>
      <c r="O12" s="1231"/>
      <c r="P12" s="1231"/>
      <c r="Q12" s="1446"/>
      <c r="R12" s="1231"/>
      <c r="S12" s="1231"/>
      <c r="T12" s="1231"/>
      <c r="U12" s="1231"/>
      <c r="V12" s="1231"/>
      <c r="W12" s="1446"/>
      <c r="X12" s="1231"/>
      <c r="Y12" s="1231"/>
      <c r="Z12" s="1231"/>
      <c r="AA12" s="1231"/>
      <c r="AB12" s="1446"/>
      <c r="AC12" s="1231"/>
      <c r="AD12" s="1231"/>
      <c r="AE12" s="1231"/>
      <c r="AF12" s="1446"/>
      <c r="AG12" s="1231"/>
      <c r="AH12" s="1231"/>
      <c r="AI12" s="1231"/>
      <c r="AJ12" s="1446"/>
      <c r="AK12" s="1231"/>
      <c r="AL12" s="1231"/>
      <c r="AM12" s="1231"/>
      <c r="AN12" s="1446"/>
      <c r="AO12" s="1231"/>
      <c r="AP12" s="1231"/>
      <c r="AQ12" s="1231"/>
      <c r="AR12" s="1446"/>
      <c r="AS12" s="1231"/>
      <c r="AT12" s="1231"/>
      <c r="AU12" s="1231"/>
      <c r="AV12" s="1446"/>
      <c r="AW12" s="1231"/>
      <c r="AX12" s="1231"/>
      <c r="AY12" s="1231"/>
      <c r="AZ12" s="1231"/>
    </row>
    <row r="13" spans="1:52" s="1441" customFormat="1" ht="25.5" customHeight="1">
      <c r="A13" s="1401">
        <v>1</v>
      </c>
      <c r="B13" s="1109" t="s">
        <v>203</v>
      </c>
      <c r="C13" s="1401"/>
      <c r="D13" s="1445"/>
      <c r="E13" s="1231"/>
      <c r="F13" s="1231"/>
      <c r="G13" s="1231"/>
      <c r="H13" s="1231"/>
      <c r="I13" s="1231"/>
      <c r="J13" s="1231"/>
      <c r="K13" s="1231"/>
      <c r="L13" s="1231"/>
      <c r="M13" s="1231"/>
      <c r="N13" s="1231"/>
      <c r="O13" s="1231"/>
      <c r="P13" s="1231"/>
      <c r="Q13" s="1446"/>
      <c r="R13" s="1231"/>
      <c r="S13" s="1231"/>
      <c r="T13" s="1231"/>
      <c r="U13" s="1231"/>
      <c r="V13" s="1231"/>
      <c r="W13" s="1446"/>
      <c r="X13" s="1231"/>
      <c r="Y13" s="1231"/>
      <c r="Z13" s="1231"/>
      <c r="AA13" s="1231"/>
      <c r="AB13" s="1446"/>
      <c r="AC13" s="1231"/>
      <c r="AD13" s="1231"/>
      <c r="AE13" s="1231"/>
      <c r="AF13" s="1446"/>
      <c r="AG13" s="1231"/>
      <c r="AH13" s="1231"/>
      <c r="AI13" s="1231"/>
      <c r="AJ13" s="1446"/>
      <c r="AK13" s="1231"/>
      <c r="AL13" s="1231"/>
      <c r="AM13" s="1231"/>
      <c r="AN13" s="1446"/>
      <c r="AO13" s="1231"/>
      <c r="AP13" s="1231"/>
      <c r="AQ13" s="1231"/>
      <c r="AR13" s="1446"/>
      <c r="AS13" s="1231"/>
      <c r="AT13" s="1231"/>
      <c r="AU13" s="1231"/>
      <c r="AV13" s="1446"/>
      <c r="AW13" s="1231"/>
      <c r="AX13" s="1231"/>
      <c r="AY13" s="1231"/>
      <c r="AZ13" s="1231"/>
    </row>
    <row r="14" spans="1:52" ht="43.5" customHeight="1">
      <c r="A14" s="1399"/>
      <c r="B14" s="865" t="s">
        <v>888</v>
      </c>
      <c r="C14" s="1399" t="s">
        <v>204</v>
      </c>
      <c r="D14" s="904">
        <v>130</v>
      </c>
      <c r="E14" s="904">
        <v>103</v>
      </c>
      <c r="F14" s="1233">
        <v>130</v>
      </c>
      <c r="G14" s="1233">
        <v>35</v>
      </c>
      <c r="H14" s="1233">
        <v>35</v>
      </c>
      <c r="I14" s="1233">
        <v>130</v>
      </c>
      <c r="J14" s="1233">
        <v>130</v>
      </c>
      <c r="K14" s="1233">
        <v>124</v>
      </c>
      <c r="L14" s="1233"/>
      <c r="M14" s="1233"/>
      <c r="N14" s="1233">
        <f>N16</f>
        <v>130</v>
      </c>
      <c r="O14" s="1233">
        <f t="shared" ref="O14:Q14" si="0">O16</f>
        <v>0</v>
      </c>
      <c r="P14" s="1233"/>
      <c r="Q14" s="1233">
        <f t="shared" si="0"/>
        <v>130</v>
      </c>
      <c r="R14" s="1233"/>
      <c r="S14" s="1233"/>
      <c r="T14" s="1233"/>
      <c r="U14" s="904"/>
      <c r="V14" s="904"/>
      <c r="W14" s="1276"/>
      <c r="X14" s="1447"/>
      <c r="Y14" s="1233"/>
      <c r="Z14" s="1233"/>
      <c r="AA14" s="1233"/>
      <c r="AB14" s="1448"/>
      <c r="AC14" s="1233"/>
      <c r="AD14" s="1233"/>
      <c r="AE14" s="1233"/>
      <c r="AF14" s="1448"/>
      <c r="AG14" s="1233"/>
      <c r="AH14" s="1233"/>
      <c r="AI14" s="1233"/>
      <c r="AJ14" s="1448"/>
      <c r="AK14" s="1233"/>
      <c r="AL14" s="1233"/>
      <c r="AM14" s="1233"/>
      <c r="AN14" s="1448"/>
      <c r="AO14" s="1233"/>
      <c r="AP14" s="1233"/>
      <c r="AQ14" s="1233"/>
      <c r="AR14" s="1448"/>
      <c r="AS14" s="1233"/>
      <c r="AT14" s="1233"/>
      <c r="AU14" s="1233"/>
      <c r="AV14" s="1448"/>
      <c r="AW14" s="1233"/>
      <c r="AX14" s="1233"/>
      <c r="AY14" s="1233"/>
      <c r="AZ14" s="1233"/>
    </row>
    <row r="15" spans="1:52" s="1492" customFormat="1" ht="25.5" hidden="1" customHeight="1">
      <c r="A15" s="1485"/>
      <c r="B15" s="1486" t="s">
        <v>205</v>
      </c>
      <c r="C15" s="1485" t="s">
        <v>204</v>
      </c>
      <c r="D15" s="1487"/>
      <c r="E15" s="1487"/>
      <c r="F15" s="1488"/>
      <c r="G15" s="1488"/>
      <c r="H15" s="1488"/>
      <c r="I15" s="1488"/>
      <c r="J15" s="1488"/>
      <c r="K15" s="1488"/>
      <c r="L15" s="1488"/>
      <c r="M15" s="1488"/>
      <c r="N15" s="1488"/>
      <c r="O15" s="1488"/>
      <c r="P15" s="1488"/>
      <c r="Q15" s="1489"/>
      <c r="R15" s="1488"/>
      <c r="S15" s="1488"/>
      <c r="T15" s="1488"/>
      <c r="U15" s="1487"/>
      <c r="V15" s="1487"/>
      <c r="W15" s="1490"/>
      <c r="X15" s="1491"/>
      <c r="Y15" s="1488"/>
      <c r="Z15" s="1488"/>
      <c r="AA15" s="1488"/>
      <c r="AB15" s="1489"/>
      <c r="AC15" s="1488"/>
      <c r="AD15" s="1488"/>
      <c r="AE15" s="1488"/>
      <c r="AF15" s="1489"/>
      <c r="AG15" s="1488"/>
      <c r="AH15" s="1488"/>
      <c r="AI15" s="1488"/>
      <c r="AJ15" s="1489"/>
      <c r="AK15" s="1488"/>
      <c r="AL15" s="1488"/>
      <c r="AM15" s="1488"/>
      <c r="AN15" s="1489"/>
      <c r="AO15" s="1488"/>
      <c r="AP15" s="1488"/>
      <c r="AQ15" s="1488"/>
      <c r="AR15" s="1489"/>
      <c r="AS15" s="1488"/>
      <c r="AT15" s="1488"/>
      <c r="AU15" s="1488"/>
      <c r="AV15" s="1489"/>
      <c r="AW15" s="1488"/>
      <c r="AX15" s="1488"/>
      <c r="AY15" s="1488"/>
      <c r="AZ15" s="1488"/>
    </row>
    <row r="16" spans="1:52" ht="25.5" customHeight="1">
      <c r="A16" s="1399"/>
      <c r="B16" s="865" t="s">
        <v>1121</v>
      </c>
      <c r="C16" s="1399" t="s">
        <v>204</v>
      </c>
      <c r="D16" s="904">
        <v>130</v>
      </c>
      <c r="E16" s="904">
        <v>103</v>
      </c>
      <c r="F16" s="1233">
        <v>130</v>
      </c>
      <c r="G16" s="1233"/>
      <c r="H16" s="1233"/>
      <c r="I16" s="1233">
        <v>130</v>
      </c>
      <c r="J16" s="1233">
        <v>130</v>
      </c>
      <c r="K16" s="1233">
        <v>130</v>
      </c>
      <c r="L16" s="1233"/>
      <c r="M16" s="1233"/>
      <c r="N16" s="1233">
        <v>130</v>
      </c>
      <c r="O16" s="1233"/>
      <c r="P16" s="1233"/>
      <c r="Q16" s="1448">
        <v>130</v>
      </c>
      <c r="R16" s="1233"/>
      <c r="S16" s="1233"/>
      <c r="T16" s="1233"/>
      <c r="U16" s="904"/>
      <c r="V16" s="904"/>
      <c r="W16" s="1276"/>
      <c r="X16" s="1447"/>
      <c r="Y16" s="1233"/>
      <c r="Z16" s="1233"/>
      <c r="AA16" s="1233"/>
      <c r="AB16" s="1448"/>
      <c r="AC16" s="1233"/>
      <c r="AD16" s="1233"/>
      <c r="AE16" s="1233"/>
      <c r="AF16" s="1448"/>
      <c r="AG16" s="1233"/>
      <c r="AH16" s="1233"/>
      <c r="AI16" s="1233"/>
      <c r="AJ16" s="1448"/>
      <c r="AK16" s="1233"/>
      <c r="AL16" s="1233"/>
      <c r="AM16" s="1233"/>
      <c r="AN16" s="1448"/>
      <c r="AO16" s="1233"/>
      <c r="AP16" s="1233"/>
      <c r="AQ16" s="1233"/>
      <c r="AR16" s="1448"/>
      <c r="AS16" s="1233"/>
      <c r="AT16" s="1233"/>
      <c r="AU16" s="1233"/>
      <c r="AV16" s="1448"/>
      <c r="AW16" s="1233"/>
      <c r="AX16" s="1233"/>
      <c r="AY16" s="1233"/>
      <c r="AZ16" s="1233"/>
    </row>
    <row r="17" spans="1:52" ht="41.25" customHeight="1">
      <c r="A17" s="1399"/>
      <c r="B17" s="865" t="s">
        <v>889</v>
      </c>
      <c r="C17" s="1399" t="s">
        <v>88</v>
      </c>
      <c r="D17" s="904">
        <v>11300</v>
      </c>
      <c r="E17" s="904">
        <v>7950</v>
      </c>
      <c r="F17" s="904">
        <v>11000</v>
      </c>
      <c r="G17" s="904">
        <v>3912</v>
      </c>
      <c r="H17" s="904">
        <v>3912</v>
      </c>
      <c r="I17" s="904">
        <v>11000</v>
      </c>
      <c r="J17" s="904">
        <v>11000</v>
      </c>
      <c r="K17" s="904">
        <v>11000</v>
      </c>
      <c r="L17" s="904"/>
      <c r="M17" s="904"/>
      <c r="N17" s="904">
        <v>11000</v>
      </c>
      <c r="O17" s="904"/>
      <c r="P17" s="904"/>
      <c r="Q17" s="1276">
        <v>11000</v>
      </c>
      <c r="R17" s="904"/>
      <c r="S17" s="904"/>
      <c r="T17" s="904"/>
      <c r="U17" s="904"/>
      <c r="V17" s="904"/>
      <c r="W17" s="1276"/>
      <c r="X17" s="1447"/>
      <c r="Y17" s="1233"/>
      <c r="Z17" s="1233"/>
      <c r="AA17" s="1233"/>
      <c r="AB17" s="1448"/>
      <c r="AC17" s="1233"/>
      <c r="AD17" s="1233"/>
      <c r="AE17" s="1233"/>
      <c r="AF17" s="1448"/>
      <c r="AG17" s="1233"/>
      <c r="AH17" s="1233"/>
      <c r="AI17" s="1233"/>
      <c r="AJ17" s="1448"/>
      <c r="AK17" s="1233"/>
      <c r="AL17" s="1233"/>
      <c r="AM17" s="1233"/>
      <c r="AN17" s="1448"/>
      <c r="AO17" s="1233"/>
      <c r="AP17" s="1233"/>
      <c r="AQ17" s="1233"/>
      <c r="AR17" s="1448"/>
      <c r="AS17" s="1233"/>
      <c r="AT17" s="1233"/>
      <c r="AU17" s="1233"/>
      <c r="AV17" s="1448"/>
      <c r="AW17" s="1233"/>
      <c r="AX17" s="1233"/>
      <c r="AY17" s="1233"/>
      <c r="AZ17" s="1233"/>
    </row>
    <row r="18" spans="1:52" s="1441" customFormat="1" ht="25.5" customHeight="1">
      <c r="A18" s="1401">
        <v>2</v>
      </c>
      <c r="B18" s="1109" t="s">
        <v>84</v>
      </c>
      <c r="C18" s="1401"/>
      <c r="D18" s="1445"/>
      <c r="E18" s="904"/>
      <c r="F18" s="1231"/>
      <c r="G18" s="1231"/>
      <c r="H18" s="1231"/>
      <c r="I18" s="1231"/>
      <c r="J18" s="1231"/>
      <c r="K18" s="1231"/>
      <c r="L18" s="1231"/>
      <c r="M18" s="1231"/>
      <c r="N18" s="1231"/>
      <c r="O18" s="1231"/>
      <c r="P18" s="1231"/>
      <c r="Q18" s="1446"/>
      <c r="R18" s="1231"/>
      <c r="S18" s="1231"/>
      <c r="T18" s="1231"/>
      <c r="U18" s="904"/>
      <c r="V18" s="904"/>
      <c r="W18" s="1276"/>
      <c r="X18" s="1447"/>
      <c r="Y18" s="1231"/>
      <c r="Z18" s="1231"/>
      <c r="AA18" s="1231"/>
      <c r="AB18" s="1446"/>
      <c r="AC18" s="1231"/>
      <c r="AD18" s="1231"/>
      <c r="AE18" s="1231"/>
      <c r="AF18" s="1446"/>
      <c r="AG18" s="1231"/>
      <c r="AH18" s="1231"/>
      <c r="AI18" s="1231"/>
      <c r="AJ18" s="1446"/>
      <c r="AK18" s="1231"/>
      <c r="AL18" s="1231"/>
      <c r="AM18" s="1231"/>
      <c r="AN18" s="1446"/>
      <c r="AO18" s="1231"/>
      <c r="AP18" s="1231"/>
      <c r="AQ18" s="1231"/>
      <c r="AR18" s="1446"/>
      <c r="AS18" s="1231"/>
      <c r="AT18" s="1231"/>
      <c r="AU18" s="1231"/>
      <c r="AV18" s="1446"/>
      <c r="AW18" s="1231"/>
      <c r="AX18" s="1231"/>
      <c r="AY18" s="1231"/>
      <c r="AZ18" s="1231"/>
    </row>
    <row r="19" spans="1:52" s="1492" customFormat="1" ht="25.5" hidden="1" customHeight="1">
      <c r="A19" s="1485"/>
      <c r="B19" s="1486" t="s">
        <v>85</v>
      </c>
      <c r="C19" s="1485" t="s">
        <v>44</v>
      </c>
      <c r="D19" s="1487"/>
      <c r="E19" s="1487"/>
      <c r="F19" s="1488"/>
      <c r="G19" s="1488"/>
      <c r="H19" s="1488"/>
      <c r="I19" s="1488"/>
      <c r="J19" s="1488"/>
      <c r="K19" s="1488"/>
      <c r="L19" s="1488"/>
      <c r="M19" s="1488"/>
      <c r="N19" s="1488"/>
      <c r="O19" s="1488"/>
      <c r="P19" s="1488"/>
      <c r="Q19" s="1489"/>
      <c r="R19" s="1488"/>
      <c r="S19" s="1488"/>
      <c r="T19" s="1488"/>
      <c r="U19" s="1487"/>
      <c r="V19" s="1487"/>
      <c r="W19" s="1490"/>
      <c r="X19" s="1491"/>
      <c r="Y19" s="1488"/>
      <c r="Z19" s="1488"/>
      <c r="AA19" s="1488"/>
      <c r="AB19" s="1489"/>
      <c r="AC19" s="1488"/>
      <c r="AD19" s="1488"/>
      <c r="AE19" s="1488"/>
      <c r="AF19" s="1489"/>
      <c r="AG19" s="1488"/>
      <c r="AH19" s="1488"/>
      <c r="AI19" s="1488"/>
      <c r="AJ19" s="1489"/>
      <c r="AK19" s="1488"/>
      <c r="AL19" s="1488"/>
      <c r="AM19" s="1488"/>
      <c r="AN19" s="1489"/>
      <c r="AO19" s="1488"/>
      <c r="AP19" s="1488"/>
      <c r="AQ19" s="1488"/>
      <c r="AR19" s="1489"/>
      <c r="AS19" s="1488"/>
      <c r="AT19" s="1488"/>
      <c r="AU19" s="1488"/>
      <c r="AV19" s="1489"/>
      <c r="AW19" s="1488"/>
      <c r="AX19" s="1488"/>
      <c r="AY19" s="1488"/>
      <c r="AZ19" s="1488"/>
    </row>
    <row r="20" spans="1:52" ht="25.5" customHeight="1">
      <c r="A20" s="1399"/>
      <c r="B20" s="865" t="s">
        <v>86</v>
      </c>
      <c r="C20" s="1399" t="s">
        <v>206</v>
      </c>
      <c r="D20" s="904">
        <v>38</v>
      </c>
      <c r="E20" s="904">
        <v>20</v>
      </c>
      <c r="F20" s="1233">
        <v>20</v>
      </c>
      <c r="G20" s="1233">
        <v>10</v>
      </c>
      <c r="H20" s="1233">
        <v>25</v>
      </c>
      <c r="I20" s="1233">
        <v>35</v>
      </c>
      <c r="J20" s="1233">
        <v>39</v>
      </c>
      <c r="K20" s="1233">
        <v>20</v>
      </c>
      <c r="L20" s="1233">
        <v>8</v>
      </c>
      <c r="M20" s="1233">
        <v>8</v>
      </c>
      <c r="N20" s="1233">
        <v>20</v>
      </c>
      <c r="O20" s="1233"/>
      <c r="P20" s="1233"/>
      <c r="Q20" s="1448">
        <v>20</v>
      </c>
      <c r="R20" s="1233"/>
      <c r="S20" s="1233"/>
      <c r="T20" s="1233"/>
      <c r="U20" s="904"/>
      <c r="V20" s="904"/>
      <c r="W20" s="1276"/>
      <c r="X20" s="1447"/>
      <c r="Y20" s="1233"/>
      <c r="Z20" s="1233"/>
      <c r="AA20" s="1233"/>
      <c r="AB20" s="1448"/>
      <c r="AC20" s="1233"/>
      <c r="AD20" s="1233"/>
      <c r="AE20" s="1233"/>
      <c r="AF20" s="1448"/>
      <c r="AG20" s="1233"/>
      <c r="AH20" s="1233"/>
      <c r="AI20" s="1233"/>
      <c r="AJ20" s="1448"/>
      <c r="AK20" s="1233"/>
      <c r="AL20" s="1233"/>
      <c r="AM20" s="1233"/>
      <c r="AN20" s="1448"/>
      <c r="AO20" s="1233"/>
      <c r="AP20" s="1233"/>
      <c r="AQ20" s="1233"/>
      <c r="AR20" s="1448"/>
      <c r="AS20" s="1233"/>
      <c r="AT20" s="1233"/>
      <c r="AU20" s="1233"/>
      <c r="AV20" s="1448"/>
      <c r="AW20" s="1233"/>
      <c r="AX20" s="1233"/>
      <c r="AY20" s="1233"/>
      <c r="AZ20" s="1233"/>
    </row>
    <row r="21" spans="1:52" s="1492" customFormat="1" ht="25.5" hidden="1" customHeight="1">
      <c r="A21" s="1485"/>
      <c r="B21" s="1486" t="s">
        <v>87</v>
      </c>
      <c r="C21" s="1485" t="s">
        <v>206</v>
      </c>
      <c r="D21" s="1487"/>
      <c r="E21" s="1487"/>
      <c r="F21" s="1488"/>
      <c r="G21" s="1488"/>
      <c r="H21" s="1488"/>
      <c r="I21" s="1488"/>
      <c r="J21" s="1488"/>
      <c r="K21" s="1488"/>
      <c r="L21" s="1488"/>
      <c r="M21" s="1488"/>
      <c r="N21" s="1488"/>
      <c r="O21" s="1488"/>
      <c r="P21" s="1488"/>
      <c r="Q21" s="1489"/>
      <c r="R21" s="1488"/>
      <c r="S21" s="1488"/>
      <c r="T21" s="1488"/>
      <c r="U21" s="1487"/>
      <c r="V21" s="1487"/>
      <c r="W21" s="1490"/>
      <c r="X21" s="1491"/>
      <c r="Y21" s="1488"/>
      <c r="Z21" s="1488"/>
      <c r="AA21" s="1488"/>
      <c r="AB21" s="1489"/>
      <c r="AC21" s="1488"/>
      <c r="AD21" s="1488"/>
      <c r="AE21" s="1488"/>
      <c r="AF21" s="1489"/>
      <c r="AG21" s="1488"/>
      <c r="AH21" s="1488"/>
      <c r="AI21" s="1488"/>
      <c r="AJ21" s="1489"/>
      <c r="AK21" s="1488"/>
      <c r="AL21" s="1488"/>
      <c r="AM21" s="1488"/>
      <c r="AN21" s="1489"/>
      <c r="AO21" s="1488"/>
      <c r="AP21" s="1488"/>
      <c r="AQ21" s="1488"/>
      <c r="AR21" s="1489"/>
      <c r="AS21" s="1488"/>
      <c r="AT21" s="1488"/>
      <c r="AU21" s="1488"/>
      <c r="AV21" s="1489"/>
      <c r="AW21" s="1488"/>
      <c r="AX21" s="1488"/>
      <c r="AY21" s="1488"/>
      <c r="AZ21" s="1488"/>
    </row>
    <row r="22" spans="1:52" s="1441" customFormat="1" ht="25.5" customHeight="1">
      <c r="A22" s="1401">
        <v>3</v>
      </c>
      <c r="B22" s="1109" t="s">
        <v>207</v>
      </c>
      <c r="C22" s="1401"/>
      <c r="D22" s="1445"/>
      <c r="E22" s="904"/>
      <c r="F22" s="1231"/>
      <c r="G22" s="1231"/>
      <c r="H22" s="1231"/>
      <c r="I22" s="1231"/>
      <c r="J22" s="1231"/>
      <c r="K22" s="1231"/>
      <c r="L22" s="1231"/>
      <c r="M22" s="1231"/>
      <c r="N22" s="1231"/>
      <c r="O22" s="1231"/>
      <c r="P22" s="1231"/>
      <c r="Q22" s="1446"/>
      <c r="R22" s="1231"/>
      <c r="S22" s="1231"/>
      <c r="T22" s="1231"/>
      <c r="U22" s="904"/>
      <c r="V22" s="904"/>
      <c r="W22" s="1276"/>
      <c r="X22" s="1447"/>
      <c r="Y22" s="1231"/>
      <c r="Z22" s="1231"/>
      <c r="AA22" s="1231"/>
      <c r="AB22" s="1446"/>
      <c r="AC22" s="1231"/>
      <c r="AD22" s="1231"/>
      <c r="AE22" s="1231"/>
      <c r="AF22" s="1446"/>
      <c r="AG22" s="1231"/>
      <c r="AH22" s="1231"/>
      <c r="AI22" s="1231"/>
      <c r="AJ22" s="1446"/>
      <c r="AK22" s="1231"/>
      <c r="AL22" s="1231"/>
      <c r="AM22" s="1231"/>
      <c r="AN22" s="1446"/>
      <c r="AO22" s="1231"/>
      <c r="AP22" s="1231"/>
      <c r="AQ22" s="1231"/>
      <c r="AR22" s="1446"/>
      <c r="AS22" s="1231"/>
      <c r="AT22" s="1231"/>
      <c r="AU22" s="1231"/>
      <c r="AV22" s="1446"/>
      <c r="AW22" s="1231"/>
      <c r="AX22" s="1231"/>
      <c r="AY22" s="1231"/>
      <c r="AZ22" s="1231"/>
    </row>
    <row r="23" spans="1:52" ht="25.5" customHeight="1">
      <c r="A23" s="1399"/>
      <c r="B23" s="865" t="s">
        <v>215</v>
      </c>
      <c r="C23" s="1399" t="s">
        <v>15</v>
      </c>
      <c r="D23" s="904">
        <v>1</v>
      </c>
      <c r="E23" s="904">
        <v>1</v>
      </c>
      <c r="F23" s="1233">
        <v>1</v>
      </c>
      <c r="G23" s="1233">
        <v>1</v>
      </c>
      <c r="H23" s="1233">
        <v>1</v>
      </c>
      <c r="I23" s="1233">
        <v>1</v>
      </c>
      <c r="J23" s="1233">
        <v>1</v>
      </c>
      <c r="K23" s="1233">
        <v>1</v>
      </c>
      <c r="L23" s="1233">
        <v>1</v>
      </c>
      <c r="M23" s="1233">
        <v>1</v>
      </c>
      <c r="N23" s="1233">
        <v>1</v>
      </c>
      <c r="O23" s="1233"/>
      <c r="P23" s="1233"/>
      <c r="Q23" s="1448">
        <v>1</v>
      </c>
      <c r="R23" s="1233"/>
      <c r="S23" s="1233"/>
      <c r="T23" s="1233"/>
      <c r="U23" s="904"/>
      <c r="V23" s="904"/>
      <c r="W23" s="1276"/>
      <c r="X23" s="1447"/>
      <c r="Y23" s="1233"/>
      <c r="Z23" s="1233"/>
      <c r="AA23" s="1233"/>
      <c r="AB23" s="1448"/>
      <c r="AC23" s="1233"/>
      <c r="AD23" s="1233"/>
      <c r="AE23" s="1233"/>
      <c r="AF23" s="1448"/>
      <c r="AG23" s="1233"/>
      <c r="AH23" s="1233"/>
      <c r="AI23" s="1233"/>
      <c r="AJ23" s="1448"/>
      <c r="AK23" s="1233"/>
      <c r="AL23" s="1233"/>
      <c r="AM23" s="1233"/>
      <c r="AN23" s="1448"/>
      <c r="AO23" s="1233"/>
      <c r="AP23" s="1233"/>
      <c r="AQ23" s="1233"/>
      <c r="AR23" s="1448"/>
      <c r="AS23" s="1233"/>
      <c r="AT23" s="1233"/>
      <c r="AU23" s="1233"/>
      <c r="AV23" s="1448"/>
      <c r="AW23" s="1233"/>
      <c r="AX23" s="1233"/>
      <c r="AY23" s="1233"/>
      <c r="AZ23" s="1233"/>
    </row>
    <row r="24" spans="1:52" ht="25.5" customHeight="1">
      <c r="A24" s="1399"/>
      <c r="B24" s="865" t="s">
        <v>208</v>
      </c>
      <c r="C24" s="1399" t="s">
        <v>206</v>
      </c>
      <c r="D24" s="904">
        <v>58</v>
      </c>
      <c r="E24" s="904">
        <v>28</v>
      </c>
      <c r="F24" s="1233">
        <v>58</v>
      </c>
      <c r="G24" s="1233">
        <v>10</v>
      </c>
      <c r="H24" s="1233">
        <v>25</v>
      </c>
      <c r="I24" s="1233">
        <v>58</v>
      </c>
      <c r="J24" s="1233">
        <v>58</v>
      </c>
      <c r="K24" s="1233">
        <f>+K25+K26</f>
        <v>70</v>
      </c>
      <c r="L24" s="1233">
        <f t="shared" ref="L24:M24" si="1">+L25+L26</f>
        <v>30</v>
      </c>
      <c r="M24" s="1233">
        <f t="shared" si="1"/>
        <v>30</v>
      </c>
      <c r="N24" s="1233">
        <v>70</v>
      </c>
      <c r="O24" s="1233"/>
      <c r="P24" s="1233"/>
      <c r="Q24" s="1448">
        <v>60</v>
      </c>
      <c r="R24" s="1233"/>
      <c r="S24" s="1233"/>
      <c r="T24" s="1233"/>
      <c r="U24" s="904"/>
      <c r="V24" s="904"/>
      <c r="W24" s="1276"/>
      <c r="X24" s="1447"/>
      <c r="Y24" s="1233"/>
      <c r="Z24" s="1233"/>
      <c r="AA24" s="1233"/>
      <c r="AB24" s="1448"/>
      <c r="AC24" s="1233"/>
      <c r="AD24" s="1233"/>
      <c r="AE24" s="1233"/>
      <c r="AF24" s="1448"/>
      <c r="AG24" s="1233"/>
      <c r="AH24" s="1233"/>
      <c r="AI24" s="1233"/>
      <c r="AJ24" s="1448"/>
      <c r="AK24" s="1233"/>
      <c r="AL24" s="1233"/>
      <c r="AM24" s="1233"/>
      <c r="AN24" s="1448"/>
      <c r="AO24" s="1233"/>
      <c r="AP24" s="1233"/>
      <c r="AQ24" s="1233"/>
      <c r="AR24" s="1448"/>
      <c r="AS24" s="1233"/>
      <c r="AT24" s="1233"/>
      <c r="AU24" s="1233"/>
      <c r="AV24" s="1448"/>
      <c r="AW24" s="1233"/>
      <c r="AX24" s="1233"/>
      <c r="AY24" s="1233"/>
      <c r="AZ24" s="1233"/>
    </row>
    <row r="25" spans="1:52" ht="25.5" customHeight="1">
      <c r="A25" s="1399"/>
      <c r="B25" s="865" t="s">
        <v>415</v>
      </c>
      <c r="C25" s="1399" t="s">
        <v>206</v>
      </c>
      <c r="D25" s="904">
        <v>8</v>
      </c>
      <c r="E25" s="904">
        <v>0</v>
      </c>
      <c r="F25" s="1233">
        <v>8</v>
      </c>
      <c r="G25" s="1233"/>
      <c r="H25" s="1233"/>
      <c r="I25" s="1233">
        <v>8</v>
      </c>
      <c r="J25" s="1233">
        <v>8</v>
      </c>
      <c r="K25" s="1233">
        <v>15</v>
      </c>
      <c r="L25" s="1233"/>
      <c r="M25" s="1233"/>
      <c r="N25" s="1233">
        <v>15</v>
      </c>
      <c r="O25" s="1233"/>
      <c r="P25" s="1233"/>
      <c r="Q25" s="1448">
        <v>21</v>
      </c>
      <c r="R25" s="1233"/>
      <c r="S25" s="1233"/>
      <c r="T25" s="1233"/>
      <c r="U25" s="904"/>
      <c r="V25" s="904"/>
      <c r="W25" s="1276"/>
      <c r="X25" s="1447"/>
      <c r="Y25" s="1233"/>
      <c r="Z25" s="1233"/>
      <c r="AA25" s="1233"/>
      <c r="AB25" s="1448"/>
      <c r="AC25" s="1233"/>
      <c r="AD25" s="1233"/>
      <c r="AE25" s="1233"/>
      <c r="AF25" s="1448"/>
      <c r="AG25" s="1233"/>
      <c r="AH25" s="1233"/>
      <c r="AI25" s="1233"/>
      <c r="AJ25" s="1448"/>
      <c r="AK25" s="1233"/>
      <c r="AL25" s="1233"/>
      <c r="AM25" s="1233"/>
      <c r="AN25" s="1448"/>
      <c r="AO25" s="1233"/>
      <c r="AP25" s="1233"/>
      <c r="AQ25" s="1233"/>
      <c r="AR25" s="1448"/>
      <c r="AS25" s="1233"/>
      <c r="AT25" s="1233"/>
      <c r="AU25" s="1233"/>
      <c r="AV25" s="1448"/>
      <c r="AW25" s="1233"/>
      <c r="AX25" s="1233"/>
      <c r="AY25" s="1233"/>
      <c r="AZ25" s="1233"/>
    </row>
    <row r="26" spans="1:52" ht="25.5" customHeight="1">
      <c r="A26" s="1399"/>
      <c r="B26" s="865" t="s">
        <v>416</v>
      </c>
      <c r="C26" s="1399" t="s">
        <v>206</v>
      </c>
      <c r="D26" s="904">
        <v>50</v>
      </c>
      <c r="E26" s="904">
        <v>28</v>
      </c>
      <c r="F26" s="1233">
        <v>50</v>
      </c>
      <c r="G26" s="1233">
        <v>10</v>
      </c>
      <c r="H26" s="1233">
        <v>25</v>
      </c>
      <c r="I26" s="1233">
        <v>50</v>
      </c>
      <c r="J26" s="1233">
        <v>50</v>
      </c>
      <c r="K26" s="1233">
        <v>55</v>
      </c>
      <c r="L26" s="1233">
        <v>30</v>
      </c>
      <c r="M26" s="1233">
        <v>30</v>
      </c>
      <c r="N26" s="1233">
        <v>55</v>
      </c>
      <c r="O26" s="1233"/>
      <c r="P26" s="1233"/>
      <c r="Q26" s="1448">
        <v>50</v>
      </c>
      <c r="R26" s="1233"/>
      <c r="S26" s="1233"/>
      <c r="T26" s="1233"/>
      <c r="U26" s="904"/>
      <c r="V26" s="904"/>
      <c r="W26" s="1276"/>
      <c r="X26" s="1447"/>
      <c r="Y26" s="1233"/>
      <c r="Z26" s="1233"/>
      <c r="AA26" s="1233"/>
      <c r="AB26" s="1448"/>
      <c r="AC26" s="1233"/>
      <c r="AD26" s="1233"/>
      <c r="AE26" s="1233"/>
      <c r="AF26" s="1448"/>
      <c r="AG26" s="1233"/>
      <c r="AH26" s="1233"/>
      <c r="AI26" s="1233"/>
      <c r="AJ26" s="1448"/>
      <c r="AK26" s="1233"/>
      <c r="AL26" s="1233"/>
      <c r="AM26" s="1233"/>
      <c r="AN26" s="1448"/>
      <c r="AO26" s="1233"/>
      <c r="AP26" s="1233"/>
      <c r="AQ26" s="1233"/>
      <c r="AR26" s="1448"/>
      <c r="AS26" s="1233"/>
      <c r="AT26" s="1233"/>
      <c r="AU26" s="1233"/>
      <c r="AV26" s="1448"/>
      <c r="AW26" s="1233"/>
      <c r="AX26" s="1233"/>
      <c r="AY26" s="1233"/>
      <c r="AZ26" s="1233"/>
    </row>
    <row r="27" spans="1:52" ht="39" customHeight="1">
      <c r="A27" s="1399"/>
      <c r="B27" s="865" t="s">
        <v>811</v>
      </c>
      <c r="C27" s="1107" t="s">
        <v>385</v>
      </c>
      <c r="D27" s="1449">
        <v>74</v>
      </c>
      <c r="E27" s="904">
        <v>74</v>
      </c>
      <c r="F27" s="1233">
        <v>69</v>
      </c>
      <c r="G27" s="1233" t="e">
        <f>#REF!+#REF!+#REF!+#REF!+#REF!+#REF!+#REF!</f>
        <v>#REF!</v>
      </c>
      <c r="H27" s="1233">
        <v>70</v>
      </c>
      <c r="I27" s="1233" t="e">
        <f>#REF!+#REF!+#REF!+#REF!+#REF!+#REF!+#REF!</f>
        <v>#REF!</v>
      </c>
      <c r="J27" s="1233">
        <v>70</v>
      </c>
      <c r="K27" s="1233" t="e">
        <f>#REF!+#REF!+#REF!+#REF!+#REF!+#REF!+#REF!</f>
        <v>#REF!</v>
      </c>
      <c r="L27" s="1233" t="e">
        <f>#REF!+#REF!+#REF!+#REF!+#REF!+#REF!+#REF!</f>
        <v>#REF!</v>
      </c>
      <c r="M27" s="1233" t="e">
        <f>#REF!+#REF!+#REF!+#REF!+#REF!+#REF!+#REF!</f>
        <v>#REF!</v>
      </c>
      <c r="N27" s="1233">
        <f>Z27+AD27+AH27+AL27+AP27+AT27+AX27</f>
        <v>0</v>
      </c>
      <c r="O27" s="1233"/>
      <c r="P27" s="1233"/>
      <c r="Q27" s="1448">
        <f>Y27+AC27+AG27+AK27+AO27+AS27+AW27</f>
        <v>70</v>
      </c>
      <c r="R27" s="1233"/>
      <c r="S27" s="1233"/>
      <c r="T27" s="1233"/>
      <c r="U27" s="904"/>
      <c r="V27" s="904"/>
      <c r="W27" s="1276"/>
      <c r="X27" s="1447"/>
      <c r="Y27" s="1451">
        <v>13</v>
      </c>
      <c r="Z27" s="1450"/>
      <c r="AA27" s="1450"/>
      <c r="AB27" s="1233"/>
      <c r="AC27" s="1451">
        <v>15</v>
      </c>
      <c r="AD27" s="1450"/>
      <c r="AE27" s="1450"/>
      <c r="AF27" s="1233"/>
      <c r="AG27" s="1451">
        <v>6</v>
      </c>
      <c r="AH27" s="1450"/>
      <c r="AI27" s="1450"/>
      <c r="AJ27" s="1233"/>
      <c r="AK27" s="1451">
        <v>6</v>
      </c>
      <c r="AL27" s="1450"/>
      <c r="AM27" s="1450"/>
      <c r="AN27" s="1233"/>
      <c r="AO27" s="1451">
        <v>8</v>
      </c>
      <c r="AP27" s="1450"/>
      <c r="AQ27" s="1971"/>
      <c r="AR27" s="1233"/>
      <c r="AS27" s="1451">
        <v>9</v>
      </c>
      <c r="AT27" s="1450"/>
      <c r="AU27" s="1971"/>
      <c r="AV27" s="1233"/>
      <c r="AW27" s="1233">
        <v>13</v>
      </c>
      <c r="AX27" s="1450"/>
      <c r="AY27" s="1450"/>
      <c r="AZ27" s="1233"/>
    </row>
    <row r="28" spans="1:52" ht="42.75" customHeight="1">
      <c r="A28" s="1399"/>
      <c r="B28" s="865" t="s">
        <v>1358</v>
      </c>
      <c r="C28" s="1107" t="s">
        <v>385</v>
      </c>
      <c r="D28" s="1449">
        <v>61</v>
      </c>
      <c r="E28" s="904"/>
      <c r="F28" s="1233">
        <v>67</v>
      </c>
      <c r="G28" s="1233">
        <v>67</v>
      </c>
      <c r="H28" s="1233"/>
      <c r="I28" s="1233" t="e">
        <f>#REF!+#REF!+#REF!+#REF!+#REF!+#REF!+#REF!</f>
        <v>#REF!</v>
      </c>
      <c r="J28" s="1233">
        <v>68</v>
      </c>
      <c r="K28" s="1233" t="e">
        <f>#REF!+#REF!+#REF!+#REF!+#REF!+#REF!+#REF!</f>
        <v>#REF!</v>
      </c>
      <c r="L28" s="1233"/>
      <c r="M28" s="1233"/>
      <c r="N28" s="1233">
        <f>Z28+AD28+AH28+AL28+AP28+AT28+AX28</f>
        <v>0</v>
      </c>
      <c r="O28" s="1233"/>
      <c r="P28" s="1233"/>
      <c r="Q28" s="1452">
        <f>Y28+AC28+AG28+AK28+AO28+AS28+AW28</f>
        <v>69</v>
      </c>
      <c r="R28" s="1233"/>
      <c r="S28" s="1233"/>
      <c r="T28" s="1233"/>
      <c r="U28" s="904"/>
      <c r="V28" s="904"/>
      <c r="W28" s="1276"/>
      <c r="X28" s="1447"/>
      <c r="Y28" s="1451">
        <v>13</v>
      </c>
      <c r="Z28" s="1450"/>
      <c r="AA28" s="1450"/>
      <c r="AB28" s="1233"/>
      <c r="AC28" s="1451">
        <v>15</v>
      </c>
      <c r="AD28" s="1450"/>
      <c r="AE28" s="1450"/>
      <c r="AF28" s="1233"/>
      <c r="AG28" s="1451">
        <v>6</v>
      </c>
      <c r="AH28" s="1450"/>
      <c r="AI28" s="1450"/>
      <c r="AJ28" s="1233"/>
      <c r="AK28" s="1451">
        <v>6</v>
      </c>
      <c r="AL28" s="1450"/>
      <c r="AM28" s="1450"/>
      <c r="AN28" s="1233"/>
      <c r="AO28" s="1451">
        <v>8</v>
      </c>
      <c r="AP28" s="1450"/>
      <c r="AQ28" s="1971"/>
      <c r="AR28" s="1233"/>
      <c r="AS28" s="1451">
        <v>8</v>
      </c>
      <c r="AT28" s="1450"/>
      <c r="AU28" s="1971"/>
      <c r="AV28" s="1233"/>
      <c r="AW28" s="1233">
        <v>13</v>
      </c>
      <c r="AX28" s="1450"/>
      <c r="AY28" s="1450"/>
      <c r="AZ28" s="1233"/>
    </row>
    <row r="29" spans="1:52" ht="35.25" customHeight="1">
      <c r="A29" s="1399"/>
      <c r="B29" s="865" t="s">
        <v>812</v>
      </c>
      <c r="C29" s="1399" t="s">
        <v>167</v>
      </c>
      <c r="D29" s="904">
        <v>96.825396825396822</v>
      </c>
      <c r="E29" s="924"/>
      <c r="F29" s="938">
        <v>95.714285714285722</v>
      </c>
      <c r="G29" s="1235">
        <v>95.7</v>
      </c>
      <c r="H29" s="1235"/>
      <c r="I29" s="1235" t="e">
        <f>I28/70%</f>
        <v>#REF!</v>
      </c>
      <c r="J29" s="1235">
        <v>97.142857142857153</v>
      </c>
      <c r="K29" s="1235" t="e">
        <f>K28/70%</f>
        <v>#REF!</v>
      </c>
      <c r="L29" s="1235"/>
      <c r="M29" s="1235"/>
      <c r="N29" s="1235">
        <f>N28/70%</f>
        <v>0</v>
      </c>
      <c r="O29" s="1235"/>
      <c r="P29" s="1235"/>
      <c r="Q29" s="1235">
        <f>Q28/70%</f>
        <v>98.571428571428584</v>
      </c>
      <c r="R29" s="1233"/>
      <c r="S29" s="1233"/>
      <c r="T29" s="1233"/>
      <c r="U29" s="904"/>
      <c r="V29" s="904"/>
      <c r="W29" s="1276"/>
      <c r="X29" s="1447"/>
      <c r="Y29" s="1450">
        <f>Y28/Y27%</f>
        <v>100</v>
      </c>
      <c r="Z29" s="1450"/>
      <c r="AA29" s="1450"/>
      <c r="AB29" s="1233"/>
      <c r="AC29" s="1453">
        <f>AC28/AC27%</f>
        <v>100</v>
      </c>
      <c r="AD29" s="1453"/>
      <c r="AE29" s="1453"/>
      <c r="AF29" s="1233"/>
      <c r="AG29" s="1450">
        <f>AG28/AG27%</f>
        <v>100</v>
      </c>
      <c r="AH29" s="1450"/>
      <c r="AI29" s="1450"/>
      <c r="AJ29" s="1233"/>
      <c r="AK29" s="1450">
        <f>AK28/AK27%</f>
        <v>100</v>
      </c>
      <c r="AL29" s="1450"/>
      <c r="AM29" s="1450"/>
      <c r="AN29" s="1233"/>
      <c r="AO29" s="1450">
        <f>AO28/AO27%</f>
        <v>100</v>
      </c>
      <c r="AP29" s="1450"/>
      <c r="AQ29" s="1971"/>
      <c r="AR29" s="1233"/>
      <c r="AS29" s="1454">
        <f>AS28/AS27%</f>
        <v>88.888888888888886</v>
      </c>
      <c r="AT29" s="1454"/>
      <c r="AU29" s="1984"/>
      <c r="AV29" s="1233"/>
      <c r="AW29" s="1450">
        <f>AW28/AW27%</f>
        <v>100</v>
      </c>
      <c r="AX29" s="1450"/>
      <c r="AY29" s="1450"/>
      <c r="AZ29" s="1233"/>
    </row>
    <row r="30" spans="1:52" ht="39" customHeight="1">
      <c r="A30" s="1399"/>
      <c r="B30" s="865" t="s">
        <v>477</v>
      </c>
      <c r="C30" s="1399" t="s">
        <v>333</v>
      </c>
      <c r="D30" s="904">
        <v>10415</v>
      </c>
      <c r="E30" s="904">
        <v>9849</v>
      </c>
      <c r="F30" s="904">
        <v>12102</v>
      </c>
      <c r="G30" s="904" t="e">
        <f>#REF!+#REF!+#REF!+#REF!+#REF!+#REF!+#REF!</f>
        <v>#REF!</v>
      </c>
      <c r="H30" s="904">
        <v>12102</v>
      </c>
      <c r="I30" s="904" t="e">
        <f>#REF!+#REF!+#REF!+#REF!+#REF!+#REF!+#REF!</f>
        <v>#REF!</v>
      </c>
      <c r="J30" s="904">
        <v>12102</v>
      </c>
      <c r="K30" s="904" t="e">
        <f>#REF!+#REF!+#REF!+#REF!+#REF!+#REF!+#REF!</f>
        <v>#REF!</v>
      </c>
      <c r="L30" s="904" t="e">
        <f>#REF!+#REF!+#REF!+#REF!+#REF!+#REF!+#REF!</f>
        <v>#REF!</v>
      </c>
      <c r="M30" s="904" t="e">
        <f>#REF!+#REF!+#REF!+#REF!+#REF!+#REF!+#REF!</f>
        <v>#REF!</v>
      </c>
      <c r="N30" s="904">
        <f>Z30+AD30+AH30+AL30+AP30+AT30+AX30</f>
        <v>0</v>
      </c>
      <c r="O30" s="904"/>
      <c r="P30" s="904"/>
      <c r="Q30" s="1276">
        <f>Y30+AC30+AG30+AK30+AO30+AS30+AW30</f>
        <v>12410</v>
      </c>
      <c r="R30" s="904"/>
      <c r="S30" s="904"/>
      <c r="T30" s="904"/>
      <c r="U30" s="904"/>
      <c r="V30" s="904"/>
      <c r="W30" s="1276"/>
      <c r="X30" s="1447"/>
      <c r="Y30" s="1455">
        <v>2016</v>
      </c>
      <c r="Z30" s="1449"/>
      <c r="AA30" s="1449"/>
      <c r="AB30" s="1233"/>
      <c r="AC30" s="1455">
        <v>3857</v>
      </c>
      <c r="AD30" s="1449"/>
      <c r="AE30" s="1449"/>
      <c r="AF30" s="1233"/>
      <c r="AG30" s="1455">
        <v>2122</v>
      </c>
      <c r="AH30" s="1449"/>
      <c r="AI30" s="1449"/>
      <c r="AJ30" s="1233"/>
      <c r="AK30" s="1455">
        <v>737</v>
      </c>
      <c r="AL30" s="1449"/>
      <c r="AM30" s="1449"/>
      <c r="AN30" s="1233"/>
      <c r="AO30" s="1455">
        <v>1413</v>
      </c>
      <c r="AP30" s="1449"/>
      <c r="AQ30" s="1972"/>
      <c r="AR30" s="1233"/>
      <c r="AS30" s="1455">
        <v>1309</v>
      </c>
      <c r="AT30" s="1449"/>
      <c r="AU30" s="1972"/>
      <c r="AV30" s="1233"/>
      <c r="AW30" s="1233">
        <v>956</v>
      </c>
      <c r="AX30" s="1449"/>
      <c r="AY30" s="1449"/>
      <c r="AZ30" s="1233"/>
    </row>
    <row r="31" spans="1:52" ht="39" customHeight="1">
      <c r="A31" s="1399"/>
      <c r="B31" s="865" t="s">
        <v>478</v>
      </c>
      <c r="C31" s="1399" t="s">
        <v>333</v>
      </c>
      <c r="D31" s="904">
        <v>10366</v>
      </c>
      <c r="E31" s="904"/>
      <c r="F31" s="904">
        <v>12036</v>
      </c>
      <c r="G31" s="904" t="e">
        <f>#REF!+#REF!+#REF!+#REF!+#REF!+#REF!+#REF!</f>
        <v>#REF!</v>
      </c>
      <c r="H31" s="904" t="e">
        <f>#REF!+#REF!+#REF!+#REF!+#REF!+#REF!+#REF!</f>
        <v>#REF!</v>
      </c>
      <c r="I31" s="904" t="e">
        <f>#REF!+#REF!+#REF!+#REF!+#REF!+#REF!+#REF!</f>
        <v>#REF!</v>
      </c>
      <c r="J31" s="904">
        <v>12036</v>
      </c>
      <c r="K31" s="904" t="e">
        <f>#REF!+#REF!+#REF!+#REF!+#REF!+#REF!+#REF!</f>
        <v>#REF!</v>
      </c>
      <c r="L31" s="904" t="e">
        <f>#REF!+#REF!+#REF!+#REF!+#REF!+#REF!+#REF!</f>
        <v>#REF!</v>
      </c>
      <c r="M31" s="904" t="e">
        <f>#REF!+#REF!+#REF!+#REF!+#REF!+#REF!+#REF!</f>
        <v>#REF!</v>
      </c>
      <c r="N31" s="904">
        <f>Z31+AD31+AH31+AL31+AP31+AT31+AX31</f>
        <v>0</v>
      </c>
      <c r="O31" s="904"/>
      <c r="P31" s="904"/>
      <c r="Q31" s="1276">
        <f>Y31+AC31+AG31+AK31+AO31+AS31+AW31</f>
        <v>12100</v>
      </c>
      <c r="R31" s="904"/>
      <c r="S31" s="904"/>
      <c r="T31" s="904"/>
      <c r="U31" s="904"/>
      <c r="V31" s="904"/>
      <c r="W31" s="1276"/>
      <c r="X31" s="1447"/>
      <c r="Y31" s="1455">
        <v>2015</v>
      </c>
      <c r="Z31" s="1449"/>
      <c r="AA31" s="1449"/>
      <c r="AB31" s="1233"/>
      <c r="AC31" s="1455">
        <v>3822</v>
      </c>
      <c r="AD31" s="1449"/>
      <c r="AE31" s="1449"/>
      <c r="AF31" s="1233"/>
      <c r="AG31" s="1455">
        <v>2081</v>
      </c>
      <c r="AH31" s="1449"/>
      <c r="AI31" s="1449"/>
      <c r="AJ31" s="1233"/>
      <c r="AK31" s="1455">
        <v>633</v>
      </c>
      <c r="AL31" s="1449"/>
      <c r="AM31" s="1449"/>
      <c r="AN31" s="1233"/>
      <c r="AO31" s="1455">
        <v>1400</v>
      </c>
      <c r="AP31" s="1449"/>
      <c r="AQ31" s="1972"/>
      <c r="AR31" s="1233"/>
      <c r="AS31" s="1455">
        <v>1249</v>
      </c>
      <c r="AT31" s="1449"/>
      <c r="AU31" s="1972"/>
      <c r="AV31" s="1233"/>
      <c r="AW31" s="1233">
        <v>900</v>
      </c>
      <c r="AX31" s="1449"/>
      <c r="AY31" s="1449"/>
      <c r="AZ31" s="1233"/>
    </row>
    <row r="32" spans="1:52" ht="30.75" customHeight="1">
      <c r="A32" s="1399"/>
      <c r="B32" s="865" t="s">
        <v>479</v>
      </c>
      <c r="C32" s="1399" t="s">
        <v>167</v>
      </c>
      <c r="D32" s="904">
        <v>96.6</v>
      </c>
      <c r="E32" s="904"/>
      <c r="F32" s="1447">
        <v>96.783531682212924</v>
      </c>
      <c r="G32" s="904">
        <v>97</v>
      </c>
      <c r="H32" s="904"/>
      <c r="I32" s="904" t="e">
        <f>I31/('9 DS-KHHGD '!#REF!+417)%</f>
        <v>#REF!</v>
      </c>
      <c r="J32" s="904"/>
      <c r="K32" s="904" t="e">
        <f>K31/12535%</f>
        <v>#REF!</v>
      </c>
      <c r="L32" s="904"/>
      <c r="M32" s="904"/>
      <c r="N32" s="904">
        <f>+N31/12535%</f>
        <v>0</v>
      </c>
      <c r="O32" s="904"/>
      <c r="P32" s="904"/>
      <c r="Q32" s="904" t="e">
        <f>Q31/'9 DS-KHHGD '!F11%</f>
        <v>#DIV/0!</v>
      </c>
      <c r="R32" s="1233"/>
      <c r="S32" s="1233"/>
      <c r="T32" s="1456"/>
      <c r="U32" s="904"/>
      <c r="V32" s="904"/>
      <c r="W32" s="1276"/>
      <c r="X32" s="1447"/>
      <c r="Y32" s="1454">
        <v>97</v>
      </c>
      <c r="Z32" s="1454"/>
      <c r="AA32" s="1454"/>
      <c r="AB32" s="1233"/>
      <c r="AC32" s="1454">
        <v>97.5</v>
      </c>
      <c r="AD32" s="1454"/>
      <c r="AE32" s="1454"/>
      <c r="AF32" s="1233"/>
      <c r="AG32" s="1454">
        <v>97</v>
      </c>
      <c r="AH32" s="1454"/>
      <c r="AI32" s="1454"/>
      <c r="AJ32" s="1233"/>
      <c r="AK32" s="1453">
        <v>85</v>
      </c>
      <c r="AL32" s="1453"/>
      <c r="AM32" s="1453"/>
      <c r="AN32" s="1233"/>
      <c r="AO32" s="1453">
        <v>98</v>
      </c>
      <c r="AP32" s="1453"/>
      <c r="AQ32" s="1973"/>
      <c r="AR32" s="1233"/>
      <c r="AS32" s="1454">
        <v>95</v>
      </c>
      <c r="AT32" s="1454"/>
      <c r="AU32" s="1984"/>
      <c r="AV32" s="1233"/>
      <c r="AW32" s="1454">
        <v>93</v>
      </c>
      <c r="AX32" s="1454"/>
      <c r="AY32" s="1454"/>
      <c r="AZ32" s="1233"/>
    </row>
    <row r="33" spans="1:52" ht="51" customHeight="1">
      <c r="A33" s="1399"/>
      <c r="B33" s="865" t="s">
        <v>643</v>
      </c>
      <c r="C33" s="1107" t="s">
        <v>1206</v>
      </c>
      <c r="D33" s="1449">
        <v>166</v>
      </c>
      <c r="E33" s="904">
        <v>166</v>
      </c>
      <c r="F33" s="1233">
        <v>166</v>
      </c>
      <c r="G33" s="1233">
        <v>166</v>
      </c>
      <c r="H33" s="1233">
        <v>166</v>
      </c>
      <c r="I33" s="1233">
        <v>166</v>
      </c>
      <c r="J33" s="1233">
        <v>166</v>
      </c>
      <c r="K33" s="1233">
        <v>163</v>
      </c>
      <c r="L33" s="1233">
        <v>163</v>
      </c>
      <c r="M33" s="1233">
        <v>163</v>
      </c>
      <c r="N33" s="1233">
        <v>163</v>
      </c>
      <c r="O33" s="1233"/>
      <c r="P33" s="1233"/>
      <c r="Q33" s="1448">
        <v>163</v>
      </c>
      <c r="R33" s="1233"/>
      <c r="S33" s="1233"/>
      <c r="T33" s="1233"/>
      <c r="U33" s="904"/>
      <c r="V33" s="904"/>
      <c r="W33" s="1276"/>
      <c r="X33" s="1447"/>
      <c r="Y33" s="1448"/>
      <c r="Z33" s="1233"/>
      <c r="AA33" s="1233"/>
      <c r="AB33" s="1233"/>
      <c r="AC33" s="1448"/>
      <c r="AD33" s="1233"/>
      <c r="AE33" s="1233"/>
      <c r="AF33" s="1233"/>
      <c r="AG33" s="1448"/>
      <c r="AH33" s="1233"/>
      <c r="AI33" s="1233"/>
      <c r="AJ33" s="1233"/>
      <c r="AK33" s="1448"/>
      <c r="AL33" s="1233"/>
      <c r="AM33" s="1233"/>
      <c r="AN33" s="1233"/>
      <c r="AO33" s="1448"/>
      <c r="AP33" s="1233"/>
      <c r="AQ33" s="1974"/>
      <c r="AR33" s="1233"/>
      <c r="AS33" s="1448"/>
      <c r="AT33" s="1233"/>
      <c r="AU33" s="1974"/>
      <c r="AV33" s="1233"/>
      <c r="AW33" s="1233"/>
      <c r="AX33" s="1233"/>
      <c r="AY33" s="1233"/>
      <c r="AZ33" s="1233"/>
    </row>
    <row r="34" spans="1:52" ht="51" customHeight="1">
      <c r="A34" s="1399"/>
      <c r="B34" s="865" t="s">
        <v>644</v>
      </c>
      <c r="C34" s="1107" t="s">
        <v>384</v>
      </c>
      <c r="D34" s="1449">
        <v>163</v>
      </c>
      <c r="E34" s="904"/>
      <c r="F34" s="1233">
        <v>163</v>
      </c>
      <c r="G34" s="1233">
        <v>163</v>
      </c>
      <c r="H34" s="1233"/>
      <c r="I34" s="1233">
        <v>163</v>
      </c>
      <c r="J34" s="1233">
        <v>163</v>
      </c>
      <c r="K34" s="1233">
        <v>160</v>
      </c>
      <c r="L34" s="1233">
        <v>160</v>
      </c>
      <c r="M34" s="1233">
        <v>160</v>
      </c>
      <c r="N34" s="1233">
        <v>160</v>
      </c>
      <c r="O34" s="1233"/>
      <c r="P34" s="1233"/>
      <c r="Q34" s="1448">
        <v>160</v>
      </c>
      <c r="R34" s="1233"/>
      <c r="S34" s="1233"/>
      <c r="T34" s="1233"/>
      <c r="U34" s="904"/>
      <c r="V34" s="904"/>
      <c r="W34" s="1276"/>
      <c r="X34" s="1447"/>
      <c r="Y34" s="1448"/>
      <c r="Z34" s="1233"/>
      <c r="AA34" s="1233"/>
      <c r="AB34" s="1233"/>
      <c r="AC34" s="1448"/>
      <c r="AD34" s="1233"/>
      <c r="AE34" s="1233"/>
      <c r="AF34" s="1233"/>
      <c r="AG34" s="1448"/>
      <c r="AH34" s="1233"/>
      <c r="AI34" s="1233"/>
      <c r="AJ34" s="1233"/>
      <c r="AK34" s="1448"/>
      <c r="AL34" s="1233"/>
      <c r="AM34" s="1233"/>
      <c r="AN34" s="1233"/>
      <c r="AO34" s="1448"/>
      <c r="AP34" s="1233"/>
      <c r="AQ34" s="1974"/>
      <c r="AR34" s="1233"/>
      <c r="AS34" s="1448"/>
      <c r="AT34" s="1233"/>
      <c r="AU34" s="1974"/>
      <c r="AV34" s="1233"/>
      <c r="AW34" s="1233"/>
      <c r="AX34" s="1233"/>
      <c r="AY34" s="1233"/>
      <c r="AZ34" s="1233"/>
    </row>
    <row r="35" spans="1:52" ht="37.5" customHeight="1">
      <c r="A35" s="1399"/>
      <c r="B35" s="865" t="s">
        <v>645</v>
      </c>
      <c r="C35" s="1399" t="s">
        <v>167</v>
      </c>
      <c r="D35" s="904">
        <v>98.192771084337352</v>
      </c>
      <c r="E35" s="924"/>
      <c r="F35" s="924">
        <v>98.192771084337352</v>
      </c>
      <c r="G35" s="1233">
        <v>98.2</v>
      </c>
      <c r="H35" s="1233"/>
      <c r="I35" s="1235">
        <f>I34/I33%</f>
        <v>98.192771084337352</v>
      </c>
      <c r="J35" s="1235">
        <v>98.192771084337352</v>
      </c>
      <c r="K35" s="1235">
        <v>98.1</v>
      </c>
      <c r="L35" s="1235">
        <v>98.1</v>
      </c>
      <c r="M35" s="1235">
        <v>98.1</v>
      </c>
      <c r="N35" s="1235">
        <v>98.1</v>
      </c>
      <c r="O35" s="1235"/>
      <c r="P35" s="1235"/>
      <c r="Q35" s="1235">
        <v>98.1</v>
      </c>
      <c r="R35" s="1233"/>
      <c r="S35" s="1233"/>
      <c r="T35" s="1233"/>
      <c r="U35" s="904"/>
      <c r="V35" s="904"/>
      <c r="W35" s="1276"/>
      <c r="X35" s="1447"/>
      <c r="Y35" s="1448"/>
      <c r="Z35" s="1233"/>
      <c r="AA35" s="1233"/>
      <c r="AB35" s="1233"/>
      <c r="AC35" s="1448"/>
      <c r="AD35" s="1233"/>
      <c r="AE35" s="1233"/>
      <c r="AF35" s="1233"/>
      <c r="AG35" s="1448"/>
      <c r="AH35" s="1233"/>
      <c r="AI35" s="1233"/>
      <c r="AJ35" s="1233"/>
      <c r="AK35" s="1448"/>
      <c r="AL35" s="1233"/>
      <c r="AM35" s="1233"/>
      <c r="AN35" s="1233"/>
      <c r="AO35" s="1448"/>
      <c r="AP35" s="1233"/>
      <c r="AQ35" s="1974"/>
      <c r="AR35" s="1233"/>
      <c r="AS35" s="1448"/>
      <c r="AT35" s="1233"/>
      <c r="AU35" s="1974"/>
      <c r="AV35" s="1233"/>
      <c r="AW35" s="1233"/>
      <c r="AX35" s="1233"/>
      <c r="AY35" s="1233"/>
      <c r="AZ35" s="1233"/>
    </row>
    <row r="36" spans="1:52" ht="39" customHeight="1">
      <c r="A36" s="1399"/>
      <c r="B36" s="865" t="s">
        <v>890</v>
      </c>
      <c r="C36" s="1399" t="s">
        <v>282</v>
      </c>
      <c r="D36" s="904">
        <v>57</v>
      </c>
      <c r="E36" s="904">
        <v>48</v>
      </c>
      <c r="F36" s="1233">
        <v>57</v>
      </c>
      <c r="G36" s="1233">
        <v>57</v>
      </c>
      <c r="H36" s="1233">
        <v>57</v>
      </c>
      <c r="I36" s="1233" t="e">
        <f>#REF!+#REF!+#REF!+#REF!+#REF!</f>
        <v>#REF!</v>
      </c>
      <c r="J36" s="1233">
        <v>60</v>
      </c>
      <c r="K36" s="1233" t="e">
        <f>#REF!+#REF!+#REF!+#REF!+#REF!</f>
        <v>#REF!</v>
      </c>
      <c r="L36" s="1233" t="e">
        <f>#REF!+#REF!+#REF!+#REF!+#REF!</f>
        <v>#REF!</v>
      </c>
      <c r="M36" s="1233" t="e">
        <f>#REF!+#REF!+#REF!+#REF!+#REF!</f>
        <v>#REF!</v>
      </c>
      <c r="N36" s="1233">
        <f>Z36+AD36+AH36+AL36+AP36</f>
        <v>0</v>
      </c>
      <c r="O36" s="1233"/>
      <c r="P36" s="1233"/>
      <c r="Q36" s="1448">
        <f>+Y36+AC36+AG36+AK36+AO36</f>
        <v>85</v>
      </c>
      <c r="R36" s="1233"/>
      <c r="S36" s="1233"/>
      <c r="T36" s="1233"/>
      <c r="U36" s="904"/>
      <c r="V36" s="904"/>
      <c r="W36" s="1276"/>
      <c r="X36" s="1447"/>
      <c r="Y36" s="1451">
        <v>9</v>
      </c>
      <c r="Z36" s="1450"/>
      <c r="AA36" s="1450"/>
      <c r="AB36" s="1233"/>
      <c r="AC36" s="1451">
        <v>43</v>
      </c>
      <c r="AD36" s="1450"/>
      <c r="AE36" s="1450"/>
      <c r="AF36" s="1233"/>
      <c r="AG36" s="1451">
        <v>21</v>
      </c>
      <c r="AH36" s="1450"/>
      <c r="AI36" s="1450"/>
      <c r="AJ36" s="1233"/>
      <c r="AK36" s="1451">
        <v>3</v>
      </c>
      <c r="AL36" s="1450"/>
      <c r="AM36" s="1450"/>
      <c r="AN36" s="1233"/>
      <c r="AO36" s="1451">
        <v>9</v>
      </c>
      <c r="AP36" s="1450"/>
      <c r="AQ36" s="1971"/>
      <c r="AR36" s="1233"/>
      <c r="AS36" s="1448"/>
      <c r="AT36" s="1233"/>
      <c r="AU36" s="1974"/>
      <c r="AV36" s="1233"/>
      <c r="AW36" s="1233"/>
      <c r="AX36" s="1233"/>
      <c r="AY36" s="1233"/>
      <c r="AZ36" s="1233"/>
    </row>
    <row r="37" spans="1:52" ht="39" customHeight="1">
      <c r="A37" s="1399"/>
      <c r="B37" s="865" t="s">
        <v>646</v>
      </c>
      <c r="C37" s="1399" t="s">
        <v>282</v>
      </c>
      <c r="D37" s="904">
        <v>9</v>
      </c>
      <c r="E37" s="904">
        <v>0</v>
      </c>
      <c r="F37" s="1233">
        <v>5</v>
      </c>
      <c r="G37" s="1233">
        <v>5</v>
      </c>
      <c r="H37" s="1233"/>
      <c r="I37" s="1233" t="e">
        <f>#REF!+#REF!+#REF!+#REF!+#REF!</f>
        <v>#REF!</v>
      </c>
      <c r="J37" s="1233">
        <v>3</v>
      </c>
      <c r="K37" s="1233" t="e">
        <f>#REF!+#REF!+#REF!+#REF!+#REF!</f>
        <v>#REF!</v>
      </c>
      <c r="L37" s="1233" t="e">
        <f>#REF!+#REF!+#REF!+#REF!+#REF!</f>
        <v>#REF!</v>
      </c>
      <c r="M37" s="1233" t="e">
        <f>#REF!+#REF!+#REF!+#REF!+#REF!</f>
        <v>#REF!</v>
      </c>
      <c r="N37" s="1233">
        <f>Z37+AD37+AH37+AL37+AP37</f>
        <v>0</v>
      </c>
      <c r="O37" s="1233"/>
      <c r="P37" s="1233"/>
      <c r="Q37" s="1448">
        <f>+Y37+AC37+AG37+AK37+AO37</f>
        <v>10</v>
      </c>
      <c r="R37" s="1233"/>
      <c r="S37" s="1233"/>
      <c r="T37" s="1233"/>
      <c r="U37" s="904"/>
      <c r="V37" s="904"/>
      <c r="W37" s="1276"/>
      <c r="X37" s="1447"/>
      <c r="Y37" s="1451"/>
      <c r="Z37" s="1450"/>
      <c r="AA37" s="1450"/>
      <c r="AB37" s="1233"/>
      <c r="AC37" s="1451">
        <v>3</v>
      </c>
      <c r="AD37" s="1450"/>
      <c r="AE37" s="1450"/>
      <c r="AF37" s="1233"/>
      <c r="AG37" s="1451">
        <v>6</v>
      </c>
      <c r="AH37" s="1450"/>
      <c r="AI37" s="1450"/>
      <c r="AJ37" s="1233"/>
      <c r="AK37" s="1451"/>
      <c r="AL37" s="1450"/>
      <c r="AM37" s="1450"/>
      <c r="AN37" s="1233"/>
      <c r="AO37" s="1451">
        <v>1</v>
      </c>
      <c r="AP37" s="1450"/>
      <c r="AQ37" s="1971"/>
      <c r="AR37" s="1233"/>
      <c r="AS37" s="1448"/>
      <c r="AT37" s="1233"/>
      <c r="AU37" s="1974"/>
      <c r="AV37" s="1233"/>
      <c r="AW37" s="1233"/>
      <c r="AX37" s="1233"/>
      <c r="AY37" s="1233"/>
      <c r="AZ37" s="1233"/>
    </row>
    <row r="38" spans="1:52" ht="35.25" customHeight="1">
      <c r="A38" s="1399"/>
      <c r="B38" s="865" t="s">
        <v>647</v>
      </c>
      <c r="C38" s="1399" t="s">
        <v>167</v>
      </c>
      <c r="D38" s="904">
        <v>66.279069767441868</v>
      </c>
      <c r="E38" s="904">
        <v>55.813953488372093</v>
      </c>
      <c r="F38" s="924">
        <v>66.279069767441868</v>
      </c>
      <c r="G38" s="1235">
        <v>66.3</v>
      </c>
      <c r="H38" s="1235">
        <f t="shared" ref="H38:I38" si="2">H36/131%</f>
        <v>43.511450381679388</v>
      </c>
      <c r="I38" s="1235" t="e">
        <f t="shared" si="2"/>
        <v>#REF!</v>
      </c>
      <c r="J38" s="1456">
        <v>70</v>
      </c>
      <c r="K38" s="1235" t="e">
        <f>K36/131%</f>
        <v>#REF!</v>
      </c>
      <c r="L38" s="1235" t="e">
        <f t="shared" ref="L38" si="3">L36/131%</f>
        <v>#REF!</v>
      </c>
      <c r="M38" s="1235" t="e">
        <f>M36/131%</f>
        <v>#REF!</v>
      </c>
      <c r="N38" s="1235">
        <f>N36/131%</f>
        <v>0</v>
      </c>
      <c r="O38" s="1235"/>
      <c r="P38" s="1235"/>
      <c r="Q38" s="1235">
        <f>Q36/131%</f>
        <v>64.885496183206101</v>
      </c>
      <c r="R38" s="1233"/>
      <c r="S38" s="1233"/>
      <c r="T38" s="1233"/>
      <c r="U38" s="904"/>
      <c r="V38" s="904"/>
      <c r="W38" s="1276"/>
      <c r="X38" s="1447"/>
      <c r="Y38" s="1448"/>
      <c r="Z38" s="1233"/>
      <c r="AA38" s="1233"/>
      <c r="AB38" s="1233"/>
      <c r="AC38" s="1448"/>
      <c r="AD38" s="1233"/>
      <c r="AE38" s="1233"/>
      <c r="AF38" s="1233"/>
      <c r="AG38" s="1448"/>
      <c r="AH38" s="1233"/>
      <c r="AI38" s="1233"/>
      <c r="AJ38" s="1233"/>
      <c r="AK38" s="1448"/>
      <c r="AL38" s="1233"/>
      <c r="AM38" s="1233"/>
      <c r="AN38" s="1233"/>
      <c r="AO38" s="1448"/>
      <c r="AP38" s="1233"/>
      <c r="AQ38" s="1974"/>
      <c r="AR38" s="1233"/>
      <c r="AS38" s="1448"/>
      <c r="AT38" s="1233"/>
      <c r="AU38" s="1974"/>
      <c r="AV38" s="1233"/>
      <c r="AW38" s="1233"/>
      <c r="AX38" s="1233"/>
      <c r="AY38" s="1233"/>
      <c r="AZ38" s="1233"/>
    </row>
    <row r="39" spans="1:52" ht="30" customHeight="1">
      <c r="A39" s="1399"/>
      <c r="B39" s="871" t="s">
        <v>832</v>
      </c>
      <c r="C39" s="1399" t="s">
        <v>833</v>
      </c>
      <c r="D39" s="904">
        <v>2</v>
      </c>
      <c r="E39" s="904">
        <v>1</v>
      </c>
      <c r="F39" s="1233">
        <v>2</v>
      </c>
      <c r="G39" s="1233">
        <v>2</v>
      </c>
      <c r="H39" s="1233">
        <v>2</v>
      </c>
      <c r="I39" s="1233" t="e">
        <f>+#REF!+#REF!</f>
        <v>#REF!</v>
      </c>
      <c r="J39" s="1233">
        <v>2</v>
      </c>
      <c r="K39" s="1233" t="e">
        <f>#REF!+#REF!</f>
        <v>#REF!</v>
      </c>
      <c r="L39" s="1233" t="e">
        <f>#REF!+#REF!</f>
        <v>#REF!</v>
      </c>
      <c r="M39" s="1233" t="e">
        <f>#REF!+#REF!</f>
        <v>#REF!</v>
      </c>
      <c r="N39" s="1233">
        <f>Z39+AD39+AH39+AL39+AP39</f>
        <v>0</v>
      </c>
      <c r="O39" s="1233"/>
      <c r="P39" s="1233"/>
      <c r="Q39" s="1448">
        <f>+Y39+AC39+AG39+AK39+AO39</f>
        <v>2</v>
      </c>
      <c r="R39" s="1233"/>
      <c r="S39" s="1233"/>
      <c r="T39" s="1233"/>
      <c r="U39" s="904"/>
      <c r="V39" s="904"/>
      <c r="W39" s="1276"/>
      <c r="X39" s="1447"/>
      <c r="Y39" s="1451">
        <v>1</v>
      </c>
      <c r="Z39" s="1450"/>
      <c r="AA39" s="1450"/>
      <c r="AB39" s="1233"/>
      <c r="AC39" s="1451">
        <v>1</v>
      </c>
      <c r="AD39" s="1450"/>
      <c r="AE39" s="1450"/>
      <c r="AF39" s="1233"/>
      <c r="AG39" s="1448"/>
      <c r="AH39" s="1233"/>
      <c r="AI39" s="1233"/>
      <c r="AJ39" s="1233"/>
      <c r="AK39" s="1448"/>
      <c r="AL39" s="1233"/>
      <c r="AM39" s="1233"/>
      <c r="AN39" s="1233"/>
      <c r="AO39" s="1448"/>
      <c r="AP39" s="1233"/>
      <c r="AQ39" s="1974"/>
      <c r="AR39" s="1233"/>
      <c r="AS39" s="1448"/>
      <c r="AT39" s="1233"/>
      <c r="AU39" s="1974"/>
      <c r="AV39" s="1233"/>
      <c r="AW39" s="1233"/>
      <c r="AX39" s="1233"/>
      <c r="AY39" s="1233"/>
      <c r="AZ39" s="1233"/>
    </row>
    <row r="40" spans="1:52" ht="30" customHeight="1">
      <c r="A40" s="1399"/>
      <c r="B40" s="871" t="s">
        <v>834</v>
      </c>
      <c r="C40" s="1399" t="s">
        <v>833</v>
      </c>
      <c r="D40" s="904">
        <v>1</v>
      </c>
      <c r="E40" s="904"/>
      <c r="F40" s="1233"/>
      <c r="G40" s="1233"/>
      <c r="H40" s="1233"/>
      <c r="I40" s="1233"/>
      <c r="J40" s="1233"/>
      <c r="K40" s="1233"/>
      <c r="L40" s="1233"/>
      <c r="M40" s="1233"/>
      <c r="N40" s="1233"/>
      <c r="O40" s="1233"/>
      <c r="P40" s="1233"/>
      <c r="Q40" s="1448"/>
      <c r="R40" s="1233"/>
      <c r="S40" s="1233"/>
      <c r="T40" s="1233"/>
      <c r="U40" s="904"/>
      <c r="V40" s="904"/>
      <c r="W40" s="1276"/>
      <c r="X40" s="1447"/>
      <c r="Y40" s="1448"/>
      <c r="Z40" s="1233"/>
      <c r="AA40" s="1233"/>
      <c r="AB40" s="1233"/>
      <c r="AC40" s="1448"/>
      <c r="AD40" s="1233"/>
      <c r="AE40" s="1233"/>
      <c r="AF40" s="1233"/>
      <c r="AG40" s="1448"/>
      <c r="AH40" s="1233"/>
      <c r="AI40" s="1233"/>
      <c r="AJ40" s="1233"/>
      <c r="AK40" s="1448"/>
      <c r="AL40" s="1233"/>
      <c r="AM40" s="1233"/>
      <c r="AN40" s="1233"/>
      <c r="AO40" s="1448"/>
      <c r="AP40" s="1233"/>
      <c r="AQ40" s="1974"/>
      <c r="AR40" s="1233"/>
      <c r="AS40" s="1448"/>
      <c r="AV40" s="1233"/>
      <c r="AW40" s="1233"/>
      <c r="AX40" s="1233"/>
      <c r="AY40" s="1233"/>
      <c r="AZ40" s="1233"/>
    </row>
    <row r="41" spans="1:52" ht="30" customHeight="1">
      <c r="A41" s="1399"/>
      <c r="B41" s="871" t="s">
        <v>831</v>
      </c>
      <c r="C41" s="1399" t="s">
        <v>46</v>
      </c>
      <c r="D41" s="904">
        <v>1</v>
      </c>
      <c r="E41" s="904"/>
      <c r="F41" s="1233">
        <v>1</v>
      </c>
      <c r="G41" s="1233">
        <v>1</v>
      </c>
      <c r="H41" s="1233">
        <v>1</v>
      </c>
      <c r="I41" s="1233">
        <v>1</v>
      </c>
      <c r="J41" s="1233">
        <v>1</v>
      </c>
      <c r="K41" s="1233" t="e">
        <f>#REF!</f>
        <v>#REF!</v>
      </c>
      <c r="L41" s="1233" t="e">
        <f>#REF!</f>
        <v>#REF!</v>
      </c>
      <c r="M41" s="1233" t="e">
        <f>#REF!</f>
        <v>#REF!</v>
      </c>
      <c r="N41" s="1233">
        <v>1</v>
      </c>
      <c r="O41" s="1233"/>
      <c r="P41" s="1233"/>
      <c r="Q41" s="1448">
        <v>1</v>
      </c>
      <c r="R41" s="1233"/>
      <c r="S41" s="1233"/>
      <c r="T41" s="1233"/>
      <c r="U41" s="904"/>
      <c r="V41" s="904"/>
      <c r="W41" s="1276"/>
      <c r="X41" s="1447"/>
      <c r="Y41" s="1448"/>
      <c r="Z41" s="1233"/>
      <c r="AA41" s="1233"/>
      <c r="AB41" s="1233"/>
      <c r="AC41" s="1448"/>
      <c r="AD41" s="1233"/>
      <c r="AE41" s="1233"/>
      <c r="AF41" s="1233"/>
      <c r="AG41" s="1448"/>
      <c r="AH41" s="1233"/>
      <c r="AI41" s="1233"/>
      <c r="AJ41" s="1233"/>
      <c r="AK41" s="1448"/>
      <c r="AL41" s="1233"/>
      <c r="AM41" s="1233"/>
      <c r="AN41" s="1233"/>
      <c r="AO41" s="1448"/>
      <c r="AP41" s="1233"/>
      <c r="AQ41" s="1974"/>
      <c r="AR41" s="1233"/>
      <c r="AS41" s="1448">
        <v>1</v>
      </c>
      <c r="AT41" s="1233"/>
      <c r="AU41" s="1974"/>
      <c r="AV41" s="1233"/>
      <c r="AW41" s="1233"/>
      <c r="AX41" s="1233"/>
      <c r="AY41" s="1233"/>
      <c r="AZ41" s="1233"/>
    </row>
    <row r="42" spans="1:52" ht="30" customHeight="1">
      <c r="A42" s="1399"/>
      <c r="B42" s="871" t="s">
        <v>834</v>
      </c>
      <c r="C42" s="1399" t="s">
        <v>46</v>
      </c>
      <c r="D42" s="904">
        <v>1</v>
      </c>
      <c r="E42" s="904"/>
      <c r="F42" s="1231"/>
      <c r="G42" s="1233"/>
      <c r="H42" s="1233"/>
      <c r="I42" s="1233"/>
      <c r="J42" s="1233"/>
      <c r="K42" s="1233"/>
      <c r="L42" s="1233"/>
      <c r="M42" s="1233"/>
      <c r="N42" s="1233"/>
      <c r="O42" s="1233"/>
      <c r="P42" s="1233"/>
      <c r="Q42" s="1448"/>
      <c r="R42" s="1233"/>
      <c r="S42" s="1233"/>
      <c r="T42" s="1233"/>
      <c r="U42" s="904"/>
      <c r="V42" s="904"/>
      <c r="W42" s="1276"/>
      <c r="X42" s="1447"/>
      <c r="Y42" s="1448"/>
      <c r="Z42" s="1233"/>
      <c r="AA42" s="1233"/>
      <c r="AB42" s="1233"/>
      <c r="AC42" s="1448"/>
      <c r="AD42" s="1233"/>
      <c r="AE42" s="1233"/>
      <c r="AF42" s="1233"/>
      <c r="AG42" s="1448"/>
      <c r="AH42" s="1233"/>
      <c r="AI42" s="1233"/>
      <c r="AJ42" s="1233"/>
      <c r="AK42" s="1448"/>
      <c r="AL42" s="1233"/>
      <c r="AM42" s="1233"/>
      <c r="AN42" s="1233"/>
      <c r="AO42" s="1448"/>
      <c r="AP42" s="1233"/>
      <c r="AQ42" s="1974"/>
      <c r="AR42" s="1233"/>
      <c r="AS42" s="1233"/>
      <c r="AT42" s="1233"/>
      <c r="AU42" s="1974"/>
      <c r="AV42" s="1233"/>
      <c r="AW42" s="1233"/>
      <c r="AX42" s="1233"/>
      <c r="AY42" s="1233"/>
      <c r="AZ42" s="1233"/>
    </row>
    <row r="43" spans="1:52" s="1441" customFormat="1" ht="30" customHeight="1">
      <c r="A43" s="1401">
        <v>4</v>
      </c>
      <c r="B43" s="1109" t="s">
        <v>216</v>
      </c>
      <c r="C43" s="1401" t="s">
        <v>335</v>
      </c>
      <c r="D43" s="1445"/>
      <c r="E43" s="904"/>
      <c r="F43" s="1231"/>
      <c r="G43" s="1231"/>
      <c r="H43" s="1231"/>
      <c r="I43" s="1231"/>
      <c r="J43" s="1231"/>
      <c r="K43" s="1231"/>
      <c r="L43" s="1231"/>
      <c r="M43" s="1231"/>
      <c r="N43" s="1231"/>
      <c r="O43" s="1231"/>
      <c r="P43" s="1231"/>
      <c r="Q43" s="1448"/>
      <c r="R43" s="1233"/>
      <c r="S43" s="1233"/>
      <c r="T43" s="1233"/>
      <c r="U43" s="904"/>
      <c r="V43" s="904"/>
      <c r="W43" s="1276"/>
      <c r="X43" s="1447"/>
      <c r="Y43" s="1446"/>
      <c r="Z43" s="1231"/>
      <c r="AA43" s="1231"/>
      <c r="AB43" s="1231"/>
      <c r="AC43" s="1446"/>
      <c r="AD43" s="1231"/>
      <c r="AE43" s="1231"/>
      <c r="AF43" s="1231"/>
      <c r="AG43" s="1446"/>
      <c r="AH43" s="1231"/>
      <c r="AI43" s="1231"/>
      <c r="AJ43" s="1231"/>
      <c r="AK43" s="1446"/>
      <c r="AL43" s="1231"/>
      <c r="AM43" s="1231"/>
      <c r="AN43" s="1231"/>
      <c r="AO43" s="1446"/>
      <c r="AP43" s="1231"/>
      <c r="AQ43" s="1975"/>
      <c r="AR43" s="1231"/>
      <c r="AS43" s="1446"/>
      <c r="AT43" s="1231"/>
      <c r="AU43" s="1975"/>
      <c r="AV43" s="1231"/>
      <c r="AW43" s="1231"/>
      <c r="AX43" s="1231"/>
      <c r="AY43" s="1231"/>
      <c r="AZ43" s="1231"/>
    </row>
    <row r="44" spans="1:52" ht="30" customHeight="1">
      <c r="A44" s="1399"/>
      <c r="B44" s="865" t="s">
        <v>209</v>
      </c>
      <c r="C44" s="1399" t="s">
        <v>210</v>
      </c>
      <c r="D44" s="904">
        <v>200</v>
      </c>
      <c r="E44" s="904">
        <v>0</v>
      </c>
      <c r="F44" s="904">
        <v>50</v>
      </c>
      <c r="G44" s="1233"/>
      <c r="H44" s="1233"/>
      <c r="I44" s="1233">
        <v>50</v>
      </c>
      <c r="J44" s="1233"/>
      <c r="K44" s="1233">
        <v>100</v>
      </c>
      <c r="L44" s="1233"/>
      <c r="M44" s="1233"/>
      <c r="N44" s="1233">
        <v>100</v>
      </c>
      <c r="O44" s="1233"/>
      <c r="P44" s="1233"/>
      <c r="Q44" s="1448">
        <v>500</v>
      </c>
      <c r="R44" s="1233"/>
      <c r="S44" s="1233"/>
      <c r="T44" s="1233"/>
      <c r="U44" s="904"/>
      <c r="V44" s="904"/>
      <c r="W44" s="1276"/>
      <c r="X44" s="1447"/>
      <c r="Y44" s="1448"/>
      <c r="Z44" s="1233"/>
      <c r="AA44" s="1233"/>
      <c r="AB44" s="1233"/>
      <c r="AC44" s="1448"/>
      <c r="AD44" s="1233"/>
      <c r="AE44" s="1233"/>
      <c r="AF44" s="1233"/>
      <c r="AG44" s="1448"/>
      <c r="AH44" s="1233"/>
      <c r="AI44" s="1233"/>
      <c r="AJ44" s="1233"/>
      <c r="AK44" s="1448"/>
      <c r="AL44" s="1233"/>
      <c r="AM44" s="1233"/>
      <c r="AN44" s="1233"/>
      <c r="AO44" s="1448"/>
      <c r="AP44" s="1233"/>
      <c r="AQ44" s="1974"/>
      <c r="AR44" s="1233"/>
      <c r="AS44" s="1448"/>
      <c r="AT44" s="1233"/>
      <c r="AU44" s="1974"/>
      <c r="AV44" s="1233"/>
      <c r="AW44" s="1233"/>
      <c r="AX44" s="1233"/>
      <c r="AY44" s="1233"/>
      <c r="AZ44" s="1233"/>
    </row>
    <row r="45" spans="1:52" ht="27.75" customHeight="1">
      <c r="A45" s="1399"/>
      <c r="B45" s="865" t="s">
        <v>217</v>
      </c>
      <c r="C45" s="1399" t="s">
        <v>210</v>
      </c>
      <c r="D45" s="904">
        <v>6803</v>
      </c>
      <c r="E45" s="904">
        <v>6603</v>
      </c>
      <c r="F45" s="904">
        <v>7003</v>
      </c>
      <c r="G45" s="904">
        <v>6803</v>
      </c>
      <c r="H45" s="904">
        <v>6803</v>
      </c>
      <c r="I45" s="904">
        <v>6853</v>
      </c>
      <c r="J45" s="904">
        <v>6803</v>
      </c>
      <c r="K45" s="904">
        <v>7353</v>
      </c>
      <c r="L45" s="904">
        <v>6803</v>
      </c>
      <c r="M45" s="904">
        <v>6903</v>
      </c>
      <c r="N45" s="904">
        <v>6803</v>
      </c>
      <c r="O45" s="904"/>
      <c r="P45" s="904"/>
      <c r="Q45" s="1276">
        <v>7453</v>
      </c>
      <c r="R45" s="1233"/>
      <c r="S45" s="1233"/>
      <c r="T45" s="1233"/>
      <c r="U45" s="904"/>
      <c r="V45" s="904"/>
      <c r="W45" s="1276"/>
      <c r="X45" s="1457"/>
      <c r="Y45" s="1448"/>
      <c r="Z45" s="1233"/>
      <c r="AA45" s="1233"/>
      <c r="AB45" s="1233"/>
      <c r="AC45" s="1448"/>
      <c r="AD45" s="1233"/>
      <c r="AE45" s="1233"/>
      <c r="AF45" s="1233"/>
      <c r="AG45" s="1448"/>
      <c r="AH45" s="1233"/>
      <c r="AI45" s="1233"/>
      <c r="AJ45" s="1233"/>
      <c r="AK45" s="1448"/>
      <c r="AL45" s="1233"/>
      <c r="AM45" s="1233"/>
      <c r="AN45" s="1233"/>
      <c r="AO45" s="1448"/>
      <c r="AP45" s="1233"/>
      <c r="AQ45" s="1974"/>
      <c r="AR45" s="1233"/>
      <c r="AS45" s="1448"/>
      <c r="AT45" s="1233"/>
      <c r="AU45" s="1974"/>
      <c r="AV45" s="1233"/>
      <c r="AW45" s="1233"/>
      <c r="AX45" s="1233"/>
      <c r="AY45" s="1233"/>
      <c r="AZ45" s="1233"/>
    </row>
    <row r="46" spans="1:52" ht="30" customHeight="1">
      <c r="A46" s="1399"/>
      <c r="B46" s="865" t="s">
        <v>220</v>
      </c>
      <c r="C46" s="1399" t="s">
        <v>88</v>
      </c>
      <c r="D46" s="904">
        <v>9000</v>
      </c>
      <c r="E46" s="904">
        <v>6638</v>
      </c>
      <c r="F46" s="904">
        <v>9000</v>
      </c>
      <c r="G46" s="904">
        <v>1943</v>
      </c>
      <c r="H46" s="904"/>
      <c r="I46" s="904">
        <v>9000</v>
      </c>
      <c r="J46" s="904">
        <v>9000</v>
      </c>
      <c r="K46" s="904">
        <v>9000</v>
      </c>
      <c r="L46" s="904"/>
      <c r="M46" s="904"/>
      <c r="N46" s="904">
        <v>9000</v>
      </c>
      <c r="O46" s="904"/>
      <c r="P46" s="904"/>
      <c r="Q46" s="1276">
        <v>9000</v>
      </c>
      <c r="R46" s="1233"/>
      <c r="S46" s="1233"/>
      <c r="T46" s="1233"/>
      <c r="U46" s="904"/>
      <c r="V46" s="904"/>
      <c r="W46" s="1276"/>
      <c r="X46" s="1447"/>
      <c r="Y46" s="1448"/>
      <c r="Z46" s="1233"/>
      <c r="AA46" s="1233"/>
      <c r="AB46" s="1233"/>
      <c r="AC46" s="1448"/>
      <c r="AD46" s="1233"/>
      <c r="AE46" s="1233"/>
      <c r="AF46" s="1233"/>
      <c r="AG46" s="1448"/>
      <c r="AH46" s="1233"/>
      <c r="AI46" s="1233"/>
      <c r="AJ46" s="1233"/>
      <c r="AK46" s="1448"/>
      <c r="AL46" s="1233"/>
      <c r="AM46" s="1233"/>
      <c r="AN46" s="1233"/>
      <c r="AO46" s="1448"/>
      <c r="AP46" s="1233"/>
      <c r="AQ46" s="1974"/>
      <c r="AR46" s="1233"/>
      <c r="AS46" s="1448"/>
      <c r="AT46" s="1233"/>
      <c r="AU46" s="1974"/>
      <c r="AV46" s="1233"/>
      <c r="AW46" s="1233"/>
      <c r="AX46" s="1233"/>
      <c r="AY46" s="1233"/>
      <c r="AZ46" s="1233"/>
    </row>
    <row r="47" spans="1:52" s="1441" customFormat="1" ht="31.5" customHeight="1">
      <c r="A47" s="1401">
        <v>5</v>
      </c>
      <c r="B47" s="1109" t="s">
        <v>211</v>
      </c>
      <c r="C47" s="1401"/>
      <c r="D47" s="1445"/>
      <c r="E47" s="1231"/>
      <c r="F47" s="1231"/>
      <c r="G47" s="1231"/>
      <c r="H47" s="1231"/>
      <c r="I47" s="1231"/>
      <c r="J47" s="1231"/>
      <c r="K47" s="1231"/>
      <c r="L47" s="1231"/>
      <c r="M47" s="1231"/>
      <c r="N47" s="1231"/>
      <c r="O47" s="1231"/>
      <c r="P47" s="1231"/>
      <c r="Q47" s="1448"/>
      <c r="R47" s="1233"/>
      <c r="S47" s="1233"/>
      <c r="T47" s="1233"/>
      <c r="U47" s="904"/>
      <c r="V47" s="904"/>
      <c r="W47" s="1276"/>
      <c r="X47" s="1447"/>
      <c r="Y47" s="1446"/>
      <c r="Z47" s="1231"/>
      <c r="AA47" s="1231"/>
      <c r="AB47" s="1231"/>
      <c r="AC47" s="1446"/>
      <c r="AD47" s="1231"/>
      <c r="AE47" s="1231"/>
      <c r="AF47" s="1231"/>
      <c r="AG47" s="1446"/>
      <c r="AH47" s="1231"/>
      <c r="AI47" s="1231"/>
      <c r="AJ47" s="1231"/>
      <c r="AK47" s="1446"/>
      <c r="AL47" s="1231"/>
      <c r="AM47" s="1231"/>
      <c r="AN47" s="1231"/>
      <c r="AO47" s="1446"/>
      <c r="AP47" s="1231"/>
      <c r="AQ47" s="1975"/>
      <c r="AR47" s="1231"/>
      <c r="AS47" s="1446"/>
      <c r="AT47" s="1231"/>
      <c r="AU47" s="1975"/>
      <c r="AV47" s="1231"/>
      <c r="AW47" s="1231"/>
      <c r="AX47" s="1231"/>
      <c r="AY47" s="1231"/>
      <c r="AZ47" s="1231"/>
    </row>
    <row r="48" spans="1:52" s="1492" customFormat="1" ht="31.5" hidden="1" customHeight="1">
      <c r="A48" s="1485"/>
      <c r="B48" s="1486" t="s">
        <v>212</v>
      </c>
      <c r="C48" s="1485" t="s">
        <v>213</v>
      </c>
      <c r="D48" s="1487"/>
      <c r="E48" s="1487"/>
      <c r="F48" s="1488"/>
      <c r="G48" s="1488"/>
      <c r="H48" s="1488"/>
      <c r="I48" s="1488"/>
      <c r="J48" s="1488"/>
      <c r="K48" s="1488"/>
      <c r="L48" s="1488"/>
      <c r="M48" s="1488"/>
      <c r="N48" s="1488"/>
      <c r="O48" s="1488"/>
      <c r="P48" s="1488"/>
      <c r="Q48" s="1489"/>
      <c r="R48" s="1488"/>
      <c r="S48" s="1488"/>
      <c r="T48" s="1488"/>
      <c r="U48" s="1487"/>
      <c r="V48" s="1487"/>
      <c r="W48" s="1490"/>
      <c r="X48" s="1491"/>
      <c r="Y48" s="1489"/>
      <c r="Z48" s="1488"/>
      <c r="AA48" s="1488"/>
      <c r="AB48" s="1488"/>
      <c r="AC48" s="1489"/>
      <c r="AD48" s="1488"/>
      <c r="AE48" s="1488"/>
      <c r="AF48" s="1488"/>
      <c r="AG48" s="1489"/>
      <c r="AH48" s="1488"/>
      <c r="AI48" s="1488"/>
      <c r="AJ48" s="1488"/>
      <c r="AK48" s="1489"/>
      <c r="AL48" s="1488"/>
      <c r="AM48" s="1488"/>
      <c r="AN48" s="1488"/>
      <c r="AO48" s="1489"/>
      <c r="AP48" s="1488"/>
      <c r="AQ48" s="1976"/>
      <c r="AR48" s="1488"/>
      <c r="AS48" s="1489"/>
      <c r="AT48" s="1488"/>
      <c r="AU48" s="1976"/>
      <c r="AV48" s="1488"/>
      <c r="AW48" s="1488"/>
      <c r="AX48" s="1488"/>
      <c r="AY48" s="1488"/>
      <c r="AZ48" s="1488"/>
    </row>
    <row r="49" spans="1:52" s="1492" customFormat="1" ht="31.5" hidden="1" customHeight="1">
      <c r="A49" s="1485"/>
      <c r="B49" s="1486" t="s">
        <v>222</v>
      </c>
      <c r="C49" s="1485" t="s">
        <v>213</v>
      </c>
      <c r="D49" s="1487"/>
      <c r="E49" s="1487"/>
      <c r="F49" s="1488"/>
      <c r="G49" s="1488"/>
      <c r="H49" s="1488"/>
      <c r="I49" s="1488"/>
      <c r="J49" s="1488"/>
      <c r="K49" s="1488"/>
      <c r="L49" s="1488"/>
      <c r="M49" s="1488"/>
      <c r="N49" s="1488"/>
      <c r="O49" s="1488"/>
      <c r="P49" s="1488"/>
      <c r="Q49" s="1489"/>
      <c r="R49" s="1488"/>
      <c r="S49" s="1488"/>
      <c r="T49" s="1488"/>
      <c r="U49" s="1487"/>
      <c r="V49" s="1487"/>
      <c r="W49" s="1490"/>
      <c r="X49" s="1491"/>
      <c r="Y49" s="1489"/>
      <c r="Z49" s="1488"/>
      <c r="AA49" s="1488"/>
      <c r="AB49" s="1488"/>
      <c r="AC49" s="1489"/>
      <c r="AD49" s="1488"/>
      <c r="AE49" s="1488"/>
      <c r="AF49" s="1488"/>
      <c r="AG49" s="1489"/>
      <c r="AH49" s="1488"/>
      <c r="AI49" s="1488"/>
      <c r="AJ49" s="1488"/>
      <c r="AK49" s="1489"/>
      <c r="AL49" s="1488"/>
      <c r="AM49" s="1488"/>
      <c r="AN49" s="1488"/>
      <c r="AO49" s="1489"/>
      <c r="AP49" s="1488"/>
      <c r="AQ49" s="1976"/>
      <c r="AR49" s="1488"/>
      <c r="AS49" s="1489"/>
      <c r="AT49" s="1488"/>
      <c r="AU49" s="1976"/>
      <c r="AV49" s="1488"/>
      <c r="AW49" s="1488"/>
      <c r="AX49" s="1488"/>
      <c r="AY49" s="1488"/>
      <c r="AZ49" s="1488"/>
    </row>
    <row r="50" spans="1:52" ht="31.5" customHeight="1">
      <c r="A50" s="1399"/>
      <c r="B50" s="865" t="s">
        <v>223</v>
      </c>
      <c r="C50" s="1399" t="s">
        <v>214</v>
      </c>
      <c r="D50" s="904">
        <v>2</v>
      </c>
      <c r="E50" s="904">
        <v>2</v>
      </c>
      <c r="F50" s="1233">
        <v>2</v>
      </c>
      <c r="G50" s="1233">
        <v>2</v>
      </c>
      <c r="H50" s="1233">
        <v>2</v>
      </c>
      <c r="I50" s="1233">
        <v>2</v>
      </c>
      <c r="J50" s="1233">
        <v>2</v>
      </c>
      <c r="K50" s="1233">
        <v>2</v>
      </c>
      <c r="L50" s="1233">
        <v>2</v>
      </c>
      <c r="M50" s="1233"/>
      <c r="N50" s="1233">
        <v>2</v>
      </c>
      <c r="O50" s="1233"/>
      <c r="P50" s="1233"/>
      <c r="Q50" s="1448">
        <v>2</v>
      </c>
      <c r="R50" s="1233"/>
      <c r="S50" s="1233"/>
      <c r="T50" s="1233"/>
      <c r="U50" s="904"/>
      <c r="V50" s="904"/>
      <c r="W50" s="1276"/>
      <c r="X50" s="1447"/>
      <c r="Y50" s="1448"/>
      <c r="Z50" s="1233"/>
      <c r="AA50" s="1233"/>
      <c r="AB50" s="1233"/>
      <c r="AC50" s="1448"/>
      <c r="AD50" s="1233"/>
      <c r="AE50" s="1233"/>
      <c r="AF50" s="1233"/>
      <c r="AG50" s="1448"/>
      <c r="AH50" s="1233"/>
      <c r="AI50" s="1233"/>
      <c r="AJ50" s="1233"/>
      <c r="AK50" s="1448"/>
      <c r="AL50" s="1233"/>
      <c r="AM50" s="1233"/>
      <c r="AN50" s="1233"/>
      <c r="AO50" s="1448"/>
      <c r="AP50" s="1233"/>
      <c r="AQ50" s="1974"/>
      <c r="AR50" s="1233"/>
      <c r="AS50" s="1448"/>
      <c r="AT50" s="1233"/>
      <c r="AU50" s="1974"/>
      <c r="AV50" s="1233"/>
      <c r="AW50" s="1233"/>
      <c r="AX50" s="1233"/>
      <c r="AY50" s="1233"/>
      <c r="AZ50" s="1233"/>
    </row>
    <row r="51" spans="1:52" s="1441" customFormat="1" ht="41.25" customHeight="1">
      <c r="A51" s="1401">
        <v>6</v>
      </c>
      <c r="B51" s="1109" t="s">
        <v>1164</v>
      </c>
      <c r="C51" s="1400" t="s">
        <v>586</v>
      </c>
      <c r="D51" s="1458">
        <v>7</v>
      </c>
      <c r="E51" s="904">
        <v>7</v>
      </c>
      <c r="F51" s="1233">
        <v>7</v>
      </c>
      <c r="G51" s="1233"/>
      <c r="H51" s="1233"/>
      <c r="I51" s="1233"/>
      <c r="J51" s="1233"/>
      <c r="K51" s="1233"/>
      <c r="L51" s="1233"/>
      <c r="M51" s="1233"/>
      <c r="N51" s="1233">
        <f>Z51+AD51+AH51+AL51+AP51+AT51+AX51</f>
        <v>0</v>
      </c>
      <c r="O51" s="1233">
        <f>Y51+AC51+AG51+AK51+AO51+AS51+AW51</f>
        <v>7</v>
      </c>
      <c r="P51" s="1233"/>
      <c r="Q51" s="1233">
        <f>+Y51+AC51+AG51+AK51+AO51+AS51+AW51</f>
        <v>7</v>
      </c>
      <c r="R51" s="1233"/>
      <c r="S51" s="1233"/>
      <c r="T51" s="1233"/>
      <c r="U51" s="904"/>
      <c r="V51" s="904"/>
      <c r="W51" s="1276"/>
      <c r="X51" s="1447"/>
      <c r="Y51" s="1446">
        <v>1</v>
      </c>
      <c r="Z51" s="1231"/>
      <c r="AA51" s="1231"/>
      <c r="AB51" s="1231"/>
      <c r="AC51" s="1231">
        <v>1</v>
      </c>
      <c r="AD51" s="1446"/>
      <c r="AE51" s="1231"/>
      <c r="AF51" s="1231"/>
      <c r="AG51" s="1446">
        <v>1</v>
      </c>
      <c r="AH51" s="1231"/>
      <c r="AI51" s="1231"/>
      <c r="AJ51" s="1231"/>
      <c r="AK51" s="1231">
        <v>1</v>
      </c>
      <c r="AL51" s="1446"/>
      <c r="AM51" s="1231"/>
      <c r="AN51" s="1231"/>
      <c r="AO51" s="1446">
        <v>1</v>
      </c>
      <c r="AP51" s="1231"/>
      <c r="AQ51" s="1975"/>
      <c r="AR51" s="1231"/>
      <c r="AS51" s="1231">
        <v>1</v>
      </c>
      <c r="AT51" s="1446"/>
      <c r="AU51" s="1975"/>
      <c r="AV51" s="1231"/>
      <c r="AW51" s="1446">
        <v>1</v>
      </c>
      <c r="AX51" s="1231"/>
      <c r="AY51" s="1231"/>
      <c r="AZ51" s="1231"/>
    </row>
    <row r="52" spans="1:52" s="1441" customFormat="1" ht="31.5" customHeight="1">
      <c r="A52" s="1401" t="s">
        <v>171</v>
      </c>
      <c r="B52" s="1109" t="s">
        <v>545</v>
      </c>
      <c r="C52" s="1401"/>
      <c r="D52" s="1445"/>
      <c r="E52" s="1445"/>
      <c r="F52" s="1233"/>
      <c r="G52" s="1231"/>
      <c r="H52" s="1231"/>
      <c r="I52" s="1231"/>
      <c r="J52" s="1231"/>
      <c r="K52" s="1231"/>
      <c r="L52" s="1231"/>
      <c r="M52" s="1231"/>
      <c r="N52" s="1231"/>
      <c r="O52" s="1231"/>
      <c r="P52" s="1231"/>
      <c r="Q52" s="1448"/>
      <c r="R52" s="1233"/>
      <c r="S52" s="1233"/>
      <c r="T52" s="1233"/>
      <c r="U52" s="904"/>
      <c r="V52" s="904"/>
      <c r="W52" s="1276"/>
      <c r="X52" s="1447"/>
      <c r="Y52" s="1446"/>
      <c r="Z52" s="1231"/>
      <c r="AA52" s="1231"/>
      <c r="AB52" s="1231"/>
      <c r="AC52" s="1446"/>
      <c r="AD52" s="1231"/>
      <c r="AE52" s="1231"/>
      <c r="AF52" s="1231"/>
      <c r="AG52" s="1446"/>
      <c r="AH52" s="1231"/>
      <c r="AI52" s="1231"/>
      <c r="AJ52" s="1231"/>
      <c r="AK52" s="1446"/>
      <c r="AL52" s="1231"/>
      <c r="AM52" s="1231"/>
      <c r="AN52" s="1231"/>
      <c r="AO52" s="1446"/>
      <c r="AP52" s="1231"/>
      <c r="AQ52" s="1975"/>
      <c r="AR52" s="1231"/>
      <c r="AS52" s="1446"/>
      <c r="AT52" s="1231"/>
      <c r="AU52" s="1975"/>
      <c r="AV52" s="1231"/>
      <c r="AW52" s="1231"/>
      <c r="AX52" s="1231"/>
      <c r="AY52" s="1231"/>
      <c r="AZ52" s="1231"/>
    </row>
    <row r="53" spans="1:52" s="1498" customFormat="1" ht="31.5" hidden="1" customHeight="1">
      <c r="A53" s="1493">
        <v>1</v>
      </c>
      <c r="B53" s="1494" t="s">
        <v>1243</v>
      </c>
      <c r="C53" s="1493" t="s">
        <v>44</v>
      </c>
      <c r="D53" s="1495">
        <v>1</v>
      </c>
      <c r="E53" s="1495">
        <v>1</v>
      </c>
      <c r="F53" s="1496">
        <v>1</v>
      </c>
      <c r="G53" s="1496"/>
      <c r="H53" s="1496"/>
      <c r="I53" s="1496"/>
      <c r="J53" s="1496"/>
      <c r="K53" s="1496"/>
      <c r="L53" s="1496"/>
      <c r="M53" s="1496"/>
      <c r="N53" s="1496"/>
      <c r="O53" s="1496"/>
      <c r="P53" s="1496"/>
      <c r="Q53" s="1489"/>
      <c r="R53" s="1488"/>
      <c r="S53" s="1488"/>
      <c r="T53" s="1488"/>
      <c r="U53" s="1487"/>
      <c r="V53" s="1487"/>
      <c r="W53" s="1490"/>
      <c r="X53" s="1491"/>
      <c r="Y53" s="1497"/>
      <c r="Z53" s="1496"/>
      <c r="AA53" s="1496"/>
      <c r="AB53" s="1496"/>
      <c r="AC53" s="1497"/>
      <c r="AD53" s="1496"/>
      <c r="AE53" s="1496"/>
      <c r="AF53" s="1496"/>
      <c r="AG53" s="1497"/>
      <c r="AH53" s="1496"/>
      <c r="AI53" s="1496"/>
      <c r="AJ53" s="1496"/>
      <c r="AK53" s="1497"/>
      <c r="AL53" s="1496"/>
      <c r="AM53" s="1496"/>
      <c r="AN53" s="1496"/>
      <c r="AO53" s="1497"/>
      <c r="AP53" s="1496"/>
      <c r="AQ53" s="1977"/>
      <c r="AR53" s="1496"/>
      <c r="AS53" s="1497"/>
      <c r="AT53" s="1496"/>
      <c r="AU53" s="1977"/>
      <c r="AV53" s="1496"/>
      <c r="AW53" s="1496"/>
      <c r="AX53" s="1496"/>
      <c r="AY53" s="1496"/>
      <c r="AZ53" s="1496"/>
    </row>
    <row r="54" spans="1:52" s="1441" customFormat="1" ht="31.5" customHeight="1">
      <c r="A54" s="1401">
        <v>1</v>
      </c>
      <c r="B54" s="1109" t="s">
        <v>334</v>
      </c>
      <c r="C54" s="1401" t="s">
        <v>335</v>
      </c>
      <c r="D54" s="1445">
        <v>71</v>
      </c>
      <c r="E54" s="1445">
        <v>70</v>
      </c>
      <c r="F54" s="1231">
        <v>81</v>
      </c>
      <c r="G54" s="1231" t="e">
        <f>#REF!+#REF!+#REF!+#REF!+#REF!+#REF!+#REF!</f>
        <v>#REF!</v>
      </c>
      <c r="H54" s="1231" t="e">
        <f>#REF!+#REF!+#REF!+#REF!+#REF!+#REF!+#REF!</f>
        <v>#REF!</v>
      </c>
      <c r="I54" s="1231" t="e">
        <f>#REF!+#REF!+#REF!+#REF!+#REF!+#REF!+#REF!</f>
        <v>#REF!</v>
      </c>
      <c r="J54" s="1231">
        <v>75</v>
      </c>
      <c r="K54" s="1231" t="e">
        <f>K55+K56+K57</f>
        <v>#REF!</v>
      </c>
      <c r="L54" s="1231" t="e">
        <f t="shared" ref="L54:O54" si="4">L55+L56+L57</f>
        <v>#REF!</v>
      </c>
      <c r="M54" s="1231" t="e">
        <f t="shared" si="4"/>
        <v>#REF!</v>
      </c>
      <c r="N54" s="1231">
        <f>N55+N56+N57</f>
        <v>1</v>
      </c>
      <c r="O54" s="1231">
        <f t="shared" si="4"/>
        <v>0</v>
      </c>
      <c r="P54" s="1231"/>
      <c r="Q54" s="1231">
        <f>Q55+Q56+Q57</f>
        <v>79</v>
      </c>
      <c r="R54" s="1231"/>
      <c r="S54" s="1231"/>
      <c r="T54" s="1231"/>
      <c r="U54" s="1445"/>
      <c r="V54" s="1445"/>
      <c r="W54" s="1459"/>
      <c r="X54" s="1447"/>
      <c r="Y54" s="1460">
        <f>Y56+Y57</f>
        <v>12</v>
      </c>
      <c r="Z54" s="1460"/>
      <c r="AA54" s="1460"/>
      <c r="AB54" s="1231"/>
      <c r="AC54" s="1460">
        <f>AC56+AC57</f>
        <v>18</v>
      </c>
      <c r="AD54" s="1460"/>
      <c r="AE54" s="1460"/>
      <c r="AF54" s="1231"/>
      <c r="AG54" s="1460">
        <f>AG56+AG57</f>
        <v>8</v>
      </c>
      <c r="AH54" s="1460"/>
      <c r="AI54" s="1460"/>
      <c r="AJ54" s="1231"/>
      <c r="AK54" s="1460">
        <f>AK56+AK57</f>
        <v>7</v>
      </c>
      <c r="AL54" s="1460"/>
      <c r="AM54" s="1460"/>
      <c r="AN54" s="1231"/>
      <c r="AO54" s="1460">
        <f>AO56+AO57</f>
        <v>10</v>
      </c>
      <c r="AP54" s="1460"/>
      <c r="AQ54" s="1978"/>
      <c r="AR54" s="1231"/>
      <c r="AS54" s="1460">
        <f>AS56+AS57</f>
        <v>10</v>
      </c>
      <c r="AT54" s="1460"/>
      <c r="AU54" s="1978"/>
      <c r="AV54" s="1231"/>
      <c r="AW54" s="1460">
        <f>AW56+AW57</f>
        <v>13</v>
      </c>
      <c r="AX54" s="1460"/>
      <c r="AY54" s="1460"/>
      <c r="AZ54" s="1231"/>
    </row>
    <row r="55" spans="1:52" ht="31.5" customHeight="1">
      <c r="A55" s="1399"/>
      <c r="B55" s="865" t="s">
        <v>417</v>
      </c>
      <c r="C55" s="1399" t="s">
        <v>335</v>
      </c>
      <c r="D55" s="904"/>
      <c r="E55" s="904"/>
      <c r="F55" s="1233"/>
      <c r="G55" s="1233"/>
      <c r="H55" s="1233"/>
      <c r="I55" s="1233"/>
      <c r="J55" s="1233"/>
      <c r="K55" s="1233">
        <v>1</v>
      </c>
      <c r="L55" s="1233"/>
      <c r="M55" s="1233"/>
      <c r="N55" s="1233">
        <v>1</v>
      </c>
      <c r="O55" s="1233"/>
      <c r="P55" s="1233"/>
      <c r="Q55" s="1448">
        <v>1</v>
      </c>
      <c r="R55" s="1233"/>
      <c r="S55" s="1233"/>
      <c r="T55" s="1233"/>
      <c r="U55" s="904"/>
      <c r="V55" s="904"/>
      <c r="W55" s="1276"/>
      <c r="X55" s="1447"/>
      <c r="Y55" s="1451"/>
      <c r="Z55" s="1450"/>
      <c r="AA55" s="1450"/>
      <c r="AB55" s="1233"/>
      <c r="AC55" s="1451"/>
      <c r="AD55" s="1450"/>
      <c r="AE55" s="1450"/>
      <c r="AF55" s="1233"/>
      <c r="AG55" s="1451"/>
      <c r="AH55" s="1450"/>
      <c r="AI55" s="1450"/>
      <c r="AJ55" s="1233"/>
      <c r="AK55" s="1451"/>
      <c r="AL55" s="1450"/>
      <c r="AM55" s="1450"/>
      <c r="AN55" s="1233"/>
      <c r="AO55" s="1451"/>
      <c r="AP55" s="1450"/>
      <c r="AQ55" s="1971"/>
      <c r="AR55" s="1233"/>
      <c r="AS55" s="1451"/>
      <c r="AT55" s="1450"/>
      <c r="AU55" s="1971"/>
      <c r="AV55" s="1233"/>
      <c r="AW55" s="1233"/>
      <c r="AX55" s="1450"/>
      <c r="AY55" s="1450"/>
      <c r="AZ55" s="1233"/>
    </row>
    <row r="56" spans="1:52" ht="31.5" customHeight="1">
      <c r="A56" s="1399"/>
      <c r="B56" s="865" t="s">
        <v>336</v>
      </c>
      <c r="C56" s="1399" t="s">
        <v>335</v>
      </c>
      <c r="D56" s="904">
        <v>7</v>
      </c>
      <c r="E56" s="904">
        <v>7</v>
      </c>
      <c r="F56" s="1233">
        <v>8</v>
      </c>
      <c r="G56" s="1233" t="e">
        <f>#REF!+#REF!+#REF!+#REF!+#REF!+#REF!+#REF!</f>
        <v>#REF!</v>
      </c>
      <c r="H56" s="1233" t="e">
        <f>#REF!+#REF!+#REF!+#REF!+#REF!+#REF!+#REF!</f>
        <v>#REF!</v>
      </c>
      <c r="I56" s="1233" t="e">
        <f>#REF!+#REF!+#REF!+#REF!+#REF!+#REF!+#REF!</f>
        <v>#REF!</v>
      </c>
      <c r="J56" s="1233">
        <v>7</v>
      </c>
      <c r="K56" s="1233" t="e">
        <f>+#REF!+#REF!+#REF!+#REF!+#REF!+#REF!+#REF!</f>
        <v>#REF!</v>
      </c>
      <c r="L56" s="1233" t="e">
        <f>+#REF!+#REF!+#REF!+#REF!+#REF!+#REF!+#REF!</f>
        <v>#REF!</v>
      </c>
      <c r="M56" s="1233" t="e">
        <f>+#REF!+#REF!+#REF!+#REF!+#REF!+#REF!+#REF!</f>
        <v>#REF!</v>
      </c>
      <c r="N56" s="1233">
        <f>+Z56+AD56+AH56+AL56+AP56+AT56+AX56</f>
        <v>0</v>
      </c>
      <c r="O56" s="1233"/>
      <c r="P56" s="1233"/>
      <c r="Q56" s="1448">
        <f>+Y56+AC56+AG56+AK56+AO56+AS56+AW56</f>
        <v>7</v>
      </c>
      <c r="R56" s="1233"/>
      <c r="S56" s="1233"/>
      <c r="T56" s="1233"/>
      <c r="U56" s="904"/>
      <c r="V56" s="904"/>
      <c r="W56" s="1276"/>
      <c r="X56" s="1447"/>
      <c r="Y56" s="1450">
        <v>1</v>
      </c>
      <c r="Z56" s="1450"/>
      <c r="AA56" s="1450"/>
      <c r="AB56" s="1233"/>
      <c r="AC56" s="1450">
        <v>1</v>
      </c>
      <c r="AD56" s="1450"/>
      <c r="AE56" s="1450"/>
      <c r="AF56" s="1233"/>
      <c r="AG56" s="1450">
        <v>1</v>
      </c>
      <c r="AH56" s="1450"/>
      <c r="AI56" s="1450"/>
      <c r="AJ56" s="1233"/>
      <c r="AK56" s="1450">
        <v>1</v>
      </c>
      <c r="AL56" s="1450"/>
      <c r="AM56" s="1450"/>
      <c r="AN56" s="1233"/>
      <c r="AO56" s="1450">
        <v>1</v>
      </c>
      <c r="AP56" s="1450"/>
      <c r="AQ56" s="1971"/>
      <c r="AR56" s="1233"/>
      <c r="AS56" s="1450">
        <v>1</v>
      </c>
      <c r="AT56" s="1450"/>
      <c r="AU56" s="1971"/>
      <c r="AV56" s="1233"/>
      <c r="AW56" s="1450">
        <v>1</v>
      </c>
      <c r="AX56" s="1450"/>
      <c r="AY56" s="1450"/>
      <c r="AZ56" s="1233"/>
    </row>
    <row r="57" spans="1:52" ht="31.5" customHeight="1">
      <c r="A57" s="1399"/>
      <c r="B57" s="865" t="s">
        <v>275</v>
      </c>
      <c r="C57" s="1399" t="s">
        <v>335</v>
      </c>
      <c r="D57" s="904">
        <v>64</v>
      </c>
      <c r="E57" s="904">
        <v>63</v>
      </c>
      <c r="F57" s="1233">
        <v>73</v>
      </c>
      <c r="G57" s="1233" t="e">
        <f>#REF!+#REF!+#REF!+#REF!+#REF!+#REF!+#REF!</f>
        <v>#REF!</v>
      </c>
      <c r="H57" s="1233" t="e">
        <f>#REF!+#REF!+#REF!+#REF!+#REF!+#REF!+#REF!</f>
        <v>#REF!</v>
      </c>
      <c r="I57" s="1233" t="e">
        <f>#REF!+#REF!+#REF!+#REF!+#REF!+#REF!+#REF!</f>
        <v>#REF!</v>
      </c>
      <c r="J57" s="1233">
        <v>68</v>
      </c>
      <c r="K57" s="1233" t="e">
        <f>+#REF!+#REF!+#REF!+#REF!+#REF!+#REF!+#REF!</f>
        <v>#REF!</v>
      </c>
      <c r="L57" s="1233" t="e">
        <f>+#REF!+#REF!+#REF!+#REF!+#REF!+#REF!+#REF!</f>
        <v>#REF!</v>
      </c>
      <c r="M57" s="1233" t="e">
        <f>+#REF!+#REF!+#REF!+#REF!+#REF!+#REF!+#REF!</f>
        <v>#REF!</v>
      </c>
      <c r="N57" s="1233">
        <f>+Z57+AD57+AH57+AL57+AP57+AT57+AX57</f>
        <v>0</v>
      </c>
      <c r="O57" s="1233"/>
      <c r="P57" s="1233"/>
      <c r="Q57" s="1448">
        <f>+Y57+AC57+AG57+AK57+AO57+AS57+AW57</f>
        <v>71</v>
      </c>
      <c r="R57" s="1233"/>
      <c r="S57" s="1233"/>
      <c r="T57" s="1233"/>
      <c r="U57" s="904"/>
      <c r="V57" s="904"/>
      <c r="W57" s="1276"/>
      <c r="X57" s="1447"/>
      <c r="Y57" s="1462">
        <v>11</v>
      </c>
      <c r="Z57" s="1461"/>
      <c r="AA57" s="1461"/>
      <c r="AB57" s="1233"/>
      <c r="AC57" s="1462">
        <v>17</v>
      </c>
      <c r="AD57" s="1461"/>
      <c r="AE57" s="1461"/>
      <c r="AF57" s="1233"/>
      <c r="AG57" s="1462">
        <v>7</v>
      </c>
      <c r="AH57" s="1461"/>
      <c r="AI57" s="1461"/>
      <c r="AJ57" s="1233"/>
      <c r="AK57" s="1462">
        <v>6</v>
      </c>
      <c r="AL57" s="1461"/>
      <c r="AM57" s="1461"/>
      <c r="AN57" s="1233"/>
      <c r="AO57" s="1462">
        <v>9</v>
      </c>
      <c r="AP57" s="1461"/>
      <c r="AQ57" s="1979"/>
      <c r="AR57" s="1233"/>
      <c r="AS57" s="1462">
        <v>9</v>
      </c>
      <c r="AT57" s="1461"/>
      <c r="AU57" s="1979"/>
      <c r="AV57" s="1233"/>
      <c r="AW57" s="1461">
        <v>12</v>
      </c>
      <c r="AX57" s="1461"/>
      <c r="AY57" s="1461"/>
      <c r="AZ57" s="1233"/>
    </row>
    <row r="58" spans="1:52" s="1441" customFormat="1" ht="31.5" customHeight="1">
      <c r="A58" s="1401" t="s">
        <v>164</v>
      </c>
      <c r="B58" s="1109" t="s">
        <v>538</v>
      </c>
      <c r="C58" s="1401"/>
      <c r="D58" s="1445"/>
      <c r="E58" s="1463"/>
      <c r="F58" s="1445"/>
      <c r="G58" s="1233"/>
      <c r="H58" s="1233"/>
      <c r="I58" s="1233"/>
      <c r="J58" s="1233"/>
      <c r="K58" s="1233"/>
      <c r="L58" s="1233"/>
      <c r="M58" s="1233"/>
      <c r="N58" s="1233"/>
      <c r="O58" s="1233"/>
      <c r="P58" s="1233"/>
      <c r="Q58" s="1448"/>
      <c r="R58" s="1233"/>
      <c r="S58" s="1233"/>
      <c r="T58" s="1233"/>
      <c r="U58" s="904"/>
      <c r="V58" s="904"/>
      <c r="W58" s="1276"/>
      <c r="X58" s="1447"/>
      <c r="Y58" s="1446"/>
      <c r="Z58" s="1231"/>
      <c r="AA58" s="1231"/>
      <c r="AB58" s="1231"/>
      <c r="AC58" s="1446"/>
      <c r="AD58" s="1231"/>
      <c r="AE58" s="1231"/>
      <c r="AF58" s="1231"/>
      <c r="AG58" s="1446"/>
      <c r="AH58" s="1231"/>
      <c r="AI58" s="1231"/>
      <c r="AJ58" s="1231"/>
      <c r="AK58" s="1446"/>
      <c r="AL58" s="1231"/>
      <c r="AM58" s="1231"/>
      <c r="AN58" s="1231"/>
      <c r="AO58" s="1446"/>
      <c r="AP58" s="1231"/>
      <c r="AQ58" s="1975"/>
      <c r="AR58" s="1231"/>
      <c r="AS58" s="1446"/>
      <c r="AT58" s="1231"/>
      <c r="AU58" s="1975"/>
      <c r="AV58" s="1231"/>
      <c r="AW58" s="1231"/>
      <c r="AX58" s="1231"/>
      <c r="AY58" s="1231"/>
      <c r="AZ58" s="1231"/>
    </row>
    <row r="59" spans="1:52" s="1441" customFormat="1" ht="39.75" customHeight="1">
      <c r="A59" s="1401">
        <v>1</v>
      </c>
      <c r="B59" s="1109" t="s">
        <v>1244</v>
      </c>
      <c r="C59" s="1401" t="s">
        <v>188</v>
      </c>
      <c r="D59" s="1445">
        <v>18776</v>
      </c>
      <c r="E59" s="1445">
        <v>18695</v>
      </c>
      <c r="F59" s="1445">
        <v>19416</v>
      </c>
      <c r="G59" s="1445" t="e">
        <f>#REF!+#REF!+#REF!+#REF!+#REF!+#REF!+#REF!</f>
        <v>#REF!</v>
      </c>
      <c r="H59" s="1445">
        <v>19255</v>
      </c>
      <c r="I59" s="1445" t="e">
        <f>#REF!+#REF!+#REF!+#REF!+#REF!+#REF!+#REF!</f>
        <v>#REF!</v>
      </c>
      <c r="J59" s="1445">
        <v>19416</v>
      </c>
      <c r="K59" s="1445" t="e">
        <f>#REF!+#REF!+#REF!+#REF!+#REF!+#REF!+#REF!</f>
        <v>#REF!</v>
      </c>
      <c r="L59" s="1445" t="e">
        <f>#REF!+#REF!+#REF!+#REF!+#REF!+#REF!+#REF!</f>
        <v>#REF!</v>
      </c>
      <c r="M59" s="1445" t="e">
        <f>#REF!+#REF!+#REF!+#REF!+#REF!+#REF!+#REF!</f>
        <v>#REF!</v>
      </c>
      <c r="N59" s="1445">
        <f>Z59+AD59+AH59+AL59+AP59+AT59+AX59</f>
        <v>0</v>
      </c>
      <c r="O59" s="1445"/>
      <c r="P59" s="1445"/>
      <c r="Q59" s="1445">
        <f>Y59+AC59+AG59+AK59+AO59+AS59+AW59</f>
        <v>20128</v>
      </c>
      <c r="R59" s="1445"/>
      <c r="S59" s="1445"/>
      <c r="T59" s="1445"/>
      <c r="U59" s="1445"/>
      <c r="V59" s="1445"/>
      <c r="W59" s="1459"/>
      <c r="X59" s="1447"/>
      <c r="Y59" s="1464">
        <v>5388</v>
      </c>
      <c r="Z59" s="1458"/>
      <c r="AA59" s="1458"/>
      <c r="AB59" s="1231"/>
      <c r="AC59" s="1464">
        <v>5378</v>
      </c>
      <c r="AD59" s="1458"/>
      <c r="AE59" s="1458"/>
      <c r="AF59" s="1231"/>
      <c r="AG59" s="1464">
        <v>2848</v>
      </c>
      <c r="AH59" s="1458"/>
      <c r="AI59" s="1458"/>
      <c r="AJ59" s="1231"/>
      <c r="AK59" s="1464">
        <v>1144</v>
      </c>
      <c r="AL59" s="1458"/>
      <c r="AM59" s="1458"/>
      <c r="AN59" s="1231"/>
      <c r="AO59" s="1464">
        <v>2430</v>
      </c>
      <c r="AP59" s="1458"/>
      <c r="AQ59" s="1980"/>
      <c r="AR59" s="1231"/>
      <c r="AS59" s="1464">
        <v>2325</v>
      </c>
      <c r="AT59" s="1458"/>
      <c r="AU59" s="1980"/>
      <c r="AV59" s="1231"/>
      <c r="AW59" s="1231">
        <v>615</v>
      </c>
      <c r="AX59" s="1458"/>
      <c r="AY59" s="1458"/>
      <c r="AZ59" s="1231"/>
    </row>
    <row r="60" spans="1:52" ht="31.5" customHeight="1">
      <c r="A60" s="1399"/>
      <c r="B60" s="865" t="s">
        <v>539</v>
      </c>
      <c r="C60" s="1399" t="s">
        <v>167</v>
      </c>
      <c r="D60" s="904">
        <v>43.87313903755814</v>
      </c>
      <c r="E60" s="904">
        <v>44.934503064535512</v>
      </c>
      <c r="F60" s="924">
        <v>42.825003308482948</v>
      </c>
      <c r="G60" s="1233"/>
      <c r="H60" s="1233"/>
      <c r="I60" s="1465" t="e">
        <f>I59/'9 DS-KHHGD '!#REF!%</f>
        <v>#REF!</v>
      </c>
      <c r="J60" s="1465"/>
      <c r="K60" s="1465" t="e">
        <f>K59/'9 DS-KHHGD '!E12%</f>
        <v>#REF!</v>
      </c>
      <c r="L60" s="1465" t="e">
        <f>L59/'9 DS-KHHGD '!#REF!%</f>
        <v>#REF!</v>
      </c>
      <c r="M60" s="1466" t="e">
        <f>M59/'9 DS-KHHGD '!#REF!%</f>
        <v>#REF!</v>
      </c>
      <c r="N60" s="1235" t="e">
        <f>N59/'9 DS-KHHGD '!F12%</f>
        <v>#DIV/0!</v>
      </c>
      <c r="O60" s="1235"/>
      <c r="P60" s="1235"/>
      <c r="Q60" s="1235">
        <f>Q59/'9 DS-KHHGD '!H12%</f>
        <v>43.135742145643135</v>
      </c>
      <c r="R60" s="1233"/>
      <c r="S60" s="1233"/>
      <c r="T60" s="1233"/>
      <c r="U60" s="904"/>
      <c r="V60" s="1237"/>
      <c r="W60" s="1276"/>
      <c r="X60" s="1447"/>
      <c r="Y60" s="1276"/>
      <c r="Z60" s="904"/>
      <c r="AA60" s="904"/>
      <c r="AB60" s="1233"/>
      <c r="AC60" s="1276"/>
      <c r="AD60" s="904"/>
      <c r="AE60" s="904"/>
      <c r="AF60" s="1233"/>
      <c r="AG60" s="1276"/>
      <c r="AH60" s="904"/>
      <c r="AI60" s="904"/>
      <c r="AJ60" s="1233"/>
      <c r="AK60" s="1276"/>
      <c r="AL60" s="904"/>
      <c r="AM60" s="904"/>
      <c r="AN60" s="1233"/>
      <c r="AO60" s="1276"/>
      <c r="AP60" s="904"/>
      <c r="AQ60" s="1981"/>
      <c r="AR60" s="1233"/>
      <c r="AS60" s="1276"/>
      <c r="AT60" s="904"/>
      <c r="AU60" s="1981"/>
      <c r="AV60" s="1233"/>
      <c r="AW60" s="1233"/>
      <c r="AX60" s="904"/>
      <c r="AY60" s="904"/>
      <c r="AZ60" s="1233"/>
    </row>
    <row r="61" spans="1:52" s="1441" customFormat="1" ht="42" customHeight="1">
      <c r="A61" s="1401">
        <v>2</v>
      </c>
      <c r="B61" s="1109" t="s">
        <v>1245</v>
      </c>
      <c r="C61" s="1401" t="s">
        <v>540</v>
      </c>
      <c r="D61" s="1445">
        <v>4479</v>
      </c>
      <c r="E61" s="1445">
        <v>4421</v>
      </c>
      <c r="F61" s="1445">
        <v>4535</v>
      </c>
      <c r="G61" s="1445" t="e">
        <f>#REF!+#REF!+#REF!+#REF!+#REF!+#REF!+#REF!</f>
        <v>#REF!</v>
      </c>
      <c r="H61" s="1445" t="e">
        <f>#REF!+#REF!+#REF!+#REF!+#REF!+#REF!+#REF!</f>
        <v>#REF!</v>
      </c>
      <c r="I61" s="1445" t="e">
        <f>#REF!+#REF!+#REF!+#REF!+#REF!+#REF!+#REF!</f>
        <v>#REF!</v>
      </c>
      <c r="J61" s="1445">
        <v>4535</v>
      </c>
      <c r="K61" s="1445" t="e">
        <f>#REF!+#REF!+#REF!+#REF!+#REF!+#REF!+#REF!</f>
        <v>#REF!</v>
      </c>
      <c r="L61" s="1445" t="e">
        <f>#REF!+#REF!+#REF!+#REF!+#REF!+#REF!+#REF!</f>
        <v>#REF!</v>
      </c>
      <c r="M61" s="1445" t="e">
        <f>#REF!+#REF!+#REF!+#REF!+#REF!+#REF!+#REF!</f>
        <v>#REF!</v>
      </c>
      <c r="N61" s="1445">
        <f>Z61+AD61+AH61+AL61+AP61+AT61+AX61</f>
        <v>0</v>
      </c>
      <c r="O61" s="1445"/>
      <c r="P61" s="1445"/>
      <c r="Q61" s="1445">
        <f>Y61+AC61+AG61+AK61+AO61+AS61+AW61</f>
        <v>4649</v>
      </c>
      <c r="R61" s="1231"/>
      <c r="S61" s="1231"/>
      <c r="T61" s="1231"/>
      <c r="U61" s="1445"/>
      <c r="V61" s="1445"/>
      <c r="W61" s="1459"/>
      <c r="X61" s="1447"/>
      <c r="Y61" s="1458">
        <v>1249</v>
      </c>
      <c r="Z61" s="1458"/>
      <c r="AA61" s="1458"/>
      <c r="AB61" s="1231"/>
      <c r="AC61" s="1467">
        <v>930</v>
      </c>
      <c r="AD61" s="1467"/>
      <c r="AE61" s="1467"/>
      <c r="AF61" s="1231"/>
      <c r="AG61" s="1467">
        <v>700</v>
      </c>
      <c r="AH61" s="1467"/>
      <c r="AI61" s="1467"/>
      <c r="AJ61" s="1231"/>
      <c r="AK61" s="1467">
        <v>470</v>
      </c>
      <c r="AL61" s="1467"/>
      <c r="AM61" s="1467"/>
      <c r="AN61" s="1231"/>
      <c r="AO61" s="1467">
        <v>565</v>
      </c>
      <c r="AP61" s="1467"/>
      <c r="AQ61" s="1982"/>
      <c r="AR61" s="1231"/>
      <c r="AS61" s="1467">
        <v>520</v>
      </c>
      <c r="AT61" s="1467"/>
      <c r="AU61" s="1982"/>
      <c r="AV61" s="1231"/>
      <c r="AW61" s="1467">
        <v>215</v>
      </c>
      <c r="AX61" s="1467"/>
      <c r="AY61" s="1467"/>
      <c r="AZ61" s="1231"/>
    </row>
    <row r="62" spans="1:52" s="1441" customFormat="1" ht="42" customHeight="1">
      <c r="A62" s="1401">
        <v>3</v>
      </c>
      <c r="B62" s="1109" t="s">
        <v>1246</v>
      </c>
      <c r="C62" s="1401" t="s">
        <v>152</v>
      </c>
      <c r="D62" s="1445">
        <v>102</v>
      </c>
      <c r="E62" s="1445">
        <v>100</v>
      </c>
      <c r="F62" s="1231">
        <v>107</v>
      </c>
      <c r="G62" s="1445" t="e">
        <f>#REF!+#REF!+#REF!+#REF!+#REF!+#REF!+#REF!</f>
        <v>#REF!</v>
      </c>
      <c r="H62" s="1445">
        <v>107</v>
      </c>
      <c r="I62" s="1445" t="e">
        <f>#REF!+#REF!+#REF!+#REF!+#REF!+#REF!+#REF!</f>
        <v>#REF!</v>
      </c>
      <c r="J62" s="1445">
        <v>107</v>
      </c>
      <c r="K62" s="1445" t="e">
        <f>#REF!+#REF!+#REF!+#REF!+#REF!+#REF!+#REF!</f>
        <v>#REF!</v>
      </c>
      <c r="L62" s="1445" t="e">
        <f>#REF!+#REF!+#REF!+#REF!+#REF!+#REF!+#REF!</f>
        <v>#REF!</v>
      </c>
      <c r="M62" s="1445" t="e">
        <f>#REF!+#REF!+#REF!+#REF!+#REF!+#REF!+#REF!</f>
        <v>#REF!</v>
      </c>
      <c r="N62" s="1445">
        <f>Z62+AD62+AH62+AL62+AP62+AT62+AX62</f>
        <v>0</v>
      </c>
      <c r="O62" s="1445"/>
      <c r="P62" s="1445"/>
      <c r="Q62" s="1468">
        <f>Y62+AC62+AG62+AK62+AO62+AS62+AW62</f>
        <v>125</v>
      </c>
      <c r="R62" s="1231"/>
      <c r="S62" s="1231"/>
      <c r="T62" s="1231"/>
      <c r="U62" s="1445"/>
      <c r="V62" s="1445"/>
      <c r="W62" s="1459"/>
      <c r="X62" s="1447"/>
      <c r="Y62" s="1458">
        <v>27</v>
      </c>
      <c r="Z62" s="1458"/>
      <c r="AA62" s="1458"/>
      <c r="AB62" s="1231"/>
      <c r="AC62" s="1458">
        <v>31</v>
      </c>
      <c r="AD62" s="1458"/>
      <c r="AE62" s="1458"/>
      <c r="AF62" s="1231"/>
      <c r="AG62" s="1458">
        <v>22</v>
      </c>
      <c r="AH62" s="1458"/>
      <c r="AI62" s="1458"/>
      <c r="AJ62" s="1231"/>
      <c r="AK62" s="1458">
        <v>10</v>
      </c>
      <c r="AL62" s="1458"/>
      <c r="AM62" s="1458"/>
      <c r="AN62" s="1231"/>
      <c r="AO62" s="1458">
        <v>13</v>
      </c>
      <c r="AP62" s="1458"/>
      <c r="AQ62" s="1980"/>
      <c r="AR62" s="1231"/>
      <c r="AS62" s="1458">
        <v>11</v>
      </c>
      <c r="AT62" s="1458"/>
      <c r="AU62" s="1980"/>
      <c r="AV62" s="1231"/>
      <c r="AW62" s="1458">
        <v>11</v>
      </c>
      <c r="AX62" s="1458"/>
      <c r="AY62" s="1458"/>
      <c r="AZ62" s="1231"/>
    </row>
    <row r="63" spans="1:52" s="1441" customFormat="1" ht="31.5" customHeight="1">
      <c r="A63" s="1401">
        <v>4</v>
      </c>
      <c r="B63" s="1109" t="s">
        <v>813</v>
      </c>
      <c r="C63" s="1401"/>
      <c r="D63" s="1445"/>
      <c r="E63" s="1445"/>
      <c r="F63" s="1231"/>
      <c r="G63" s="1231"/>
      <c r="H63" s="1231"/>
      <c r="I63" s="1231"/>
      <c r="J63" s="1231"/>
      <c r="K63" s="1231"/>
      <c r="L63" s="1231"/>
      <c r="M63" s="1231"/>
      <c r="N63" s="1231"/>
      <c r="O63" s="1231"/>
      <c r="P63" s="1231"/>
      <c r="Q63" s="1448"/>
      <c r="R63" s="1233"/>
      <c r="S63" s="1233"/>
      <c r="T63" s="1233"/>
      <c r="U63" s="904"/>
      <c r="V63" s="904"/>
      <c r="W63" s="1276"/>
      <c r="X63" s="1447"/>
      <c r="Y63" s="1446"/>
      <c r="Z63" s="1231"/>
      <c r="AA63" s="1231"/>
      <c r="AB63" s="1231"/>
      <c r="AC63" s="1446"/>
      <c r="AD63" s="1231"/>
      <c r="AE63" s="1231"/>
      <c r="AF63" s="1231"/>
      <c r="AG63" s="1446"/>
      <c r="AH63" s="1231"/>
      <c r="AI63" s="1231"/>
      <c r="AJ63" s="1231"/>
      <c r="AK63" s="1446"/>
      <c r="AL63" s="1231"/>
      <c r="AM63" s="1231"/>
      <c r="AN63" s="1231"/>
      <c r="AO63" s="1446"/>
      <c r="AP63" s="1231"/>
      <c r="AQ63" s="1975"/>
      <c r="AR63" s="1231"/>
      <c r="AS63" s="1446"/>
      <c r="AT63" s="1231"/>
      <c r="AU63" s="1975"/>
      <c r="AV63" s="1231"/>
      <c r="AW63" s="1231"/>
      <c r="AX63" s="1231"/>
      <c r="AY63" s="1231"/>
      <c r="AZ63" s="1231"/>
    </row>
    <row r="64" spans="1:52" ht="31.5" customHeight="1">
      <c r="A64" s="1399"/>
      <c r="B64" s="865" t="s">
        <v>541</v>
      </c>
      <c r="C64" s="1399" t="s">
        <v>542</v>
      </c>
      <c r="D64" s="904">
        <v>1</v>
      </c>
      <c r="E64" s="904">
        <v>1</v>
      </c>
      <c r="F64" s="1233">
        <v>1</v>
      </c>
      <c r="G64" s="1233">
        <v>1</v>
      </c>
      <c r="H64" s="1233"/>
      <c r="I64" s="1233">
        <v>1</v>
      </c>
      <c r="J64" s="1233">
        <v>1</v>
      </c>
      <c r="K64" s="1233">
        <v>1</v>
      </c>
      <c r="L64" s="1233">
        <v>1</v>
      </c>
      <c r="M64" s="1233">
        <v>1</v>
      </c>
      <c r="N64" s="1233">
        <v>1</v>
      </c>
      <c r="O64" s="1233"/>
      <c r="P64" s="1233"/>
      <c r="Q64" s="1448">
        <v>1</v>
      </c>
      <c r="R64" s="1233"/>
      <c r="S64" s="1233"/>
      <c r="T64" s="1233"/>
      <c r="U64" s="904"/>
      <c r="V64" s="904"/>
      <c r="W64" s="1276"/>
      <c r="X64" s="1447"/>
      <c r="Y64" s="1448"/>
      <c r="Z64" s="1233"/>
      <c r="AA64" s="1233"/>
      <c r="AB64" s="1233"/>
      <c r="AC64" s="1448"/>
      <c r="AD64" s="1233"/>
      <c r="AE64" s="1233"/>
      <c r="AF64" s="1233"/>
      <c r="AG64" s="1448"/>
      <c r="AH64" s="1233"/>
      <c r="AI64" s="1233"/>
      <c r="AJ64" s="1233"/>
      <c r="AK64" s="1448"/>
      <c r="AL64" s="1233"/>
      <c r="AM64" s="1233"/>
      <c r="AN64" s="1233"/>
      <c r="AO64" s="1448"/>
      <c r="AP64" s="1233"/>
      <c r="AQ64" s="1974"/>
      <c r="AR64" s="1233"/>
      <c r="AS64" s="1448"/>
      <c r="AT64" s="1233"/>
      <c r="AU64" s="1974"/>
      <c r="AV64" s="1233"/>
      <c r="AW64" s="1233"/>
      <c r="AX64" s="1233"/>
      <c r="AY64" s="1233"/>
      <c r="AZ64" s="1233"/>
    </row>
    <row r="65" spans="1:52" ht="31.5" customHeight="1">
      <c r="A65" s="1399"/>
      <c r="B65" s="865" t="s">
        <v>543</v>
      </c>
      <c r="C65" s="1399" t="s">
        <v>544</v>
      </c>
      <c r="D65" s="904">
        <v>59</v>
      </c>
      <c r="E65" s="924">
        <v>58</v>
      </c>
      <c r="F65" s="1233">
        <v>60</v>
      </c>
      <c r="G65" s="1233" t="e">
        <f>#REF!+#REF!+#REF!+#REF!+#REF!+#REF!+#REF!</f>
        <v>#REF!</v>
      </c>
      <c r="H65" s="904">
        <v>59</v>
      </c>
      <c r="I65" s="1233" t="e">
        <f>#REF!+#REF!+#REF!+#REF!+#REF!+#REF!+#REF!</f>
        <v>#REF!</v>
      </c>
      <c r="J65" s="1233">
        <v>60</v>
      </c>
      <c r="K65" s="1233" t="e">
        <f>#REF!+#REF!+#REF!+#REF!+#REF!+#REF!+#REF!</f>
        <v>#REF!</v>
      </c>
      <c r="L65" s="1233" t="e">
        <f>#REF!+#REF!+#REF!+#REF!+#REF!+#REF!+#REF!</f>
        <v>#REF!</v>
      </c>
      <c r="M65" s="1233" t="e">
        <f>#REF!+#REF!+#REF!+#REF!+#REF!+#REF!+#REF!</f>
        <v>#REF!</v>
      </c>
      <c r="N65" s="904">
        <f>Z65+AD65+AH65+AL65+AP65+AT65+AX65</f>
        <v>0</v>
      </c>
      <c r="O65" s="1233"/>
      <c r="P65" s="1233"/>
      <c r="Q65" s="904">
        <f>+Y65+AC65+AG65+AK65+AO65+AS65+AW65</f>
        <v>60</v>
      </c>
      <c r="R65" s="1233"/>
      <c r="S65" s="1233"/>
      <c r="T65" s="1233"/>
      <c r="U65" s="904"/>
      <c r="V65" s="904"/>
      <c r="W65" s="1276"/>
      <c r="X65" s="1447"/>
      <c r="Y65" s="1451">
        <v>9</v>
      </c>
      <c r="Z65" s="1450"/>
      <c r="AA65" s="1450"/>
      <c r="AB65" s="1233"/>
      <c r="AC65" s="1451">
        <v>30</v>
      </c>
      <c r="AD65" s="1450"/>
      <c r="AE65" s="1450"/>
      <c r="AF65" s="1233"/>
      <c r="AG65" s="1451">
        <v>11</v>
      </c>
      <c r="AH65" s="1450"/>
      <c r="AI65" s="1450"/>
      <c r="AJ65" s="1233"/>
      <c r="AK65" s="1451">
        <v>6</v>
      </c>
      <c r="AL65" s="1450"/>
      <c r="AM65" s="1450"/>
      <c r="AN65" s="1233"/>
      <c r="AO65" s="1451">
        <v>2</v>
      </c>
      <c r="AP65" s="1450"/>
      <c r="AQ65" s="1971"/>
      <c r="AR65" s="1233"/>
      <c r="AS65" s="1451">
        <v>1</v>
      </c>
      <c r="AT65" s="1450"/>
      <c r="AU65" s="1971"/>
      <c r="AV65" s="1233"/>
      <c r="AW65" s="1233">
        <v>1</v>
      </c>
      <c r="AX65" s="1450"/>
      <c r="AY65" s="1450"/>
      <c r="AZ65" s="1233"/>
    </row>
    <row r="66" spans="1:52">
      <c r="AR66" s="1983"/>
    </row>
  </sheetData>
  <mergeCells count="54">
    <mergeCell ref="AS8:AU8"/>
    <mergeCell ref="AW8:AY8"/>
    <mergeCell ref="W6:W9"/>
    <mergeCell ref="Y8:AA8"/>
    <mergeCell ref="AC8:AE8"/>
    <mergeCell ref="AG8:AI8"/>
    <mergeCell ref="AK8:AM8"/>
    <mergeCell ref="AO8:AQ8"/>
    <mergeCell ref="AN8:AN9"/>
    <mergeCell ref="AO7:AR7"/>
    <mergeCell ref="AR8:AR9"/>
    <mergeCell ref="A1:B1"/>
    <mergeCell ref="B5:B9"/>
    <mergeCell ref="A4:C4"/>
    <mergeCell ref="F5:F9"/>
    <mergeCell ref="G5:G9"/>
    <mergeCell ref="A2:AZ2"/>
    <mergeCell ref="A3:AZ3"/>
    <mergeCell ref="X5:X9"/>
    <mergeCell ref="Y5:AZ5"/>
    <mergeCell ref="K5:O5"/>
    <mergeCell ref="K6:K9"/>
    <mergeCell ref="L6:L9"/>
    <mergeCell ref="U5:W5"/>
    <mergeCell ref="AS7:AV7"/>
    <mergeCell ref="AV8:AV9"/>
    <mergeCell ref="A5:A9"/>
    <mergeCell ref="J5:J9"/>
    <mergeCell ref="H5:H9"/>
    <mergeCell ref="I5:I9"/>
    <mergeCell ref="M6:M9"/>
    <mergeCell ref="N6:N9"/>
    <mergeCell ref="O6:O9"/>
    <mergeCell ref="C5:C9"/>
    <mergeCell ref="E5:E9"/>
    <mergeCell ref="D5:D9"/>
    <mergeCell ref="P5:P9"/>
    <mergeCell ref="Q5:S5"/>
    <mergeCell ref="T5:T9"/>
    <mergeCell ref="R7:R9"/>
    <mergeCell ref="S7:S9"/>
    <mergeCell ref="AW7:AZ7"/>
    <mergeCell ref="V6:V9"/>
    <mergeCell ref="Y6:AZ6"/>
    <mergeCell ref="Y7:AB7"/>
    <mergeCell ref="AB8:AB9"/>
    <mergeCell ref="AC7:AF7"/>
    <mergeCell ref="AF8:AF9"/>
    <mergeCell ref="AZ8:AZ9"/>
    <mergeCell ref="AG7:AJ7"/>
    <mergeCell ref="AJ8:AJ9"/>
    <mergeCell ref="AK7:AN7"/>
    <mergeCell ref="U6:U9"/>
    <mergeCell ref="Q7:Q9"/>
  </mergeCells>
  <phoneticPr fontId="0" type="noConversion"/>
  <pageMargins left="0.39370078740157499" right="0.15748031496063" top="0.27559055118110198" bottom="0.35433070866141703" header="0.23622047244094499" footer="0.196850393700787"/>
  <pageSetup paperSize="9" scale="72" orientation="landscape" r:id="rId1"/>
  <headerFooter alignWithMargins="0">
    <oddFooter>Page &amp;P</odd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45"/>
  <sheetViews>
    <sheetView tabSelected="1" zoomScale="85" zoomScaleNormal="85" workbookViewId="0">
      <selection activeCell="U12" sqref="U12"/>
    </sheetView>
  </sheetViews>
  <sheetFormatPr defaultColWidth="9" defaultRowHeight="16.5"/>
  <cols>
    <col min="1" max="1" width="5.375" style="1398" customWidth="1"/>
    <col min="2" max="2" width="36.875" style="1429" customWidth="1"/>
    <col min="3" max="3" width="9.625" style="1398" customWidth="1"/>
    <col min="4" max="6" width="10.125" style="1398" hidden="1" customWidth="1"/>
    <col min="7" max="8" width="10.25" style="1398" hidden="1" customWidth="1"/>
    <col min="9" max="13" width="9.875" style="1398" hidden="1" customWidth="1"/>
    <col min="14" max="14" width="9.875" style="1597" customWidth="1"/>
    <col min="15" max="15" width="9.625" style="1398" customWidth="1"/>
    <col min="16" max="18" width="9.625" style="1597" customWidth="1"/>
    <col min="19" max="19" width="11.625" style="1398" customWidth="1"/>
    <col min="20" max="20" width="11.625" style="1597" customWidth="1"/>
    <col min="21" max="21" width="11.625" style="1398" customWidth="1"/>
    <col min="22" max="22" width="10.5" style="1398" customWidth="1"/>
    <col min="23" max="38" width="9" style="1398" customWidth="1"/>
    <col min="39" max="16384" width="9" style="1398"/>
  </cols>
  <sheetData>
    <row r="1" spans="1:22">
      <c r="A1" s="1836" t="s">
        <v>221</v>
      </c>
      <c r="B1" s="1836"/>
    </row>
    <row r="2" spans="1:22" ht="24.75" customHeight="1">
      <c r="A2" s="1830" t="s">
        <v>1430</v>
      </c>
      <c r="B2" s="1830"/>
      <c r="C2" s="1830"/>
      <c r="D2" s="1830"/>
      <c r="E2" s="1830"/>
      <c r="F2" s="1830"/>
      <c r="G2" s="1830"/>
      <c r="H2" s="1830"/>
      <c r="I2" s="1830"/>
      <c r="J2" s="1830"/>
      <c r="K2" s="1830"/>
      <c r="L2" s="1830"/>
      <c r="M2" s="1830"/>
      <c r="N2" s="1830"/>
      <c r="O2" s="1830"/>
      <c r="P2" s="1830"/>
      <c r="Q2" s="1830"/>
      <c r="R2" s="1830"/>
      <c r="S2" s="1830"/>
      <c r="T2" s="1830"/>
      <c r="U2" s="1830"/>
      <c r="V2" s="1830"/>
    </row>
    <row r="3" spans="1:22" ht="28.5" customHeight="1">
      <c r="A3" s="1831" t="str">
        <f>+'12 VHTT'!A3:C3</f>
        <v>(Kèm theo báo cáo số:                 /BC-UBND ngày         tháng         năm       của UBND thành phố Lai Châu)</v>
      </c>
      <c r="B3" s="1831"/>
      <c r="C3" s="1831"/>
      <c r="D3" s="1831"/>
      <c r="E3" s="1831"/>
      <c r="F3" s="1831"/>
      <c r="G3" s="1831"/>
      <c r="H3" s="1831"/>
      <c r="I3" s="1831"/>
      <c r="J3" s="1831"/>
      <c r="K3" s="1831"/>
      <c r="L3" s="1831"/>
      <c r="M3" s="1831"/>
      <c r="N3" s="1831"/>
      <c r="O3" s="1831"/>
      <c r="P3" s="1831"/>
      <c r="Q3" s="1831"/>
      <c r="R3" s="1831"/>
      <c r="S3" s="1831"/>
      <c r="T3" s="1831"/>
      <c r="U3" s="1831"/>
      <c r="V3" s="1831"/>
    </row>
    <row r="4" spans="1:22" ht="20.25" customHeight="1">
      <c r="A4" s="1682"/>
      <c r="B4" s="1682"/>
      <c r="C4" s="1682"/>
    </row>
    <row r="5" spans="1:22" ht="24.75" customHeight="1">
      <c r="A5" s="1837" t="s">
        <v>162</v>
      </c>
      <c r="B5" s="1837" t="s">
        <v>196</v>
      </c>
      <c r="C5" s="1669" t="s">
        <v>304</v>
      </c>
      <c r="D5" s="1668" t="s">
        <v>1007</v>
      </c>
      <c r="E5" s="1668" t="s">
        <v>1257</v>
      </c>
      <c r="F5" s="1668" t="s">
        <v>1159</v>
      </c>
      <c r="G5" s="1668" t="s">
        <v>1127</v>
      </c>
      <c r="H5" s="1834" t="s">
        <v>1247</v>
      </c>
      <c r="I5" s="1672" t="s">
        <v>1251</v>
      </c>
      <c r="J5" s="1833"/>
      <c r="K5" s="1833"/>
      <c r="L5" s="1833"/>
      <c r="M5" s="1673"/>
      <c r="N5" s="1834" t="s">
        <v>1399</v>
      </c>
      <c r="O5" s="1668" t="s">
        <v>1405</v>
      </c>
      <c r="P5" s="1668"/>
      <c r="Q5" s="1668"/>
      <c r="R5" s="1834" t="s">
        <v>1429</v>
      </c>
      <c r="S5" s="1841" t="s">
        <v>291</v>
      </c>
      <c r="T5" s="1970"/>
      <c r="U5" s="1827"/>
      <c r="V5" s="1669" t="s">
        <v>723</v>
      </c>
    </row>
    <row r="6" spans="1:22" ht="33" customHeight="1">
      <c r="A6" s="1838"/>
      <c r="B6" s="1838"/>
      <c r="C6" s="1670"/>
      <c r="D6" s="1668"/>
      <c r="E6" s="1668"/>
      <c r="F6" s="1668"/>
      <c r="G6" s="1668"/>
      <c r="H6" s="1670"/>
      <c r="I6" s="1668" t="s">
        <v>1007</v>
      </c>
      <c r="J6" s="1834" t="s">
        <v>1254</v>
      </c>
      <c r="K6" s="1834" t="s">
        <v>1255</v>
      </c>
      <c r="L6" s="1834" t="s">
        <v>1249</v>
      </c>
      <c r="M6" s="1669" t="s">
        <v>1261</v>
      </c>
      <c r="N6" s="1670"/>
      <c r="O6" s="1834" t="s">
        <v>1007</v>
      </c>
      <c r="P6" s="1834" t="s">
        <v>1400</v>
      </c>
      <c r="Q6" s="1834" t="s">
        <v>1260</v>
      </c>
      <c r="R6" s="1670"/>
      <c r="S6" s="1843" t="s">
        <v>1402</v>
      </c>
      <c r="T6" s="1985" t="s">
        <v>1403</v>
      </c>
      <c r="U6" s="1842" t="s">
        <v>1404</v>
      </c>
      <c r="V6" s="1670"/>
    </row>
    <row r="7" spans="1:22" ht="51" customHeight="1">
      <c r="A7" s="1838"/>
      <c r="B7" s="1838"/>
      <c r="C7" s="1670"/>
      <c r="D7" s="1668"/>
      <c r="E7" s="1668"/>
      <c r="F7" s="1668"/>
      <c r="G7" s="1668"/>
      <c r="H7" s="1670"/>
      <c r="I7" s="1668"/>
      <c r="J7" s="1670"/>
      <c r="K7" s="1670"/>
      <c r="L7" s="1670"/>
      <c r="M7" s="1670"/>
      <c r="N7" s="1670"/>
      <c r="O7" s="1670"/>
      <c r="P7" s="1670"/>
      <c r="Q7" s="1670"/>
      <c r="R7" s="1670"/>
      <c r="S7" s="1845"/>
      <c r="T7" s="1842"/>
      <c r="U7" s="1842"/>
      <c r="V7" s="1670"/>
    </row>
    <row r="8" spans="1:22" ht="75" customHeight="1">
      <c r="A8" s="1844"/>
      <c r="B8" s="1844"/>
      <c r="C8" s="1671"/>
      <c r="D8" s="1668"/>
      <c r="E8" s="1668"/>
      <c r="F8" s="1668"/>
      <c r="G8" s="1668"/>
      <c r="H8" s="1671"/>
      <c r="I8" s="1668"/>
      <c r="J8" s="1671"/>
      <c r="K8" s="1671"/>
      <c r="L8" s="1671"/>
      <c r="M8" s="1671"/>
      <c r="N8" s="1671"/>
      <c r="O8" s="1671"/>
      <c r="P8" s="1671"/>
      <c r="Q8" s="1671"/>
      <c r="R8" s="1671"/>
      <c r="S8" s="1845"/>
      <c r="T8" s="1843"/>
      <c r="U8" s="1843"/>
      <c r="V8" s="1671"/>
    </row>
    <row r="9" spans="1:22" s="1405" customFormat="1" ht="23.25" customHeight="1">
      <c r="A9" s="1469" t="s">
        <v>163</v>
      </c>
      <c r="B9" s="1469" t="s">
        <v>164</v>
      </c>
      <c r="C9" s="1469" t="s">
        <v>165</v>
      </c>
      <c r="D9" s="1105">
        <v>2</v>
      </c>
      <c r="E9" s="1105">
        <v>1</v>
      </c>
      <c r="F9" s="1105">
        <v>4</v>
      </c>
      <c r="G9" s="1105">
        <v>5</v>
      </c>
      <c r="H9" s="875">
        <v>1</v>
      </c>
      <c r="I9" s="1105">
        <v>1</v>
      </c>
      <c r="J9" s="1105">
        <v>3</v>
      </c>
      <c r="K9" s="1105">
        <v>3</v>
      </c>
      <c r="L9" s="1105">
        <v>2</v>
      </c>
      <c r="M9" s="1105"/>
      <c r="N9" s="875"/>
      <c r="O9" s="1105"/>
      <c r="P9" s="875"/>
      <c r="Q9" s="875"/>
      <c r="R9" s="875"/>
      <c r="S9" s="1105"/>
      <c r="T9" s="875"/>
      <c r="U9" s="1105"/>
      <c r="V9" s="1105"/>
    </row>
    <row r="10" spans="1:22" s="1158" customFormat="1" ht="32.25" customHeight="1">
      <c r="A10" s="1470" t="s">
        <v>170</v>
      </c>
      <c r="B10" s="1471" t="s">
        <v>386</v>
      </c>
      <c r="C10" s="1470"/>
      <c r="D10" s="1470"/>
      <c r="E10" s="1470"/>
      <c r="F10" s="1470"/>
      <c r="G10" s="1470"/>
      <c r="H10" s="1401"/>
      <c r="I10" s="1470"/>
      <c r="J10" s="1401"/>
      <c r="K10" s="1401"/>
      <c r="L10" s="1401"/>
      <c r="M10" s="1470"/>
      <c r="N10" s="1600"/>
      <c r="O10" s="1470"/>
      <c r="P10" s="1600"/>
      <c r="Q10" s="1600"/>
      <c r="R10" s="1600"/>
      <c r="S10" s="1470"/>
      <c r="T10" s="1600"/>
      <c r="U10" s="1470"/>
      <c r="V10" s="1470"/>
    </row>
    <row r="11" spans="1:22" ht="28.5" customHeight="1">
      <c r="A11" s="1472">
        <v>1</v>
      </c>
      <c r="B11" s="1473" t="s">
        <v>387</v>
      </c>
      <c r="C11" s="1472"/>
      <c r="D11" s="1472"/>
      <c r="E11" s="1472"/>
      <c r="F11" s="1472"/>
      <c r="G11" s="1472"/>
      <c r="H11" s="1399"/>
      <c r="I11" s="1472"/>
      <c r="J11" s="1399"/>
      <c r="K11" s="1399"/>
      <c r="L11" s="1399"/>
      <c r="M11" s="1472"/>
      <c r="N11" s="1598"/>
      <c r="O11" s="1472"/>
      <c r="P11" s="1598"/>
      <c r="Q11" s="1598"/>
      <c r="R11" s="1598"/>
      <c r="S11" s="1430"/>
      <c r="T11" s="1430"/>
      <c r="U11" s="1430"/>
      <c r="V11" s="1472"/>
    </row>
    <row r="12" spans="1:22" ht="28.5" customHeight="1">
      <c r="A12" s="1472"/>
      <c r="B12" s="1473" t="s">
        <v>388</v>
      </c>
      <c r="C12" s="1472" t="s">
        <v>389</v>
      </c>
      <c r="D12" s="1448">
        <v>1</v>
      </c>
      <c r="E12" s="1448">
        <v>1</v>
      </c>
      <c r="F12" s="1448">
        <v>1</v>
      </c>
      <c r="G12" s="1448">
        <v>1</v>
      </c>
      <c r="H12" s="1233">
        <v>1</v>
      </c>
      <c r="I12" s="1448">
        <v>1</v>
      </c>
      <c r="J12" s="1233">
        <v>1</v>
      </c>
      <c r="K12" s="1233">
        <v>1</v>
      </c>
      <c r="L12" s="1233">
        <v>1</v>
      </c>
      <c r="M12" s="1448"/>
      <c r="N12" s="1233"/>
      <c r="O12" s="1448">
        <v>1</v>
      </c>
      <c r="P12" s="1233"/>
      <c r="Q12" s="1233"/>
      <c r="R12" s="1233"/>
      <c r="S12" s="1430"/>
      <c r="T12" s="1430"/>
      <c r="U12" s="1430"/>
      <c r="V12" s="1472"/>
    </row>
    <row r="13" spans="1:22" ht="28.5" hidden="1" customHeight="1">
      <c r="A13" s="1472"/>
      <c r="B13" s="1473" t="s">
        <v>390</v>
      </c>
      <c r="C13" s="1472" t="s">
        <v>389</v>
      </c>
      <c r="D13" s="1448">
        <v>1</v>
      </c>
      <c r="E13" s="1448"/>
      <c r="F13" s="1448"/>
      <c r="G13" s="1448"/>
      <c r="H13" s="1233"/>
      <c r="I13" s="1448"/>
      <c r="J13" s="1233"/>
      <c r="K13" s="1233"/>
      <c r="L13" s="1233"/>
      <c r="M13" s="1448"/>
      <c r="N13" s="1233"/>
      <c r="O13" s="1448"/>
      <c r="P13" s="1233"/>
      <c r="Q13" s="1233"/>
      <c r="R13" s="1233"/>
      <c r="S13" s="1430"/>
      <c r="T13" s="1430"/>
      <c r="U13" s="1430"/>
      <c r="V13" s="1472"/>
    </row>
    <row r="14" spans="1:22" ht="28.5" customHeight="1">
      <c r="A14" s="1472"/>
      <c r="B14" s="1473" t="s">
        <v>391</v>
      </c>
      <c r="C14" s="1472" t="s">
        <v>389</v>
      </c>
      <c r="D14" s="1448">
        <v>1</v>
      </c>
      <c r="E14" s="1448">
        <v>1</v>
      </c>
      <c r="F14" s="1448">
        <v>1</v>
      </c>
      <c r="G14" s="1448">
        <v>1</v>
      </c>
      <c r="H14" s="1233">
        <v>1</v>
      </c>
      <c r="I14" s="1448">
        <v>1</v>
      </c>
      <c r="J14" s="1233">
        <v>1</v>
      </c>
      <c r="K14" s="1233">
        <v>1</v>
      </c>
      <c r="L14" s="1233">
        <v>1</v>
      </c>
      <c r="M14" s="1448"/>
      <c r="N14" s="1233"/>
      <c r="O14" s="1448">
        <v>1</v>
      </c>
      <c r="P14" s="1233"/>
      <c r="Q14" s="1233"/>
      <c r="R14" s="1233"/>
      <c r="S14" s="1430"/>
      <c r="T14" s="1430"/>
      <c r="U14" s="1430"/>
      <c r="V14" s="1472"/>
    </row>
    <row r="15" spans="1:22" ht="32.25" customHeight="1">
      <c r="A15" s="1472">
        <v>2</v>
      </c>
      <c r="B15" s="1473" t="s">
        <v>392</v>
      </c>
      <c r="C15" s="1472" t="s">
        <v>393</v>
      </c>
      <c r="D15" s="1448">
        <v>3</v>
      </c>
      <c r="E15" s="1448">
        <v>3</v>
      </c>
      <c r="F15" s="1448">
        <v>3</v>
      </c>
      <c r="G15" s="1448">
        <v>3</v>
      </c>
      <c r="H15" s="1233">
        <v>3</v>
      </c>
      <c r="I15" s="1448">
        <v>3</v>
      </c>
      <c r="J15" s="1233">
        <v>3</v>
      </c>
      <c r="K15" s="1233">
        <v>3</v>
      </c>
      <c r="L15" s="1233">
        <v>3</v>
      </c>
      <c r="M15" s="1448"/>
      <c r="N15" s="1233"/>
      <c r="O15" s="1448">
        <v>3</v>
      </c>
      <c r="P15" s="1233"/>
      <c r="Q15" s="1233"/>
      <c r="R15" s="1233"/>
      <c r="S15" s="1276"/>
      <c r="T15" s="904"/>
      <c r="U15" s="1276"/>
      <c r="V15" s="1472"/>
    </row>
    <row r="16" spans="1:22" s="1158" customFormat="1" ht="32.25" customHeight="1">
      <c r="A16" s="1470" t="s">
        <v>171</v>
      </c>
      <c r="B16" s="1471" t="s">
        <v>394</v>
      </c>
      <c r="C16" s="1470"/>
      <c r="D16" s="1446"/>
      <c r="E16" s="1470"/>
      <c r="F16" s="1470"/>
      <c r="G16" s="1470"/>
      <c r="H16" s="1401"/>
      <c r="I16" s="1470"/>
      <c r="J16" s="1401"/>
      <c r="K16" s="1401"/>
      <c r="L16" s="1401"/>
      <c r="M16" s="1470"/>
      <c r="N16" s="1600"/>
      <c r="O16" s="1470"/>
      <c r="P16" s="1600"/>
      <c r="Q16" s="1600"/>
      <c r="R16" s="1600"/>
      <c r="S16" s="1276"/>
      <c r="T16" s="904"/>
      <c r="U16" s="1276"/>
      <c r="V16" s="1470"/>
    </row>
    <row r="17" spans="1:22" ht="32.25" customHeight="1">
      <c r="A17" s="1472">
        <v>1</v>
      </c>
      <c r="B17" s="1473" t="s">
        <v>395</v>
      </c>
      <c r="C17" s="1472" t="s">
        <v>560</v>
      </c>
      <c r="D17" s="1448">
        <v>252</v>
      </c>
      <c r="E17" s="1448">
        <v>250</v>
      </c>
      <c r="F17" s="1448">
        <v>250</v>
      </c>
      <c r="G17" s="1448">
        <v>252</v>
      </c>
      <c r="H17" s="1233">
        <v>252</v>
      </c>
      <c r="I17" s="1448">
        <v>268</v>
      </c>
      <c r="J17" s="1233">
        <v>260</v>
      </c>
      <c r="K17" s="1233">
        <v>252</v>
      </c>
      <c r="L17" s="1233">
        <v>268</v>
      </c>
      <c r="M17" s="1448"/>
      <c r="N17" s="1233"/>
      <c r="O17" s="1448">
        <v>268</v>
      </c>
      <c r="P17" s="1233"/>
      <c r="Q17" s="1233"/>
      <c r="R17" s="1233"/>
      <c r="S17" s="1276"/>
      <c r="T17" s="904"/>
      <c r="U17" s="1276"/>
      <c r="V17" s="1472"/>
    </row>
    <row r="18" spans="1:22" ht="32.25" customHeight="1">
      <c r="A18" s="1472">
        <v>2</v>
      </c>
      <c r="B18" s="1473" t="s">
        <v>396</v>
      </c>
      <c r="C18" s="1472" t="s">
        <v>397</v>
      </c>
      <c r="D18" s="1276">
        <v>77600</v>
      </c>
      <c r="E18" s="936">
        <v>75100</v>
      </c>
      <c r="F18" s="936">
        <v>75220</v>
      </c>
      <c r="G18" s="936">
        <v>77600</v>
      </c>
      <c r="H18" s="842">
        <v>77600</v>
      </c>
      <c r="I18" s="936">
        <v>91661</v>
      </c>
      <c r="J18" s="842">
        <v>84626</v>
      </c>
      <c r="K18" s="842">
        <v>88139</v>
      </c>
      <c r="L18" s="842">
        <v>91991</v>
      </c>
      <c r="M18" s="936"/>
      <c r="N18" s="842"/>
      <c r="O18" s="936">
        <v>92500</v>
      </c>
      <c r="P18" s="842"/>
      <c r="Q18" s="842"/>
      <c r="R18" s="842"/>
      <c r="S18" s="1276"/>
      <c r="T18" s="904"/>
      <c r="U18" s="1276"/>
      <c r="V18" s="1472"/>
    </row>
    <row r="19" spans="1:22" ht="32.25" customHeight="1">
      <c r="A19" s="1472">
        <v>3</v>
      </c>
      <c r="B19" s="1473" t="s">
        <v>398</v>
      </c>
      <c r="C19" s="1472" t="s">
        <v>397</v>
      </c>
      <c r="D19" s="1276">
        <v>1720.8116199135159</v>
      </c>
      <c r="E19" s="1472"/>
      <c r="F19" s="1472"/>
      <c r="G19" s="936">
        <v>1721</v>
      </c>
      <c r="H19" s="842">
        <v>1721</v>
      </c>
      <c r="I19" s="936">
        <v>1721</v>
      </c>
      <c r="J19" s="842">
        <v>1588</v>
      </c>
      <c r="K19" s="842">
        <v>1588</v>
      </c>
      <c r="L19" s="842">
        <v>1721</v>
      </c>
      <c r="M19" s="936"/>
      <c r="N19" s="842"/>
      <c r="O19" s="936">
        <v>1750</v>
      </c>
      <c r="P19" s="842"/>
      <c r="Q19" s="842"/>
      <c r="R19" s="842"/>
      <c r="S19" s="1276"/>
      <c r="T19" s="904"/>
      <c r="U19" s="1276"/>
      <c r="V19" s="1472"/>
    </row>
    <row r="20" spans="1:22" ht="32.25" customHeight="1">
      <c r="A20" s="1472">
        <v>4</v>
      </c>
      <c r="B20" s="1474" t="s">
        <v>1035</v>
      </c>
      <c r="C20" s="1472" t="s">
        <v>167</v>
      </c>
      <c r="D20" s="1276">
        <v>100</v>
      </c>
      <c r="E20" s="1276">
        <v>100</v>
      </c>
      <c r="F20" s="1276">
        <v>100</v>
      </c>
      <c r="G20" s="1276">
        <v>100</v>
      </c>
      <c r="H20" s="904">
        <v>100</v>
      </c>
      <c r="I20" s="1276">
        <v>100</v>
      </c>
      <c r="J20" s="904">
        <v>100</v>
      </c>
      <c r="K20" s="904">
        <v>100</v>
      </c>
      <c r="L20" s="904">
        <v>100</v>
      </c>
      <c r="M20" s="1276"/>
      <c r="N20" s="904"/>
      <c r="O20" s="1276">
        <v>100</v>
      </c>
      <c r="P20" s="904"/>
      <c r="Q20" s="904"/>
      <c r="R20" s="904"/>
      <c r="S20" s="1276"/>
      <c r="T20" s="904"/>
      <c r="U20" s="1276"/>
      <c r="V20" s="1472"/>
    </row>
    <row r="21" spans="1:22" ht="32.25" customHeight="1">
      <c r="A21" s="1472">
        <v>5</v>
      </c>
      <c r="B21" s="1473" t="s">
        <v>399</v>
      </c>
      <c r="C21" s="1472" t="s">
        <v>397</v>
      </c>
      <c r="D21" s="1276">
        <v>14650</v>
      </c>
      <c r="E21" s="1276">
        <v>13270</v>
      </c>
      <c r="F21" s="1276">
        <v>13300</v>
      </c>
      <c r="G21" s="1276">
        <v>14650</v>
      </c>
      <c r="H21" s="904">
        <v>14650</v>
      </c>
      <c r="I21" s="1276">
        <v>14730</v>
      </c>
      <c r="J21" s="904">
        <v>14680</v>
      </c>
      <c r="K21" s="904">
        <v>14700</v>
      </c>
      <c r="L21" s="904">
        <v>14730</v>
      </c>
      <c r="M21" s="1276"/>
      <c r="N21" s="904"/>
      <c r="O21" s="1276">
        <v>14890</v>
      </c>
      <c r="P21" s="904"/>
      <c r="Q21" s="904"/>
      <c r="R21" s="904"/>
      <c r="S21" s="1276"/>
      <c r="T21" s="904"/>
      <c r="U21" s="1276"/>
      <c r="V21" s="1472"/>
    </row>
    <row r="22" spans="1:22" ht="32.25" customHeight="1">
      <c r="A22" s="1472">
        <v>6</v>
      </c>
      <c r="B22" s="1473" t="s">
        <v>11</v>
      </c>
      <c r="C22" s="1475" t="s">
        <v>355</v>
      </c>
      <c r="D22" s="1448">
        <v>7</v>
      </c>
      <c r="E22" s="1472">
        <v>7</v>
      </c>
      <c r="F22" s="1448">
        <v>7</v>
      </c>
      <c r="G22" s="1448">
        <v>7</v>
      </c>
      <c r="H22" s="1233">
        <v>7</v>
      </c>
      <c r="I22" s="1448">
        <v>7</v>
      </c>
      <c r="J22" s="1233">
        <v>7</v>
      </c>
      <c r="K22" s="1233">
        <v>7</v>
      </c>
      <c r="L22" s="1233">
        <v>7</v>
      </c>
      <c r="M22" s="1448"/>
      <c r="N22" s="1233"/>
      <c r="O22" s="1448">
        <v>7</v>
      </c>
      <c r="P22" s="1233"/>
      <c r="Q22" s="1233"/>
      <c r="R22" s="1233"/>
      <c r="S22" s="1276"/>
      <c r="T22" s="904"/>
      <c r="U22" s="1276"/>
      <c r="V22" s="1472"/>
    </row>
    <row r="23" spans="1:22" ht="30" customHeight="1">
      <c r="A23" s="1401" t="s">
        <v>177</v>
      </c>
      <c r="B23" s="1476" t="s">
        <v>227</v>
      </c>
      <c r="C23" s="1399"/>
      <c r="D23" s="1399"/>
      <c r="E23" s="1399"/>
      <c r="F23" s="1399"/>
      <c r="G23" s="1399"/>
      <c r="H23" s="1399"/>
      <c r="I23" s="1399"/>
      <c r="J23" s="1399"/>
      <c r="K23" s="1399"/>
      <c r="L23" s="1399"/>
      <c r="M23" s="1399"/>
      <c r="N23" s="1598"/>
      <c r="O23" s="1399"/>
      <c r="P23" s="1598"/>
      <c r="Q23" s="1598"/>
      <c r="R23" s="1598"/>
      <c r="S23" s="1399"/>
      <c r="T23" s="1598"/>
      <c r="U23" s="1399"/>
      <c r="V23" s="1399"/>
    </row>
    <row r="24" spans="1:22" ht="27.75" customHeight="1">
      <c r="A24" s="1399">
        <v>1</v>
      </c>
      <c r="B24" s="1477" t="s">
        <v>228</v>
      </c>
      <c r="C24" s="1478" t="s">
        <v>229</v>
      </c>
      <c r="D24" s="1399"/>
      <c r="E24" s="1399"/>
      <c r="F24" s="1399"/>
      <c r="G24" s="1399"/>
      <c r="H24" s="1399"/>
      <c r="I24" s="1479">
        <v>2400</v>
      </c>
      <c r="J24" s="1479">
        <v>816</v>
      </c>
      <c r="K24" s="1479">
        <v>1760</v>
      </c>
      <c r="L24" s="1479">
        <v>2400</v>
      </c>
      <c r="M24" s="1399"/>
      <c r="N24" s="1598"/>
      <c r="O24" s="1480">
        <v>2400</v>
      </c>
      <c r="P24" s="1479"/>
      <c r="Q24" s="1479"/>
      <c r="R24" s="1479"/>
      <c r="S24" s="1276"/>
      <c r="T24" s="904"/>
      <c r="U24" s="1233"/>
      <c r="V24" s="1399"/>
    </row>
    <row r="25" spans="1:22" ht="42" customHeight="1">
      <c r="A25" s="1399"/>
      <c r="B25" s="1477" t="s">
        <v>1110</v>
      </c>
      <c r="C25" s="1478" t="s">
        <v>27</v>
      </c>
      <c r="D25" s="1399"/>
      <c r="E25" s="1399"/>
      <c r="F25" s="1399"/>
      <c r="G25" s="1399"/>
      <c r="H25" s="1399"/>
      <c r="I25" s="1479">
        <v>105</v>
      </c>
      <c r="J25" s="1479">
        <v>88</v>
      </c>
      <c r="K25" s="1479">
        <v>83</v>
      </c>
      <c r="L25" s="1479">
        <v>105</v>
      </c>
      <c r="M25" s="1399"/>
      <c r="N25" s="1598"/>
      <c r="O25" s="1480">
        <v>200</v>
      </c>
      <c r="P25" s="1479"/>
      <c r="Q25" s="1479"/>
      <c r="R25" s="1479"/>
      <c r="S25" s="1276"/>
      <c r="T25" s="904"/>
      <c r="U25" s="1456"/>
      <c r="V25" s="1399"/>
    </row>
    <row r="26" spans="1:22" ht="27.75" customHeight="1">
      <c r="A26" s="1399"/>
      <c r="B26" s="1477" t="s">
        <v>500</v>
      </c>
      <c r="C26" s="1478" t="s">
        <v>27</v>
      </c>
      <c r="D26" s="1399"/>
      <c r="E26" s="1399"/>
      <c r="F26" s="1399"/>
      <c r="G26" s="1399"/>
      <c r="H26" s="1399"/>
      <c r="I26" s="1479"/>
      <c r="J26" s="1479"/>
      <c r="K26" s="1479"/>
      <c r="L26" s="1479"/>
      <c r="M26" s="1399"/>
      <c r="N26" s="1598"/>
      <c r="O26" s="1480"/>
      <c r="P26" s="1479"/>
      <c r="Q26" s="1479"/>
      <c r="R26" s="1479"/>
      <c r="S26" s="1276"/>
      <c r="T26" s="904"/>
      <c r="U26" s="1233"/>
      <c r="V26" s="1399"/>
    </row>
    <row r="27" spans="1:22" ht="21.75" customHeight="1">
      <c r="A27" s="1399">
        <v>2</v>
      </c>
      <c r="B27" s="1477" t="s">
        <v>230</v>
      </c>
      <c r="C27" s="1478" t="s">
        <v>229</v>
      </c>
      <c r="D27" s="1399"/>
      <c r="E27" s="1399"/>
      <c r="F27" s="1399"/>
      <c r="G27" s="1399"/>
      <c r="H27" s="1399"/>
      <c r="I27" s="1479">
        <v>2400</v>
      </c>
      <c r="J27" s="1479">
        <v>1200</v>
      </c>
      <c r="K27" s="1479">
        <v>1760</v>
      </c>
      <c r="L27" s="1479">
        <v>2400</v>
      </c>
      <c r="M27" s="1399"/>
      <c r="N27" s="1598"/>
      <c r="O27" s="1480">
        <v>2000</v>
      </c>
      <c r="P27" s="1479"/>
      <c r="Q27" s="1479"/>
      <c r="R27" s="1479"/>
      <c r="S27" s="1276"/>
      <c r="T27" s="904"/>
      <c r="U27" s="1456"/>
      <c r="V27" s="1399"/>
    </row>
    <row r="28" spans="1:22" s="1435" customFormat="1" ht="21.75" hidden="1" customHeight="1">
      <c r="A28" s="1485"/>
      <c r="B28" s="1499" t="s">
        <v>434</v>
      </c>
      <c r="C28" s="1500" t="s">
        <v>433</v>
      </c>
      <c r="D28" s="1485"/>
      <c r="E28" s="1485"/>
      <c r="F28" s="1485"/>
      <c r="G28" s="1485"/>
      <c r="H28" s="1485"/>
      <c r="I28" s="1501"/>
      <c r="J28" s="1501"/>
      <c r="K28" s="1501"/>
      <c r="L28" s="1501"/>
      <c r="M28" s="1485"/>
      <c r="N28" s="1485"/>
      <c r="O28" s="1502"/>
      <c r="P28" s="1501"/>
      <c r="Q28" s="1501"/>
      <c r="R28" s="1501"/>
      <c r="S28" s="1490"/>
      <c r="T28" s="1487"/>
      <c r="U28" s="1488"/>
      <c r="V28" s="1485"/>
    </row>
    <row r="29" spans="1:22" s="1435" customFormat="1" ht="21.75" hidden="1" customHeight="1">
      <c r="A29" s="1485"/>
      <c r="B29" s="1499" t="s">
        <v>437</v>
      </c>
      <c r="C29" s="1500" t="s">
        <v>27</v>
      </c>
      <c r="D29" s="1485"/>
      <c r="E29" s="1485"/>
      <c r="F29" s="1485"/>
      <c r="G29" s="1485"/>
      <c r="H29" s="1485"/>
      <c r="I29" s="1501"/>
      <c r="J29" s="1501"/>
      <c r="K29" s="1501"/>
      <c r="L29" s="1501"/>
      <c r="M29" s="1485"/>
      <c r="N29" s="1485"/>
      <c r="O29" s="1502"/>
      <c r="P29" s="1501"/>
      <c r="Q29" s="1501"/>
      <c r="R29" s="1501"/>
      <c r="S29" s="1490"/>
      <c r="T29" s="1487"/>
      <c r="U29" s="1488"/>
      <c r="V29" s="1485"/>
    </row>
    <row r="30" spans="1:22" s="1435" customFormat="1" ht="21.75" hidden="1" customHeight="1">
      <c r="A30" s="1485">
        <v>3</v>
      </c>
      <c r="B30" s="1499" t="s">
        <v>231</v>
      </c>
      <c r="C30" s="1500" t="s">
        <v>229</v>
      </c>
      <c r="D30" s="1485"/>
      <c r="E30" s="1485"/>
      <c r="F30" s="1485"/>
      <c r="G30" s="1485"/>
      <c r="H30" s="1485"/>
      <c r="I30" s="1501"/>
      <c r="J30" s="1501"/>
      <c r="K30" s="1501"/>
      <c r="L30" s="1501"/>
      <c r="M30" s="1485"/>
      <c r="N30" s="1485"/>
      <c r="O30" s="1502"/>
      <c r="P30" s="1501"/>
      <c r="Q30" s="1501"/>
      <c r="R30" s="1501"/>
      <c r="S30" s="1490"/>
      <c r="T30" s="1487"/>
      <c r="U30" s="1488"/>
      <c r="V30" s="1485"/>
    </row>
    <row r="31" spans="1:22" s="1435" customFormat="1" ht="21.75" hidden="1" customHeight="1">
      <c r="A31" s="1485"/>
      <c r="B31" s="1499" t="s">
        <v>435</v>
      </c>
      <c r="C31" s="1500" t="s">
        <v>433</v>
      </c>
      <c r="D31" s="1485"/>
      <c r="E31" s="1485"/>
      <c r="F31" s="1485"/>
      <c r="G31" s="1485"/>
      <c r="H31" s="1485"/>
      <c r="I31" s="1501"/>
      <c r="J31" s="1501"/>
      <c r="K31" s="1501"/>
      <c r="L31" s="1501"/>
      <c r="M31" s="1485"/>
      <c r="N31" s="1485"/>
      <c r="O31" s="1502"/>
      <c r="P31" s="1501"/>
      <c r="Q31" s="1501"/>
      <c r="R31" s="1501"/>
      <c r="S31" s="1490"/>
      <c r="T31" s="1487"/>
      <c r="U31" s="1488"/>
      <c r="V31" s="1485"/>
    </row>
    <row r="32" spans="1:22" s="1435" customFormat="1" ht="21.75" hidden="1" customHeight="1">
      <c r="A32" s="1485"/>
      <c r="B32" s="1499" t="s">
        <v>436</v>
      </c>
      <c r="C32" s="1500" t="s">
        <v>27</v>
      </c>
      <c r="D32" s="1485"/>
      <c r="E32" s="1485"/>
      <c r="F32" s="1485"/>
      <c r="G32" s="1485"/>
      <c r="H32" s="1485"/>
      <c r="I32" s="1501"/>
      <c r="J32" s="1501"/>
      <c r="K32" s="1501"/>
      <c r="L32" s="1501"/>
      <c r="M32" s="1485"/>
      <c r="N32" s="1485"/>
      <c r="O32" s="1502"/>
      <c r="P32" s="1501"/>
      <c r="Q32" s="1501"/>
      <c r="R32" s="1501"/>
      <c r="S32" s="1490"/>
      <c r="T32" s="1487"/>
      <c r="U32" s="1488"/>
      <c r="V32" s="1485"/>
    </row>
    <row r="33" spans="1:22" ht="28.5" customHeight="1">
      <c r="A33" s="1399">
        <v>3</v>
      </c>
      <c r="B33" s="1477" t="s">
        <v>144</v>
      </c>
      <c r="C33" s="1478" t="s">
        <v>50</v>
      </c>
      <c r="D33" s="1399"/>
      <c r="E33" s="1399"/>
      <c r="F33" s="1399"/>
      <c r="G33" s="1399"/>
      <c r="H33" s="1399"/>
      <c r="I33" s="1317"/>
      <c r="J33" s="1317"/>
      <c r="K33" s="1317"/>
      <c r="L33" s="1317"/>
      <c r="M33" s="1399"/>
      <c r="N33" s="1598"/>
      <c r="O33" s="1292"/>
      <c r="P33" s="1317"/>
      <c r="Q33" s="1317"/>
      <c r="R33" s="1317"/>
      <c r="S33" s="1276"/>
      <c r="T33" s="904"/>
      <c r="U33" s="1233"/>
      <c r="V33" s="1399"/>
    </row>
    <row r="34" spans="1:22" ht="30" customHeight="1">
      <c r="A34" s="1399">
        <v>4</v>
      </c>
      <c r="B34" s="1477" t="s">
        <v>438</v>
      </c>
      <c r="C34" s="1478" t="s">
        <v>232</v>
      </c>
      <c r="D34" s="1399"/>
      <c r="E34" s="1399"/>
      <c r="F34" s="1399"/>
      <c r="G34" s="1399"/>
      <c r="H34" s="1399"/>
      <c r="I34" s="1317">
        <v>100</v>
      </c>
      <c r="J34" s="1317">
        <v>100</v>
      </c>
      <c r="K34" s="1317">
        <v>100</v>
      </c>
      <c r="L34" s="1317">
        <v>100</v>
      </c>
      <c r="M34" s="1399"/>
      <c r="N34" s="1598"/>
      <c r="O34" s="1292">
        <v>100</v>
      </c>
      <c r="P34" s="1317"/>
      <c r="Q34" s="1317"/>
      <c r="R34" s="1317"/>
      <c r="S34" s="1276"/>
      <c r="T34" s="904"/>
      <c r="U34" s="1233"/>
      <c r="V34" s="1399"/>
    </row>
    <row r="35" spans="1:22" s="1435" customFormat="1" ht="35.25" hidden="1" customHeight="1">
      <c r="A35" s="1485">
        <v>6</v>
      </c>
      <c r="B35" s="1499" t="s">
        <v>311</v>
      </c>
      <c r="C35" s="1500" t="s">
        <v>50</v>
      </c>
      <c r="D35" s="1485"/>
      <c r="E35" s="1485"/>
      <c r="F35" s="1485"/>
      <c r="G35" s="1485"/>
      <c r="H35" s="1485"/>
      <c r="I35" s="1501"/>
      <c r="J35" s="1501"/>
      <c r="K35" s="1501"/>
      <c r="L35" s="1501"/>
      <c r="M35" s="1485"/>
      <c r="N35" s="1485"/>
      <c r="O35" s="1502"/>
      <c r="P35" s="1501"/>
      <c r="Q35" s="1501"/>
      <c r="R35" s="1501"/>
      <c r="S35" s="1490"/>
      <c r="T35" s="1487"/>
      <c r="U35" s="1488"/>
      <c r="V35" s="1485"/>
    </row>
    <row r="36" spans="1:22" ht="41.25" customHeight="1">
      <c r="A36" s="1399">
        <v>5</v>
      </c>
      <c r="B36" s="1477" t="s">
        <v>593</v>
      </c>
      <c r="C36" s="1478" t="s">
        <v>232</v>
      </c>
      <c r="D36" s="1399"/>
      <c r="E36" s="1399"/>
      <c r="F36" s="1399"/>
      <c r="G36" s="1399"/>
      <c r="H36" s="1399"/>
      <c r="I36" s="1317">
        <v>100</v>
      </c>
      <c r="J36" s="1317">
        <v>100</v>
      </c>
      <c r="K36" s="1317">
        <v>100</v>
      </c>
      <c r="L36" s="1317">
        <v>100</v>
      </c>
      <c r="M36" s="1399"/>
      <c r="N36" s="1598"/>
      <c r="O36" s="1292">
        <v>100</v>
      </c>
      <c r="P36" s="1317"/>
      <c r="Q36" s="1317"/>
      <c r="R36" s="1317"/>
      <c r="S36" s="1276"/>
      <c r="T36" s="904"/>
      <c r="U36" s="1233"/>
      <c r="V36" s="1399"/>
    </row>
    <row r="37" spans="1:22" s="1158" customFormat="1" ht="44.25" customHeight="1">
      <c r="A37" s="1401" t="s">
        <v>1378</v>
      </c>
      <c r="B37" s="1109" t="s">
        <v>310</v>
      </c>
      <c r="C37" s="1481"/>
      <c r="D37" s="1401"/>
      <c r="E37" s="1401"/>
      <c r="F37" s="1401"/>
      <c r="G37" s="1401"/>
      <c r="H37" s="1401"/>
      <c r="I37" s="1317"/>
      <c r="J37" s="1317"/>
      <c r="K37" s="1317"/>
      <c r="L37" s="1317"/>
      <c r="M37" s="1401"/>
      <c r="N37" s="1600"/>
      <c r="O37" s="1292"/>
      <c r="P37" s="1317"/>
      <c r="Q37" s="1317"/>
      <c r="R37" s="1317"/>
      <c r="S37" s="1276"/>
      <c r="T37" s="904"/>
      <c r="U37" s="1233"/>
      <c r="V37" s="1401"/>
    </row>
    <row r="38" spans="1:22" ht="21.75" customHeight="1">
      <c r="A38" s="1399">
        <v>1</v>
      </c>
      <c r="B38" s="940" t="s">
        <v>235</v>
      </c>
      <c r="C38" s="1478" t="s">
        <v>236</v>
      </c>
      <c r="D38" s="1399"/>
      <c r="E38" s="1399"/>
      <c r="F38" s="1399"/>
      <c r="G38" s="1399"/>
      <c r="H38" s="1399"/>
      <c r="I38" s="1317"/>
      <c r="J38" s="1317"/>
      <c r="K38" s="1317">
        <v>7</v>
      </c>
      <c r="L38" s="1317"/>
      <c r="M38" s="1399"/>
      <c r="N38" s="1598"/>
      <c r="O38" s="1292"/>
      <c r="P38" s="1317"/>
      <c r="Q38" s="1317"/>
      <c r="R38" s="1317"/>
      <c r="S38" s="1276"/>
      <c r="T38" s="904"/>
      <c r="U38" s="1233"/>
      <c r="V38" s="1399"/>
    </row>
    <row r="39" spans="1:22" s="1435" customFormat="1" ht="21.75" hidden="1" customHeight="1">
      <c r="A39" s="1485"/>
      <c r="B39" s="1503" t="s">
        <v>439</v>
      </c>
      <c r="C39" s="1500" t="s">
        <v>560</v>
      </c>
      <c r="D39" s="1485"/>
      <c r="E39" s="1485"/>
      <c r="F39" s="1485"/>
      <c r="G39" s="1485"/>
      <c r="H39" s="1485"/>
      <c r="I39" s="1501"/>
      <c r="J39" s="1501"/>
      <c r="K39" s="1501"/>
      <c r="L39" s="1501"/>
      <c r="M39" s="1485"/>
      <c r="N39" s="1485"/>
      <c r="O39" s="1502"/>
      <c r="P39" s="1501"/>
      <c r="Q39" s="1501"/>
      <c r="R39" s="1501"/>
      <c r="S39" s="1490"/>
      <c r="T39" s="1487"/>
      <c r="U39" s="1488"/>
      <c r="V39" s="1485"/>
    </row>
    <row r="40" spans="1:22" ht="21.75" customHeight="1">
      <c r="A40" s="1482"/>
      <c r="B40" s="1482" t="s">
        <v>1377</v>
      </c>
      <c r="C40" s="1478" t="s">
        <v>27</v>
      </c>
      <c r="D40" s="1399"/>
      <c r="E40" s="1399"/>
      <c r="F40" s="1399"/>
      <c r="G40" s="1399"/>
      <c r="H40" s="1399"/>
      <c r="I40" s="1317">
        <v>7</v>
      </c>
      <c r="J40" s="1317">
        <v>7</v>
      </c>
      <c r="K40" s="1317">
        <v>7</v>
      </c>
      <c r="L40" s="1317">
        <v>7</v>
      </c>
      <c r="M40" s="1399"/>
      <c r="N40" s="1598"/>
      <c r="O40" s="1292">
        <v>7</v>
      </c>
      <c r="P40" s="1317"/>
      <c r="Q40" s="1317"/>
      <c r="R40" s="1317"/>
      <c r="S40" s="1276"/>
      <c r="T40" s="904"/>
      <c r="U40" s="1233"/>
      <c r="V40" s="1399"/>
    </row>
    <row r="41" spans="1:22" ht="21.75" customHeight="1">
      <c r="A41" s="1399">
        <v>2</v>
      </c>
      <c r="B41" s="1477" t="s">
        <v>440</v>
      </c>
      <c r="C41" s="1478" t="s">
        <v>236</v>
      </c>
      <c r="D41" s="1399"/>
      <c r="E41" s="1399"/>
      <c r="F41" s="1399"/>
      <c r="G41" s="1399"/>
      <c r="H41" s="1399"/>
      <c r="I41" s="1317">
        <v>1</v>
      </c>
      <c r="J41" s="1317">
        <v>1</v>
      </c>
      <c r="K41" s="1317">
        <v>1</v>
      </c>
      <c r="L41" s="1317">
        <v>1</v>
      </c>
      <c r="M41" s="1399"/>
      <c r="N41" s="1598"/>
      <c r="O41" s="1292">
        <v>1</v>
      </c>
      <c r="P41" s="1317"/>
      <c r="Q41" s="1317"/>
      <c r="R41" s="1317"/>
      <c r="S41" s="1276"/>
      <c r="T41" s="904"/>
      <c r="U41" s="1233"/>
      <c r="V41" s="1399"/>
    </row>
    <row r="42" spans="1:22" s="1435" customFormat="1" ht="21.75" hidden="1" customHeight="1">
      <c r="A42" s="1485">
        <v>3</v>
      </c>
      <c r="B42" s="1499" t="s">
        <v>537</v>
      </c>
      <c r="C42" s="1485"/>
      <c r="D42" s="1485"/>
      <c r="E42" s="1485"/>
      <c r="F42" s="1485"/>
      <c r="G42" s="1485"/>
      <c r="H42" s="1485"/>
      <c r="I42" s="1485"/>
      <c r="J42" s="1485"/>
      <c r="K42" s="1485"/>
      <c r="L42" s="1485"/>
      <c r="M42" s="1485"/>
      <c r="N42" s="1485"/>
      <c r="O42" s="1485"/>
      <c r="P42" s="1485"/>
      <c r="Q42" s="1485"/>
      <c r="R42" s="1485"/>
      <c r="S42" s="1485"/>
      <c r="T42" s="1485"/>
      <c r="U42" s="1485"/>
      <c r="V42" s="1485"/>
    </row>
    <row r="43" spans="1:22" hidden="1"/>
    <row r="44" spans="1:22" hidden="1"/>
    <row r="45" spans="1:22">
      <c r="K45" s="1483"/>
    </row>
  </sheetData>
  <mergeCells count="29">
    <mergeCell ref="A1:B1"/>
    <mergeCell ref="A4:C4"/>
    <mergeCell ref="A5:A8"/>
    <mergeCell ref="B5:B8"/>
    <mergeCell ref="C5:C8"/>
    <mergeCell ref="A2:V2"/>
    <mergeCell ref="A3:V3"/>
    <mergeCell ref="H5:H8"/>
    <mergeCell ref="V5:V8"/>
    <mergeCell ref="S6:S8"/>
    <mergeCell ref="D5:D8"/>
    <mergeCell ref="E5:E8"/>
    <mergeCell ref="F5:F8"/>
    <mergeCell ref="G5:G8"/>
    <mergeCell ref="I5:M5"/>
    <mergeCell ref="M6:M8"/>
    <mergeCell ref="S5:U5"/>
    <mergeCell ref="I6:I8"/>
    <mergeCell ref="U6:U8"/>
    <mergeCell ref="J6:J8"/>
    <mergeCell ref="K6:K8"/>
    <mergeCell ref="L6:L8"/>
    <mergeCell ref="N5:N8"/>
    <mergeCell ref="O5:Q5"/>
    <mergeCell ref="O6:O8"/>
    <mergeCell ref="P6:P8"/>
    <mergeCell ref="Q6:Q8"/>
    <mergeCell ref="R5:R8"/>
    <mergeCell ref="T6:T8"/>
  </mergeCells>
  <phoneticPr fontId="0" type="noConversion"/>
  <pageMargins left="0.23622047244094499" right="0.196850393700787" top="0.35433070866141703" bottom="0.70866141732283505" header="0.27559055118110198" footer="0.35433070866141703"/>
  <pageSetup paperSize="9" scale="80" orientation="portrait"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K32"/>
  <sheetViews>
    <sheetView zoomScale="90" zoomScaleNormal="90" workbookViewId="0">
      <selection activeCell="F30" sqref="F30"/>
    </sheetView>
  </sheetViews>
  <sheetFormatPr defaultRowHeight="15.75"/>
  <cols>
    <col min="1" max="1" width="9" style="561"/>
    <col min="2" max="2" width="20.5" style="561" bestFit="1" customWidth="1"/>
    <col min="3" max="3" width="18.125" style="561" bestFit="1" customWidth="1"/>
    <col min="4" max="4" width="24.125" style="561" bestFit="1" customWidth="1"/>
    <col min="5" max="6" width="11.375" style="561" bestFit="1" customWidth="1"/>
    <col min="7" max="16384" width="9" style="561"/>
  </cols>
  <sheetData>
    <row r="2" spans="1:6" s="1534" customFormat="1" ht="31.5">
      <c r="B2" s="1535" t="s">
        <v>1389</v>
      </c>
      <c r="C2" s="1535" t="s">
        <v>1390</v>
      </c>
      <c r="D2" s="1535" t="s">
        <v>1391</v>
      </c>
      <c r="E2" s="1537" t="s">
        <v>1394</v>
      </c>
      <c r="F2" s="1537" t="s">
        <v>1395</v>
      </c>
    </row>
    <row r="3" spans="1:6" ht="32.25" customHeight="1">
      <c r="A3" s="1532" t="s">
        <v>1392</v>
      </c>
      <c r="B3" s="1540">
        <v>417792</v>
      </c>
      <c r="C3" s="1540">
        <v>423792</v>
      </c>
      <c r="D3" s="1540">
        <v>99363</v>
      </c>
      <c r="E3" s="1541">
        <f>+D3/B3%</f>
        <v>23.782887178308822</v>
      </c>
      <c r="F3" s="1542">
        <f>D3/C3%</f>
        <v>23.44617170687507</v>
      </c>
    </row>
    <row r="4" spans="1:6">
      <c r="A4" s="1532" t="s">
        <v>1396</v>
      </c>
      <c r="B4" s="1540">
        <v>180000</v>
      </c>
      <c r="C4" s="1540">
        <v>186000</v>
      </c>
      <c r="D4" s="1540">
        <v>23427</v>
      </c>
      <c r="E4" s="1542">
        <f>D4/B4%</f>
        <v>13.015000000000001</v>
      </c>
      <c r="F4" s="1543">
        <f>D4/C4%</f>
        <v>12.595161290322581</v>
      </c>
    </row>
    <row r="5" spans="1:6">
      <c r="A5" s="1532" t="s">
        <v>1393</v>
      </c>
      <c r="B5" s="1540">
        <v>417792</v>
      </c>
      <c r="C5" s="1540">
        <v>423792</v>
      </c>
      <c r="D5" s="1540">
        <f>+D6+D7</f>
        <v>67287</v>
      </c>
      <c r="E5" s="1544">
        <f>D5/B5%</f>
        <v>16.105382582720587</v>
      </c>
      <c r="F5" s="1544">
        <f>D5/C5%</f>
        <v>15.87736436742553</v>
      </c>
    </row>
    <row r="6" spans="1:6">
      <c r="B6" s="1545"/>
      <c r="C6" s="1545"/>
      <c r="D6" s="1540">
        <v>59086</v>
      </c>
      <c r="E6" s="1545"/>
      <c r="F6" s="1545"/>
    </row>
    <row r="7" spans="1:6">
      <c r="B7" s="1545"/>
      <c r="C7" s="1545"/>
      <c r="D7" s="1540">
        <v>8201</v>
      </c>
      <c r="E7" s="1545"/>
      <c r="F7" s="1545"/>
    </row>
    <row r="8" spans="1:6">
      <c r="D8" s="1536"/>
    </row>
    <row r="9" spans="1:6">
      <c r="A9" s="561" t="s">
        <v>1397</v>
      </c>
      <c r="B9" s="1536">
        <v>17000</v>
      </c>
      <c r="C9" s="1551">
        <v>1489</v>
      </c>
      <c r="D9" s="561">
        <v>1450</v>
      </c>
    </row>
    <row r="10" spans="1:6">
      <c r="B10" s="1536">
        <v>22325</v>
      </c>
      <c r="C10" s="1551">
        <v>7325</v>
      </c>
      <c r="D10" s="561">
        <v>6657</v>
      </c>
    </row>
    <row r="11" spans="1:6">
      <c r="B11" s="1549">
        <f>+B9+B10</f>
        <v>39325</v>
      </c>
      <c r="C11" s="1549">
        <f t="shared" ref="C11:E11" si="0">+C9+C10</f>
        <v>8814</v>
      </c>
      <c r="D11" s="1549">
        <f t="shared" si="0"/>
        <v>8107</v>
      </c>
      <c r="E11" s="1536">
        <f t="shared" si="0"/>
        <v>0</v>
      </c>
    </row>
    <row r="13" spans="1:6">
      <c r="A13" s="561" t="s">
        <v>1398</v>
      </c>
      <c r="B13" s="561">
        <v>44490</v>
      </c>
      <c r="C13" s="1551">
        <v>2898</v>
      </c>
      <c r="D13" s="561">
        <v>2751</v>
      </c>
    </row>
    <row r="14" spans="1:6">
      <c r="B14" s="561">
        <v>19847</v>
      </c>
      <c r="C14" s="1551">
        <v>7918</v>
      </c>
      <c r="D14" s="561">
        <v>3311</v>
      </c>
    </row>
    <row r="16" spans="1:6">
      <c r="B16" s="1549">
        <f>+B13+B14</f>
        <v>64337</v>
      </c>
      <c r="C16" s="1549">
        <f t="shared" ref="C16:E16" si="1">+C13+C14</f>
        <v>10816</v>
      </c>
      <c r="D16" s="1549">
        <f t="shared" si="1"/>
        <v>6062</v>
      </c>
      <c r="E16" s="561">
        <f t="shared" si="1"/>
        <v>0</v>
      </c>
    </row>
    <row r="19" spans="2:11">
      <c r="B19" s="1550">
        <f>+B11+B16</f>
        <v>103662</v>
      </c>
      <c r="C19" s="1550">
        <f>+C11+C16</f>
        <v>19630</v>
      </c>
      <c r="D19" s="1550">
        <f t="shared" ref="D19" si="2">+D11+D16</f>
        <v>14169</v>
      </c>
      <c r="E19" s="1548">
        <f>+D19/B19%</f>
        <v>13.668460959657349</v>
      </c>
    </row>
    <row r="25" spans="2:11">
      <c r="C25" s="1548"/>
      <c r="G25" s="561">
        <v>82</v>
      </c>
      <c r="H25" s="561">
        <v>84</v>
      </c>
      <c r="I25" s="561">
        <v>9</v>
      </c>
      <c r="J25" s="561">
        <v>3</v>
      </c>
      <c r="K25" s="561">
        <v>3</v>
      </c>
    </row>
    <row r="29" spans="2:11">
      <c r="H29" s="561">
        <f>+G25+H25+I25</f>
        <v>175</v>
      </c>
      <c r="J29" s="561">
        <f>+J25+K25</f>
        <v>6</v>
      </c>
    </row>
    <row r="32" spans="2:11">
      <c r="I32" s="561">
        <f>+H29+J29</f>
        <v>181</v>
      </c>
    </row>
  </sheetData>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U33"/>
  <sheetViews>
    <sheetView topLeftCell="A7" zoomScale="90" zoomScaleNormal="90" workbookViewId="0">
      <selection activeCell="B23" sqref="B23"/>
    </sheetView>
  </sheetViews>
  <sheetFormatPr defaultColWidth="9" defaultRowHeight="15.75"/>
  <cols>
    <col min="1" max="1" width="4.875" style="1151" customWidth="1"/>
    <col min="2" max="2" width="37.25" style="1189" customWidth="1"/>
    <col min="3" max="3" width="10.5" style="1151" customWidth="1"/>
    <col min="4" max="4" width="9.5" style="1151" hidden="1" customWidth="1"/>
    <col min="5" max="5" width="10" style="1151" hidden="1" customWidth="1"/>
    <col min="6" max="6" width="10.375" style="1151" hidden="1" customWidth="1"/>
    <col min="7" max="7" width="11.25" style="1151" hidden="1" customWidth="1"/>
    <col min="8" max="8" width="9.625" style="1151" hidden="1" customWidth="1"/>
    <col min="9" max="9" width="10.625" style="1151" hidden="1" customWidth="1"/>
    <col min="10" max="10" width="10.75" style="1151" customWidth="1"/>
    <col min="11" max="12" width="10.75" style="1151" hidden="1" customWidth="1"/>
    <col min="13" max="13" width="10.75" style="1151" customWidth="1"/>
    <col min="14" max="14" width="10.75" style="1151" hidden="1" customWidth="1"/>
    <col min="15" max="15" width="10.75" style="1151" customWidth="1"/>
    <col min="16" max="16" width="10.5" style="1151" hidden="1" customWidth="1"/>
    <col min="17" max="17" width="10.5" style="1151" customWidth="1"/>
    <col min="18" max="18" width="10.5" style="1151" hidden="1" customWidth="1"/>
    <col min="19" max="19" width="10.5" style="1151" customWidth="1"/>
    <col min="20" max="20" width="9.5" style="1151" customWidth="1"/>
    <col min="21" max="36" width="0" style="1151" hidden="1" customWidth="1"/>
    <col min="37" max="16384" width="9" style="1151"/>
  </cols>
  <sheetData>
    <row r="1" spans="1:21">
      <c r="A1" s="1847" t="s">
        <v>463</v>
      </c>
      <c r="B1" s="1847"/>
    </row>
    <row r="2" spans="1:21" ht="26.25" customHeight="1">
      <c r="A2" s="1848" t="s">
        <v>1335</v>
      </c>
      <c r="B2" s="1848"/>
      <c r="C2" s="1848"/>
      <c r="D2" s="1848"/>
      <c r="E2" s="1848"/>
      <c r="F2" s="1848"/>
      <c r="G2" s="1848"/>
      <c r="H2" s="1848"/>
      <c r="I2" s="1848"/>
      <c r="J2" s="1848"/>
      <c r="K2" s="1848"/>
      <c r="L2" s="1848"/>
      <c r="M2" s="1848"/>
      <c r="N2" s="1848"/>
      <c r="O2" s="1848"/>
      <c r="P2" s="1848"/>
      <c r="Q2" s="1848"/>
      <c r="R2" s="1848"/>
      <c r="S2" s="1848"/>
      <c r="T2" s="1848"/>
    </row>
    <row r="3" spans="1:21">
      <c r="A3" s="1849" t="str">
        <f>'13 TTTT'!A3:V3</f>
        <v>(Kèm theo báo cáo số:                 /BC-UBND ngày         tháng         năm       của UBND thành phố Lai Châu)</v>
      </c>
      <c r="B3" s="1849"/>
      <c r="C3" s="1849"/>
      <c r="D3" s="1849"/>
      <c r="E3" s="1849"/>
      <c r="F3" s="1849"/>
      <c r="G3" s="1849"/>
      <c r="H3" s="1849"/>
      <c r="I3" s="1849"/>
      <c r="J3" s="1849"/>
      <c r="K3" s="1849"/>
      <c r="L3" s="1849"/>
      <c r="M3" s="1849"/>
      <c r="N3" s="1849"/>
      <c r="O3" s="1849"/>
      <c r="P3" s="1849"/>
      <c r="Q3" s="1849"/>
      <c r="R3" s="1849"/>
      <c r="S3" s="1849"/>
      <c r="T3" s="1849"/>
    </row>
    <row r="4" spans="1:21">
      <c r="A4" s="1186"/>
      <c r="B4" s="1187"/>
      <c r="C4" s="1186"/>
    </row>
    <row r="5" spans="1:21" ht="26.25" customHeight="1">
      <c r="A5" s="1809" t="s">
        <v>162</v>
      </c>
      <c r="B5" s="1789" t="s">
        <v>196</v>
      </c>
      <c r="C5" s="1789" t="s">
        <v>304</v>
      </c>
      <c r="D5" s="1800" t="s">
        <v>1128</v>
      </c>
      <c r="E5" s="1789" t="s">
        <v>1250</v>
      </c>
      <c r="F5" s="1789" t="s">
        <v>1257</v>
      </c>
      <c r="G5" s="1789" t="s">
        <v>1284</v>
      </c>
      <c r="H5" s="1789" t="s">
        <v>1127</v>
      </c>
      <c r="I5" s="1789" t="s">
        <v>1258</v>
      </c>
      <c r="J5" s="1850" t="s">
        <v>1251</v>
      </c>
      <c r="K5" s="1810"/>
      <c r="L5" s="1810"/>
      <c r="M5" s="1810"/>
      <c r="N5" s="1811"/>
      <c r="O5" s="1782" t="s">
        <v>1334</v>
      </c>
      <c r="P5" s="1806" t="s">
        <v>1359</v>
      </c>
      <c r="Q5" s="1815" t="s">
        <v>1116</v>
      </c>
      <c r="R5" s="1815"/>
      <c r="S5" s="1816"/>
      <c r="T5" s="1789" t="s">
        <v>723</v>
      </c>
      <c r="U5" s="1151" t="s">
        <v>180</v>
      </c>
    </row>
    <row r="6" spans="1:21" ht="15.75" customHeight="1">
      <c r="A6" s="1809"/>
      <c r="B6" s="1789"/>
      <c r="C6" s="1789"/>
      <c r="D6" s="1783"/>
      <c r="E6" s="1789"/>
      <c r="F6" s="1789"/>
      <c r="G6" s="1789"/>
      <c r="H6" s="1789"/>
      <c r="I6" s="1789"/>
      <c r="J6" s="1789" t="s">
        <v>1007</v>
      </c>
      <c r="K6" s="1800" t="s">
        <v>1248</v>
      </c>
      <c r="L6" s="1800" t="s">
        <v>1285</v>
      </c>
      <c r="M6" s="1800" t="s">
        <v>1249</v>
      </c>
      <c r="N6" s="1782" t="s">
        <v>1261</v>
      </c>
      <c r="O6" s="1783"/>
      <c r="P6" s="1807"/>
      <c r="Q6" s="1789" t="s">
        <v>1252</v>
      </c>
      <c r="R6" s="1800" t="s">
        <v>1253</v>
      </c>
      <c r="S6" s="1782" t="s">
        <v>1330</v>
      </c>
      <c r="T6" s="1789"/>
    </row>
    <row r="7" spans="1:21" ht="15.75" customHeight="1">
      <c r="A7" s="1809"/>
      <c r="B7" s="1789"/>
      <c r="C7" s="1789"/>
      <c r="D7" s="1783"/>
      <c r="E7" s="1789"/>
      <c r="F7" s="1789"/>
      <c r="G7" s="1789"/>
      <c r="H7" s="1789"/>
      <c r="I7" s="1789"/>
      <c r="J7" s="1789"/>
      <c r="K7" s="1783"/>
      <c r="L7" s="1783"/>
      <c r="M7" s="1783"/>
      <c r="N7" s="1783"/>
      <c r="O7" s="1783"/>
      <c r="P7" s="1807"/>
      <c r="Q7" s="1789"/>
      <c r="R7" s="1783"/>
      <c r="S7" s="1783"/>
      <c r="T7" s="1789"/>
    </row>
    <row r="8" spans="1:21" ht="72" customHeight="1">
      <c r="A8" s="1809"/>
      <c r="B8" s="1789"/>
      <c r="C8" s="1789"/>
      <c r="D8" s="1796"/>
      <c r="E8" s="1789"/>
      <c r="F8" s="1789"/>
      <c r="G8" s="1789"/>
      <c r="H8" s="1789"/>
      <c r="I8" s="1789"/>
      <c r="J8" s="1789"/>
      <c r="K8" s="1796"/>
      <c r="L8" s="1796"/>
      <c r="M8" s="1796"/>
      <c r="N8" s="1796"/>
      <c r="O8" s="1796"/>
      <c r="P8" s="1808"/>
      <c r="Q8" s="1789"/>
      <c r="R8" s="1796"/>
      <c r="S8" s="1796"/>
      <c r="T8" s="1789"/>
    </row>
    <row r="9" spans="1:21" s="1150" customFormat="1">
      <c r="A9" s="1067" t="s">
        <v>163</v>
      </c>
      <c r="B9" s="1078" t="s">
        <v>164</v>
      </c>
      <c r="C9" s="1067" t="s">
        <v>165</v>
      </c>
      <c r="D9" s="1067"/>
      <c r="E9" s="1067"/>
      <c r="F9" s="1067">
        <v>1</v>
      </c>
      <c r="G9" s="1067">
        <v>1</v>
      </c>
      <c r="H9" s="1067"/>
      <c r="I9" s="1067">
        <v>1</v>
      </c>
      <c r="J9" s="1067">
        <v>2</v>
      </c>
      <c r="K9" s="1067">
        <v>3</v>
      </c>
      <c r="L9" s="1067">
        <v>3</v>
      </c>
      <c r="M9" s="1067">
        <v>3</v>
      </c>
      <c r="N9" s="1066">
        <v>4</v>
      </c>
      <c r="O9" s="1066">
        <v>4</v>
      </c>
      <c r="P9" s="1067"/>
      <c r="Q9" s="1067" t="s">
        <v>1161</v>
      </c>
      <c r="R9" s="1067" t="s">
        <v>1274</v>
      </c>
      <c r="S9" s="1066" t="s">
        <v>1331</v>
      </c>
      <c r="T9" s="1067">
        <v>8</v>
      </c>
    </row>
    <row r="10" spans="1:21" ht="22.5" hidden="1" customHeight="1">
      <c r="A10" s="1082" t="s">
        <v>225</v>
      </c>
      <c r="B10" s="1085" t="s">
        <v>143</v>
      </c>
      <c r="C10" s="1082"/>
      <c r="D10" s="1082"/>
      <c r="E10" s="1082"/>
      <c r="F10" s="1082"/>
      <c r="G10" s="1082"/>
      <c r="H10" s="1082"/>
      <c r="I10" s="1082"/>
      <c r="J10" s="1082"/>
      <c r="K10" s="1082"/>
      <c r="L10" s="1082"/>
      <c r="M10" s="1082"/>
      <c r="N10" s="953"/>
      <c r="O10" s="953"/>
      <c r="P10" s="1082"/>
      <c r="Q10" s="1082"/>
      <c r="R10" s="1082"/>
      <c r="S10" s="953"/>
      <c r="T10" s="1082"/>
    </row>
    <row r="11" spans="1:21" s="1188" customFormat="1" ht="24.75" customHeight="1">
      <c r="A11" s="1146" t="s">
        <v>226</v>
      </c>
      <c r="B11" s="1190" t="s">
        <v>227</v>
      </c>
      <c r="C11" s="1146"/>
      <c r="D11" s="1146"/>
      <c r="E11" s="1146"/>
      <c r="F11" s="1146"/>
      <c r="G11" s="1146"/>
      <c r="H11" s="1146"/>
      <c r="I11" s="1146"/>
      <c r="J11" s="1146"/>
      <c r="K11" s="1146"/>
      <c r="L11" s="1146"/>
      <c r="M11" s="1146"/>
      <c r="N11" s="1148"/>
      <c r="O11" s="1148"/>
      <c r="P11" s="1146"/>
      <c r="Q11" s="1146"/>
      <c r="R11" s="1146"/>
      <c r="S11" s="1148"/>
      <c r="T11" s="1146"/>
    </row>
    <row r="12" spans="1:21" s="1188" customFormat="1" ht="18.75" customHeight="1">
      <c r="A12" s="1082">
        <v>1</v>
      </c>
      <c r="B12" s="1085" t="s">
        <v>228</v>
      </c>
      <c r="C12" s="1082" t="s">
        <v>229</v>
      </c>
      <c r="D12" s="1091">
        <v>1150</v>
      </c>
      <c r="E12" s="692">
        <v>2182</v>
      </c>
      <c r="F12" s="1089">
        <v>1202</v>
      </c>
      <c r="G12" s="1089">
        <f>G15</f>
        <v>1812</v>
      </c>
      <c r="H12" s="1089">
        <v>2400</v>
      </c>
      <c r="I12" s="1089">
        <v>2400</v>
      </c>
      <c r="J12" s="1089">
        <f t="shared" ref="J12:J13" si="0">+H12</f>
        <v>2400</v>
      </c>
      <c r="K12" s="1089">
        <v>816</v>
      </c>
      <c r="L12" s="1089">
        <v>1760</v>
      </c>
      <c r="M12" s="1089">
        <v>2400</v>
      </c>
      <c r="N12" s="1090"/>
      <c r="O12" s="1090">
        <v>2400</v>
      </c>
      <c r="P12" s="692">
        <v>2400</v>
      </c>
      <c r="Q12" s="692">
        <f>M12/J12%</f>
        <v>100</v>
      </c>
      <c r="R12" s="692">
        <f>M12/I12%</f>
        <v>100</v>
      </c>
      <c r="S12" s="954">
        <f>O12/M12%</f>
        <v>100</v>
      </c>
      <c r="T12" s="1146"/>
    </row>
    <row r="13" spans="1:21" ht="41.25" customHeight="1">
      <c r="A13" s="1082"/>
      <c r="B13" s="1085" t="s">
        <v>1110</v>
      </c>
      <c r="C13" s="1082" t="s">
        <v>27</v>
      </c>
      <c r="D13" s="1091">
        <v>55</v>
      </c>
      <c r="E13" s="692">
        <v>97</v>
      </c>
      <c r="F13" s="963">
        <v>56</v>
      </c>
      <c r="G13" s="963">
        <v>125</v>
      </c>
      <c r="H13" s="963">
        <v>105</v>
      </c>
      <c r="I13" s="963">
        <v>105</v>
      </c>
      <c r="J13" s="1089">
        <f t="shared" si="0"/>
        <v>105</v>
      </c>
      <c r="K13" s="1089">
        <v>88</v>
      </c>
      <c r="L13" s="1089">
        <v>83</v>
      </c>
      <c r="M13" s="1089">
        <v>105</v>
      </c>
      <c r="N13" s="1090"/>
      <c r="O13" s="1090">
        <v>200</v>
      </c>
      <c r="P13" s="692">
        <v>200</v>
      </c>
      <c r="Q13" s="692">
        <f t="shared" ref="Q13:Q29" si="1">M13/J13%</f>
        <v>100</v>
      </c>
      <c r="R13" s="692">
        <f t="shared" ref="R13:R29" si="2">M13/I13%</f>
        <v>100</v>
      </c>
      <c r="S13" s="954">
        <f t="shared" ref="S13:S29" si="3">O13/M13%</f>
        <v>190.47619047619048</v>
      </c>
      <c r="T13" s="1082"/>
    </row>
    <row r="14" spans="1:21">
      <c r="A14" s="1082" t="s">
        <v>181</v>
      </c>
      <c r="B14" s="1085" t="s">
        <v>500</v>
      </c>
      <c r="C14" s="1082" t="s">
        <v>27</v>
      </c>
      <c r="D14" s="1091"/>
      <c r="E14" s="692"/>
      <c r="F14" s="963"/>
      <c r="G14" s="963"/>
      <c r="H14" s="963"/>
      <c r="I14" s="963"/>
      <c r="J14" s="1089"/>
      <c r="K14" s="1089"/>
      <c r="L14" s="1089"/>
      <c r="M14" s="1089"/>
      <c r="N14" s="1090"/>
      <c r="O14" s="1090"/>
      <c r="P14" s="692"/>
      <c r="Q14" s="692"/>
      <c r="R14" s="692"/>
      <c r="S14" s="954"/>
      <c r="T14" s="1082"/>
    </row>
    <row r="15" spans="1:21">
      <c r="A15" s="1082">
        <v>2</v>
      </c>
      <c r="B15" s="1085" t="s">
        <v>230</v>
      </c>
      <c r="C15" s="1082" t="s">
        <v>229</v>
      </c>
      <c r="D15" s="1091">
        <v>1150</v>
      </c>
      <c r="E15" s="692">
        <v>2182</v>
      </c>
      <c r="F15" s="1089">
        <v>1202</v>
      </c>
      <c r="G15" s="1089">
        <v>1812</v>
      </c>
      <c r="H15" s="1089">
        <v>2400</v>
      </c>
      <c r="I15" s="1089">
        <v>2400</v>
      </c>
      <c r="J15" s="1089">
        <f>+H15</f>
        <v>2400</v>
      </c>
      <c r="K15" s="1089">
        <v>1200</v>
      </c>
      <c r="L15" s="1089">
        <v>1760</v>
      </c>
      <c r="M15" s="1089">
        <v>2400</v>
      </c>
      <c r="N15" s="1090"/>
      <c r="O15" s="1090">
        <v>2000</v>
      </c>
      <c r="P15" s="692"/>
      <c r="Q15" s="692">
        <f t="shared" si="1"/>
        <v>100</v>
      </c>
      <c r="R15" s="692">
        <f t="shared" si="2"/>
        <v>100</v>
      </c>
      <c r="S15" s="954">
        <f t="shared" si="3"/>
        <v>83.333333333333329</v>
      </c>
      <c r="T15" s="1082"/>
    </row>
    <row r="16" spans="1:21">
      <c r="A16" s="1082"/>
      <c r="B16" s="1085" t="s">
        <v>434</v>
      </c>
      <c r="C16" s="1082" t="s">
        <v>433</v>
      </c>
      <c r="D16" s="1091"/>
      <c r="E16" s="692"/>
      <c r="F16" s="963"/>
      <c r="G16" s="963"/>
      <c r="H16" s="963"/>
      <c r="I16" s="963"/>
      <c r="J16" s="963"/>
      <c r="K16" s="963"/>
      <c r="L16" s="963"/>
      <c r="M16" s="963"/>
      <c r="N16" s="951"/>
      <c r="O16" s="951"/>
      <c r="P16" s="692"/>
      <c r="Q16" s="692"/>
      <c r="R16" s="692"/>
      <c r="S16" s="954"/>
      <c r="T16" s="1082"/>
    </row>
    <row r="17" spans="1:20">
      <c r="A17" s="1082"/>
      <c r="B17" s="1085" t="s">
        <v>437</v>
      </c>
      <c r="C17" s="1082" t="s">
        <v>27</v>
      </c>
      <c r="D17" s="1091"/>
      <c r="E17" s="692"/>
      <c r="F17" s="963"/>
      <c r="G17" s="963"/>
      <c r="H17" s="963"/>
      <c r="I17" s="963"/>
      <c r="J17" s="963"/>
      <c r="K17" s="963"/>
      <c r="L17" s="963"/>
      <c r="M17" s="963"/>
      <c r="N17" s="951"/>
      <c r="O17" s="951"/>
      <c r="P17" s="692"/>
      <c r="Q17" s="692"/>
      <c r="R17" s="692"/>
      <c r="S17" s="954"/>
      <c r="T17" s="1082"/>
    </row>
    <row r="18" spans="1:20">
      <c r="A18" s="1082">
        <v>3</v>
      </c>
      <c r="B18" s="1085" t="s">
        <v>231</v>
      </c>
      <c r="C18" s="1082" t="s">
        <v>229</v>
      </c>
      <c r="D18" s="1091"/>
      <c r="E18" s="692"/>
      <c r="F18" s="963"/>
      <c r="G18" s="963"/>
      <c r="H18" s="963"/>
      <c r="I18" s="963"/>
      <c r="J18" s="963"/>
      <c r="K18" s="963"/>
      <c r="L18" s="963"/>
      <c r="M18" s="963"/>
      <c r="N18" s="951"/>
      <c r="O18" s="951"/>
      <c r="P18" s="692"/>
      <c r="Q18" s="692"/>
      <c r="R18" s="692"/>
      <c r="S18" s="954"/>
      <c r="T18" s="1082"/>
    </row>
    <row r="19" spans="1:20">
      <c r="A19" s="1082"/>
      <c r="B19" s="1085" t="s">
        <v>435</v>
      </c>
      <c r="C19" s="1082" t="s">
        <v>433</v>
      </c>
      <c r="D19" s="1091"/>
      <c r="E19" s="692"/>
      <c r="F19" s="963"/>
      <c r="G19" s="963"/>
      <c r="H19" s="963"/>
      <c r="I19" s="963"/>
      <c r="J19" s="963"/>
      <c r="K19" s="963"/>
      <c r="L19" s="963"/>
      <c r="M19" s="963"/>
      <c r="N19" s="951"/>
      <c r="O19" s="951"/>
      <c r="P19" s="692"/>
      <c r="Q19" s="692"/>
      <c r="R19" s="692"/>
      <c r="S19" s="954"/>
      <c r="T19" s="1082"/>
    </row>
    <row r="20" spans="1:20">
      <c r="A20" s="1082"/>
      <c r="B20" s="1085" t="s">
        <v>436</v>
      </c>
      <c r="C20" s="1082" t="s">
        <v>27</v>
      </c>
      <c r="D20" s="1091"/>
      <c r="E20" s="692"/>
      <c r="F20" s="963"/>
      <c r="G20" s="963"/>
      <c r="H20" s="963"/>
      <c r="I20" s="963"/>
      <c r="J20" s="963"/>
      <c r="K20" s="963"/>
      <c r="L20" s="963"/>
      <c r="M20" s="963"/>
      <c r="N20" s="951"/>
      <c r="O20" s="951"/>
      <c r="P20" s="692"/>
      <c r="Q20" s="692"/>
      <c r="R20" s="692"/>
      <c r="S20" s="954"/>
      <c r="T20" s="1082"/>
    </row>
    <row r="21" spans="1:20" ht="26.25" customHeight="1">
      <c r="A21" s="1082">
        <v>3</v>
      </c>
      <c r="B21" s="1085" t="s">
        <v>144</v>
      </c>
      <c r="C21" s="1082" t="s">
        <v>50</v>
      </c>
      <c r="D21" s="1091"/>
      <c r="E21" s="692">
        <v>12668</v>
      </c>
      <c r="F21" s="963"/>
      <c r="G21" s="692">
        <v>12668</v>
      </c>
      <c r="H21" s="692">
        <v>12668</v>
      </c>
      <c r="I21" s="1089">
        <v>12668</v>
      </c>
      <c r="J21" s="963"/>
      <c r="K21" s="963"/>
      <c r="L21" s="963"/>
      <c r="M21" s="963"/>
      <c r="N21" s="951"/>
      <c r="O21" s="951"/>
      <c r="P21" s="692"/>
      <c r="Q21" s="692"/>
      <c r="R21" s="692"/>
      <c r="S21" s="954"/>
      <c r="T21" s="1082"/>
    </row>
    <row r="22" spans="1:20" ht="24" customHeight="1">
      <c r="A22" s="1082">
        <v>4</v>
      </c>
      <c r="B22" s="1085" t="s">
        <v>438</v>
      </c>
      <c r="C22" s="1082" t="s">
        <v>232</v>
      </c>
      <c r="D22" s="1091">
        <v>100</v>
      </c>
      <c r="E22" s="692">
        <v>100</v>
      </c>
      <c r="F22" s="963">
        <v>100</v>
      </c>
      <c r="G22" s="692">
        <v>100</v>
      </c>
      <c r="H22" s="963">
        <v>100</v>
      </c>
      <c r="I22" s="963">
        <v>100</v>
      </c>
      <c r="J22" s="963">
        <f>+H22</f>
        <v>100</v>
      </c>
      <c r="K22" s="963">
        <v>100</v>
      </c>
      <c r="L22" s="963">
        <v>100</v>
      </c>
      <c r="M22" s="963">
        <v>100</v>
      </c>
      <c r="N22" s="951"/>
      <c r="O22" s="951">
        <v>100</v>
      </c>
      <c r="P22" s="692">
        <v>100</v>
      </c>
      <c r="Q22" s="692">
        <f t="shared" si="1"/>
        <v>100</v>
      </c>
      <c r="R22" s="692">
        <f t="shared" si="2"/>
        <v>100</v>
      </c>
      <c r="S22" s="954">
        <f t="shared" si="3"/>
        <v>100</v>
      </c>
      <c r="T22" s="1082"/>
    </row>
    <row r="23" spans="1:20" ht="45" customHeight="1">
      <c r="A23" s="1082">
        <v>5</v>
      </c>
      <c r="B23" s="1085" t="s">
        <v>311</v>
      </c>
      <c r="C23" s="1082" t="s">
        <v>50</v>
      </c>
      <c r="D23" s="1091"/>
      <c r="E23" s="692">
        <v>12668</v>
      </c>
      <c r="F23" s="963"/>
      <c r="G23" s="692">
        <v>12668</v>
      </c>
      <c r="H23" s="692">
        <v>12668</v>
      </c>
      <c r="I23" s="692">
        <v>12668</v>
      </c>
      <c r="J23" s="963"/>
      <c r="K23" s="963"/>
      <c r="L23" s="963"/>
      <c r="M23" s="963"/>
      <c r="N23" s="951"/>
      <c r="O23" s="951"/>
      <c r="P23" s="692"/>
      <c r="Q23" s="692"/>
      <c r="R23" s="692"/>
      <c r="S23" s="954"/>
      <c r="T23" s="1082"/>
    </row>
    <row r="24" spans="1:20" ht="44.25" customHeight="1">
      <c r="A24" s="1082">
        <v>6</v>
      </c>
      <c r="B24" s="1085" t="s">
        <v>593</v>
      </c>
      <c r="C24" s="1082" t="s">
        <v>232</v>
      </c>
      <c r="D24" s="1091">
        <v>100</v>
      </c>
      <c r="E24" s="692">
        <v>100</v>
      </c>
      <c r="F24" s="963">
        <v>100</v>
      </c>
      <c r="G24" s="963">
        <v>100</v>
      </c>
      <c r="H24" s="963">
        <v>100</v>
      </c>
      <c r="I24" s="963">
        <v>100</v>
      </c>
      <c r="J24" s="963">
        <f t="shared" ref="J24:J29" si="4">+H24</f>
        <v>100</v>
      </c>
      <c r="K24" s="963">
        <v>100</v>
      </c>
      <c r="L24" s="963">
        <v>100</v>
      </c>
      <c r="M24" s="963">
        <v>100</v>
      </c>
      <c r="N24" s="951"/>
      <c r="O24" s="951">
        <v>100</v>
      </c>
      <c r="P24" s="692">
        <v>100</v>
      </c>
      <c r="Q24" s="692">
        <f t="shared" si="1"/>
        <v>100</v>
      </c>
      <c r="R24" s="692">
        <f t="shared" si="2"/>
        <v>100</v>
      </c>
      <c r="S24" s="954">
        <f t="shared" si="3"/>
        <v>100</v>
      </c>
      <c r="T24" s="1082"/>
    </row>
    <row r="25" spans="1:20" s="1188" customFormat="1" ht="43.5" customHeight="1">
      <c r="A25" s="1146" t="s">
        <v>233</v>
      </c>
      <c r="B25" s="1190" t="s">
        <v>310</v>
      </c>
      <c r="C25" s="1146"/>
      <c r="D25" s="1074"/>
      <c r="E25" s="693"/>
      <c r="F25" s="1074"/>
      <c r="G25" s="1074"/>
      <c r="H25" s="1074"/>
      <c r="I25" s="1074"/>
      <c r="J25" s="963"/>
      <c r="K25" s="963"/>
      <c r="L25" s="963"/>
      <c r="M25" s="963"/>
      <c r="N25" s="951"/>
      <c r="O25" s="951"/>
      <c r="P25" s="692"/>
      <c r="Q25" s="692"/>
      <c r="R25" s="692"/>
      <c r="S25" s="954"/>
      <c r="T25" s="1146"/>
    </row>
    <row r="26" spans="1:20">
      <c r="A26" s="1082">
        <v>1</v>
      </c>
      <c r="B26" s="1085" t="s">
        <v>235</v>
      </c>
      <c r="C26" s="1082" t="s">
        <v>236</v>
      </c>
      <c r="D26" s="963">
        <v>7</v>
      </c>
      <c r="E26" s="693">
        <v>7</v>
      </c>
      <c r="F26" s="963">
        <v>7</v>
      </c>
      <c r="G26" s="963"/>
      <c r="H26" s="963"/>
      <c r="I26" s="963"/>
      <c r="J26" s="963"/>
      <c r="K26" s="963"/>
      <c r="L26" s="963">
        <v>7</v>
      </c>
      <c r="M26" s="963"/>
      <c r="N26" s="951"/>
      <c r="O26" s="951"/>
      <c r="P26" s="692"/>
      <c r="Q26" s="692"/>
      <c r="R26" s="692"/>
      <c r="S26" s="954"/>
      <c r="T26" s="1082"/>
    </row>
    <row r="27" spans="1:20">
      <c r="A27" s="1082"/>
      <c r="B27" s="1085" t="s">
        <v>439</v>
      </c>
      <c r="C27" s="1082" t="s">
        <v>560</v>
      </c>
      <c r="D27" s="963"/>
      <c r="E27" s="693"/>
      <c r="F27" s="963"/>
      <c r="G27" s="963"/>
      <c r="H27" s="963"/>
      <c r="I27" s="963"/>
      <c r="J27" s="963"/>
      <c r="K27" s="963"/>
      <c r="L27" s="963"/>
      <c r="M27" s="963"/>
      <c r="N27" s="951"/>
      <c r="O27" s="951"/>
      <c r="P27" s="692"/>
      <c r="Q27" s="692"/>
      <c r="R27" s="692"/>
      <c r="S27" s="954"/>
      <c r="T27" s="1082"/>
    </row>
    <row r="28" spans="1:20">
      <c r="A28" s="1082"/>
      <c r="B28" s="1085" t="s">
        <v>237</v>
      </c>
      <c r="C28" s="1082" t="s">
        <v>27</v>
      </c>
      <c r="D28" s="963">
        <v>7</v>
      </c>
      <c r="E28" s="693">
        <v>7</v>
      </c>
      <c r="F28" s="963">
        <v>7</v>
      </c>
      <c r="G28" s="963">
        <v>7</v>
      </c>
      <c r="H28" s="963">
        <v>7</v>
      </c>
      <c r="I28" s="963">
        <v>7</v>
      </c>
      <c r="J28" s="963">
        <f t="shared" si="4"/>
        <v>7</v>
      </c>
      <c r="K28" s="963">
        <v>7</v>
      </c>
      <c r="L28" s="963">
        <v>7</v>
      </c>
      <c r="M28" s="963">
        <v>7</v>
      </c>
      <c r="N28" s="951"/>
      <c r="O28" s="951">
        <v>7</v>
      </c>
      <c r="P28" s="692"/>
      <c r="Q28" s="692">
        <f t="shared" si="1"/>
        <v>99.999999999999986</v>
      </c>
      <c r="R28" s="692">
        <f t="shared" si="2"/>
        <v>99.999999999999986</v>
      </c>
      <c r="S28" s="954">
        <f t="shared" si="3"/>
        <v>99.999999999999986</v>
      </c>
      <c r="T28" s="1082"/>
    </row>
    <row r="29" spans="1:20">
      <c r="A29" s="1082">
        <v>2</v>
      </c>
      <c r="B29" s="1085" t="s">
        <v>440</v>
      </c>
      <c r="C29" s="1082" t="s">
        <v>236</v>
      </c>
      <c r="D29" s="963">
        <v>1</v>
      </c>
      <c r="E29" s="693">
        <v>1</v>
      </c>
      <c r="F29" s="963">
        <v>1</v>
      </c>
      <c r="G29" s="963">
        <v>1</v>
      </c>
      <c r="H29" s="963">
        <v>1</v>
      </c>
      <c r="I29" s="963">
        <v>1</v>
      </c>
      <c r="J29" s="963">
        <f t="shared" si="4"/>
        <v>1</v>
      </c>
      <c r="K29" s="963">
        <v>1</v>
      </c>
      <c r="L29" s="963">
        <v>1</v>
      </c>
      <c r="M29" s="963">
        <v>1</v>
      </c>
      <c r="N29" s="951"/>
      <c r="O29" s="951">
        <v>1</v>
      </c>
      <c r="P29" s="692"/>
      <c r="Q29" s="692">
        <f t="shared" si="1"/>
        <v>100</v>
      </c>
      <c r="R29" s="692">
        <f t="shared" si="2"/>
        <v>100</v>
      </c>
      <c r="S29" s="954">
        <f t="shared" si="3"/>
        <v>100</v>
      </c>
      <c r="T29" s="1082"/>
    </row>
    <row r="30" spans="1:20">
      <c r="A30" s="1082">
        <v>3</v>
      </c>
      <c r="B30" s="1085" t="s">
        <v>537</v>
      </c>
      <c r="C30" s="1082"/>
      <c r="D30" s="963"/>
      <c r="E30" s="963"/>
      <c r="F30" s="963"/>
      <c r="G30" s="963"/>
      <c r="H30" s="963"/>
      <c r="I30" s="963"/>
      <c r="J30" s="963"/>
      <c r="K30" s="963"/>
      <c r="L30" s="963"/>
      <c r="M30" s="963"/>
      <c r="N30" s="951"/>
      <c r="O30" s="951"/>
      <c r="P30" s="963"/>
      <c r="Q30" s="963"/>
      <c r="R30" s="963"/>
      <c r="S30" s="951"/>
      <c r="T30" s="1082"/>
    </row>
    <row r="31" spans="1:20">
      <c r="A31" s="1082"/>
      <c r="B31" s="1085"/>
      <c r="C31" s="1082"/>
      <c r="D31" s="963"/>
      <c r="E31" s="963"/>
      <c r="F31" s="963"/>
      <c r="G31" s="963"/>
      <c r="H31" s="963"/>
      <c r="I31" s="963"/>
      <c r="J31" s="963"/>
      <c r="K31" s="963"/>
      <c r="L31" s="963"/>
      <c r="M31" s="963"/>
      <c r="N31" s="951"/>
      <c r="O31" s="951"/>
      <c r="P31" s="963"/>
      <c r="Q31" s="963"/>
      <c r="R31" s="963"/>
      <c r="S31" s="951"/>
      <c r="T31" s="1082"/>
    </row>
    <row r="33" spans="1:3" hidden="1">
      <c r="A33" s="1846" t="s">
        <v>706</v>
      </c>
      <c r="B33" s="1846"/>
      <c r="C33" s="1846"/>
    </row>
  </sheetData>
  <mergeCells count="26">
    <mergeCell ref="A1:B1"/>
    <mergeCell ref="A2:T2"/>
    <mergeCell ref="A3:T3"/>
    <mergeCell ref="A5:A8"/>
    <mergeCell ref="B5:B8"/>
    <mergeCell ref="C5:C8"/>
    <mergeCell ref="Q6:Q8"/>
    <mergeCell ref="E5:E8"/>
    <mergeCell ref="F5:F8"/>
    <mergeCell ref="J5:N5"/>
    <mergeCell ref="N6:N8"/>
    <mergeCell ref="S6:S8"/>
    <mergeCell ref="O5:O8"/>
    <mergeCell ref="Q5:S5"/>
    <mergeCell ref="A33:C33"/>
    <mergeCell ref="T5:T8"/>
    <mergeCell ref="D5:D8"/>
    <mergeCell ref="J6:J8"/>
    <mergeCell ref="K6:K8"/>
    <mergeCell ref="L6:L8"/>
    <mergeCell ref="M6:M8"/>
    <mergeCell ref="G5:G8"/>
    <mergeCell ref="H5:H8"/>
    <mergeCell ref="I5:I8"/>
    <mergeCell ref="R6:R8"/>
    <mergeCell ref="P5:P8"/>
  </mergeCells>
  <pageMargins left="0.23622047244094499" right="0.196850393700787" top="0.31496062992126" bottom="0.70866141732283505" header="0.27559055118110198" footer="0.35433070866141703"/>
  <pageSetup paperSize="9" scale="65"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4"/>
  <sheetViews>
    <sheetView topLeftCell="A4" zoomScale="90" zoomScaleNormal="90" workbookViewId="0">
      <selection activeCell="E19" sqref="E19"/>
    </sheetView>
  </sheetViews>
  <sheetFormatPr defaultColWidth="9" defaultRowHeight="15.75"/>
  <cols>
    <col min="1" max="1" width="9" style="561"/>
    <col min="2" max="2" width="40.125" style="561" customWidth="1"/>
    <col min="3" max="3" width="11.125" style="561" customWidth="1"/>
    <col min="4" max="6" width="13.875" style="561" customWidth="1"/>
    <col min="7" max="7" width="12.25" style="561" hidden="1" customWidth="1"/>
    <col min="8" max="8" width="11.375" style="561" hidden="1" customWidth="1"/>
    <col min="9" max="9" width="9" style="561" hidden="1" customWidth="1"/>
    <col min="10" max="11" width="11.375" style="561" hidden="1" customWidth="1"/>
    <col min="12" max="16384" width="9" style="561"/>
  </cols>
  <sheetData>
    <row r="1" spans="1:11" ht="30.75" customHeight="1">
      <c r="A1" s="1619" t="s">
        <v>1295</v>
      </c>
      <c r="B1" s="1619"/>
      <c r="C1" s="1619"/>
      <c r="D1" s="1619"/>
      <c r="E1" s="1619"/>
      <c r="F1" s="1619"/>
    </row>
    <row r="2" spans="1:11">
      <c r="A2" s="1854" t="s">
        <v>1329</v>
      </c>
      <c r="B2" s="1854"/>
      <c r="C2" s="1854"/>
      <c r="D2" s="1854"/>
      <c r="E2" s="1854"/>
      <c r="F2" s="1854"/>
    </row>
    <row r="4" spans="1:11" ht="66" customHeight="1">
      <c r="A4" s="1111" t="s">
        <v>162</v>
      </c>
      <c r="B4" s="1111" t="s">
        <v>1296</v>
      </c>
      <c r="C4" s="1111" t="s">
        <v>915</v>
      </c>
      <c r="D4" s="1111" t="s">
        <v>1297</v>
      </c>
      <c r="E4" s="1111" t="s">
        <v>1298</v>
      </c>
      <c r="F4" s="1111" t="s">
        <v>1299</v>
      </c>
    </row>
    <row r="5" spans="1:11" ht="36" customHeight="1">
      <c r="A5" s="1855">
        <v>1</v>
      </c>
      <c r="B5" s="718" t="s">
        <v>1300</v>
      </c>
      <c r="C5" s="708" t="s">
        <v>154</v>
      </c>
      <c r="D5" s="1117" t="e">
        <f>'2 NN LN TS'!#REF!+'3 CN XD'!E11+'4 TM DV'!E10</f>
        <v>#REF!</v>
      </c>
      <c r="E5" s="1117" t="e">
        <f>'2 NN LN TS'!#REF!+'3 CN XD'!#REF!+'4 TM DV'!#REF!</f>
        <v>#REF!</v>
      </c>
      <c r="F5" s="1127" t="e">
        <f>E5/D5%</f>
        <v>#REF!</v>
      </c>
      <c r="G5" s="1120" t="e">
        <f>+G6+G7+G8</f>
        <v>#REF!</v>
      </c>
      <c r="H5" s="1120" t="e">
        <f>+H6+H7+H8</f>
        <v>#REF!</v>
      </c>
    </row>
    <row r="6" spans="1:11" ht="36" customHeight="1">
      <c r="A6" s="1855"/>
      <c r="B6" s="718" t="s">
        <v>1301</v>
      </c>
      <c r="C6" s="708" t="s">
        <v>167</v>
      </c>
      <c r="D6" s="1119" t="e">
        <f>'4 TM DV'!E10/TU!D5%</f>
        <v>#REF!</v>
      </c>
      <c r="E6" s="1119" t="e">
        <f>'4 TM DV'!#REF!/TU!E5%</f>
        <v>#REF!</v>
      </c>
      <c r="F6" s="1127" t="e">
        <f t="shared" ref="F6:F7" si="0">E6/D6%</f>
        <v>#REF!</v>
      </c>
      <c r="G6" s="1122">
        <f>'4 TM DV'!E10</f>
        <v>3594.6</v>
      </c>
      <c r="H6" s="1121" t="e">
        <f>'4 TM DV'!#REF!</f>
        <v>#REF!</v>
      </c>
      <c r="J6" s="1124" t="e">
        <f>G6/G5%</f>
        <v>#REF!</v>
      </c>
      <c r="K6" s="1123" t="e">
        <f>H6/H5%</f>
        <v>#REF!</v>
      </c>
    </row>
    <row r="7" spans="1:11" ht="36" customHeight="1">
      <c r="A7" s="1855"/>
      <c r="B7" s="718" t="s">
        <v>1302</v>
      </c>
      <c r="C7" s="708" t="s">
        <v>167</v>
      </c>
      <c r="D7" s="1119" t="e">
        <f>'3 CN XD'!E11/TU!D5%</f>
        <v>#REF!</v>
      </c>
      <c r="E7" s="1119" t="e">
        <f>'3 CN XD'!#REF!/TU!E5%</f>
        <v>#REF!</v>
      </c>
      <c r="F7" s="1127" t="e">
        <f t="shared" si="0"/>
        <v>#REF!</v>
      </c>
      <c r="G7" s="1120" t="e">
        <f>'3 CN XD'!E11</f>
        <v>#REF!</v>
      </c>
      <c r="H7" s="1120" t="e">
        <f>'3 CN XD'!#REF!</f>
        <v>#REF!</v>
      </c>
      <c r="J7" s="1124" t="e">
        <f>+G7/G5%</f>
        <v>#REF!</v>
      </c>
      <c r="K7" s="1120" t="e">
        <f>H7/H5%</f>
        <v>#REF!</v>
      </c>
    </row>
    <row r="8" spans="1:11" ht="36" customHeight="1">
      <c r="A8" s="1855"/>
      <c r="B8" s="718" t="s">
        <v>1303</v>
      </c>
      <c r="C8" s="708" t="s">
        <v>167</v>
      </c>
      <c r="D8" s="1119" t="e">
        <f>'2 NN LN TS'!#REF!/TU!D5%</f>
        <v>#REF!</v>
      </c>
      <c r="E8" s="1119" t="e">
        <f>'2 NN LN TS'!#REF!/TU!E5%</f>
        <v>#REF!</v>
      </c>
      <c r="F8" s="1127" t="e">
        <f>E8/D8%</f>
        <v>#REF!</v>
      </c>
      <c r="G8" s="1120" t="e">
        <f>'2 NN LN TS'!#REF!</f>
        <v>#REF!</v>
      </c>
      <c r="H8" s="1120" t="e">
        <f>'2 NN LN TS'!#REF!</f>
        <v>#REF!</v>
      </c>
      <c r="J8" s="1124" t="e">
        <f>+G8/G5%</f>
        <v>#REF!</v>
      </c>
      <c r="K8" s="1120" t="e">
        <f>H8/H5%</f>
        <v>#REF!</v>
      </c>
    </row>
    <row r="9" spans="1:11" ht="36" customHeight="1">
      <c r="A9" s="1855"/>
      <c r="B9" s="718" t="s">
        <v>1304</v>
      </c>
      <c r="C9" s="708" t="s">
        <v>45</v>
      </c>
      <c r="D9" s="1125">
        <f>'1 CTCY 2021'!O11</f>
        <v>53</v>
      </c>
      <c r="E9" s="1125"/>
      <c r="F9" s="1127"/>
    </row>
    <row r="10" spans="1:11" ht="36" customHeight="1">
      <c r="A10" s="1851">
        <v>2</v>
      </c>
      <c r="B10" s="718" t="s">
        <v>1305</v>
      </c>
      <c r="C10" s="708" t="s">
        <v>154</v>
      </c>
      <c r="D10" s="1125">
        <f>'1 CTCY 2021'!O12</f>
        <v>190</v>
      </c>
      <c r="E10" s="1133">
        <f>'1 CTCY 2021'!P12</f>
        <v>190</v>
      </c>
      <c r="F10" s="1127">
        <f t="shared" ref="F10:F30" si="1">E10/D10%</f>
        <v>100</v>
      </c>
    </row>
    <row r="11" spans="1:11" ht="36" customHeight="1">
      <c r="A11" s="1852"/>
      <c r="B11" s="718" t="s">
        <v>1306</v>
      </c>
      <c r="C11" s="708" t="s">
        <v>49</v>
      </c>
      <c r="D11" s="708"/>
      <c r="E11" s="1125"/>
      <c r="F11" s="1127"/>
    </row>
    <row r="12" spans="1:11" ht="36" customHeight="1">
      <c r="A12" s="1851">
        <v>3</v>
      </c>
      <c r="B12" s="718" t="s">
        <v>935</v>
      </c>
      <c r="C12" s="708" t="s">
        <v>1307</v>
      </c>
      <c r="D12" s="1118" t="e">
        <f>'2 NN LN TS'!#REF!</f>
        <v>#REF!</v>
      </c>
      <c r="E12" s="1132" t="e">
        <f>'2 NN LN TS'!#REF!</f>
        <v>#REF!</v>
      </c>
      <c r="F12" s="1127" t="e">
        <f t="shared" si="1"/>
        <v>#REF!</v>
      </c>
    </row>
    <row r="13" spans="1:11" ht="36" customHeight="1">
      <c r="A13" s="1853"/>
      <c r="B13" s="718" t="s">
        <v>1308</v>
      </c>
      <c r="C13" s="708" t="s">
        <v>172</v>
      </c>
      <c r="D13" s="1125" t="e">
        <f>'2 NN LN TS'!#REF!</f>
        <v>#REF!</v>
      </c>
      <c r="E13" s="1125" t="e">
        <f>'2 NN LN TS'!#REF!</f>
        <v>#REF!</v>
      </c>
      <c r="F13" s="1127" t="e">
        <f t="shared" si="1"/>
        <v>#REF!</v>
      </c>
    </row>
    <row r="14" spans="1:11" ht="36" customHeight="1">
      <c r="A14" s="1852"/>
      <c r="B14" s="718" t="s">
        <v>243</v>
      </c>
      <c r="C14" s="708" t="s">
        <v>167</v>
      </c>
      <c r="D14" s="1117" t="e">
        <f>'2 NN LN TS'!#REF!</f>
        <v>#REF!</v>
      </c>
      <c r="E14" s="1130" t="e">
        <f>'2 NN LN TS'!#REF!</f>
        <v>#REF!</v>
      </c>
      <c r="F14" s="1127" t="e">
        <f t="shared" si="1"/>
        <v>#REF!</v>
      </c>
    </row>
    <row r="15" spans="1:11" ht="36" customHeight="1">
      <c r="A15" s="708">
        <v>4</v>
      </c>
      <c r="B15" s="718" t="s">
        <v>1309</v>
      </c>
      <c r="C15" s="708" t="s">
        <v>197</v>
      </c>
      <c r="D15" s="1117" t="e">
        <f>'1 CTCY 2021'!O18</f>
        <v>#REF!</v>
      </c>
      <c r="E15" s="1127" t="e">
        <f>'1 CTCY 2021'!P18</f>
        <v>#DIV/0!</v>
      </c>
      <c r="F15" s="1127" t="e">
        <f t="shared" si="1"/>
        <v>#DIV/0!</v>
      </c>
    </row>
    <row r="16" spans="1:11" ht="36" customHeight="1">
      <c r="A16" s="1851">
        <v>5</v>
      </c>
      <c r="B16" s="718" t="s">
        <v>1310</v>
      </c>
      <c r="C16" s="708" t="s">
        <v>46</v>
      </c>
      <c r="D16" s="1125" t="e">
        <f>'10 YT'!E24</f>
        <v>#REF!</v>
      </c>
      <c r="E16" s="1125" t="e">
        <f>'10 YT'!G24</f>
        <v>#REF!</v>
      </c>
      <c r="F16" s="1131" t="e">
        <f t="shared" si="1"/>
        <v>#REF!</v>
      </c>
    </row>
    <row r="17" spans="1:6" ht="36" customHeight="1">
      <c r="A17" s="1853"/>
      <c r="B17" s="718" t="s">
        <v>1311</v>
      </c>
      <c r="C17" s="708" t="s">
        <v>46</v>
      </c>
      <c r="D17" s="1125">
        <v>7</v>
      </c>
      <c r="E17" s="1125">
        <v>7</v>
      </c>
      <c r="F17" s="1131">
        <f t="shared" si="1"/>
        <v>99.999999999999986</v>
      </c>
    </row>
    <row r="18" spans="1:6" ht="36" customHeight="1">
      <c r="A18" s="1853"/>
      <c r="B18" s="718" t="s">
        <v>603</v>
      </c>
      <c r="C18" s="708" t="s">
        <v>1312</v>
      </c>
      <c r="D18" s="1127">
        <f>'1 CTCY 2021'!O15</f>
        <v>11.9</v>
      </c>
      <c r="E18" s="1117" t="e">
        <f>'1 CTCY 2021'!P15</f>
        <v>#DIV/0!</v>
      </c>
      <c r="F18" s="1127" t="e">
        <f>D18/E18%</f>
        <v>#DIV/0!</v>
      </c>
    </row>
    <row r="19" spans="1:6" ht="36" customHeight="1">
      <c r="A19" s="1852"/>
      <c r="B19" s="718" t="s">
        <v>1313</v>
      </c>
      <c r="C19" s="708" t="s">
        <v>1312</v>
      </c>
      <c r="D19" s="1126">
        <f>'9 DS-KHHGD '!E24</f>
        <v>0.28000000000000003</v>
      </c>
      <c r="E19" s="1116" t="e">
        <f>'9 DS-KHHGD '!#REF!</f>
        <v>#REF!</v>
      </c>
      <c r="F19" s="1131" t="e">
        <f>E19/D19%</f>
        <v>#REF!</v>
      </c>
    </row>
    <row r="20" spans="1:6" ht="36" customHeight="1">
      <c r="A20" s="1851">
        <v>6</v>
      </c>
      <c r="B20" s="718" t="s">
        <v>1314</v>
      </c>
      <c r="C20" s="708" t="s">
        <v>167</v>
      </c>
      <c r="D20" s="1129" t="e">
        <f>'1 CTCY 2021'!O22</f>
        <v>#REF!</v>
      </c>
      <c r="E20" s="1117" t="e">
        <f>'1 CTCY 2021'!P22</f>
        <v>#DIV/0!</v>
      </c>
      <c r="F20" s="1127" t="e">
        <f t="shared" si="1"/>
        <v>#DIV/0!</v>
      </c>
    </row>
    <row r="21" spans="1:6" ht="36" customHeight="1">
      <c r="A21" s="1852"/>
      <c r="B21" s="718" t="s">
        <v>1315</v>
      </c>
      <c r="C21" s="708" t="s">
        <v>1316</v>
      </c>
      <c r="D21" s="1125">
        <f>'1 CTCY 2021'!O20</f>
        <v>835</v>
      </c>
      <c r="E21" s="1125">
        <f>'1 CTCY 2021'!P20</f>
        <v>0</v>
      </c>
      <c r="F21" s="1127">
        <f t="shared" si="1"/>
        <v>0</v>
      </c>
    </row>
    <row r="22" spans="1:6" ht="36" customHeight="1">
      <c r="A22" s="1851">
        <v>7</v>
      </c>
      <c r="B22" s="718" t="s">
        <v>1317</v>
      </c>
      <c r="C22" s="708" t="s">
        <v>167</v>
      </c>
      <c r="D22" s="1128" t="e">
        <f>'1 CTCY 2021'!O24</f>
        <v>#REF!</v>
      </c>
      <c r="E22" s="1125"/>
      <c r="F22" s="1127"/>
    </row>
    <row r="23" spans="1:6" ht="36" customHeight="1">
      <c r="A23" s="1853"/>
      <c r="B23" s="718" t="s">
        <v>1318</v>
      </c>
      <c r="C23" s="708" t="s">
        <v>167</v>
      </c>
      <c r="D23" s="1128" t="e">
        <f>'1 CTCY 2021'!O23</f>
        <v>#REF!</v>
      </c>
      <c r="E23" s="1125"/>
      <c r="F23" s="1127"/>
    </row>
    <row r="24" spans="1:6" ht="36" customHeight="1">
      <c r="A24" s="1853"/>
      <c r="B24" s="718" t="s">
        <v>1319</v>
      </c>
      <c r="C24" s="708" t="s">
        <v>167</v>
      </c>
      <c r="D24" s="1129">
        <f>'1 CTCY 2021'!O25</f>
        <v>98.1</v>
      </c>
      <c r="E24" s="1125">
        <f>'1 CTCY 2021'!P25</f>
        <v>98.1</v>
      </c>
      <c r="F24" s="1131">
        <f t="shared" si="1"/>
        <v>100</v>
      </c>
    </row>
    <row r="25" spans="1:6" ht="36" customHeight="1">
      <c r="A25" s="1853"/>
      <c r="B25" s="718" t="s">
        <v>1320</v>
      </c>
      <c r="C25" s="708" t="s">
        <v>167</v>
      </c>
      <c r="D25" s="1128" t="e">
        <f>'1 CTCY 2021'!O26</f>
        <v>#REF!</v>
      </c>
      <c r="E25" s="1116">
        <f>'1 CTCY 2021'!P26</f>
        <v>0</v>
      </c>
      <c r="F25" s="1131" t="e">
        <f t="shared" si="1"/>
        <v>#REF!</v>
      </c>
    </row>
    <row r="26" spans="1:6" ht="36" customHeight="1">
      <c r="A26" s="1852"/>
      <c r="B26" s="718" t="s">
        <v>1321</v>
      </c>
      <c r="C26" s="708" t="s">
        <v>903</v>
      </c>
      <c r="D26" s="1125" t="e">
        <f>'12 VHTT'!K39</f>
        <v>#REF!</v>
      </c>
      <c r="E26" s="1125" t="e">
        <f>'12 VHTT'!M39</f>
        <v>#REF!</v>
      </c>
      <c r="F26" s="1131" t="e">
        <f t="shared" si="1"/>
        <v>#REF!</v>
      </c>
    </row>
    <row r="27" spans="1:6" ht="36" customHeight="1">
      <c r="A27" s="1851">
        <v>8</v>
      </c>
      <c r="B27" s="718" t="s">
        <v>1322</v>
      </c>
      <c r="C27" s="708" t="s">
        <v>167</v>
      </c>
      <c r="D27" s="1125">
        <f>'8 TNMT'!E19</f>
        <v>100</v>
      </c>
      <c r="E27" s="1125" t="e">
        <f>'8 TNMT'!#REF!</f>
        <v>#REF!</v>
      </c>
      <c r="F27" s="1131" t="e">
        <f t="shared" si="1"/>
        <v>#REF!</v>
      </c>
    </row>
    <row r="28" spans="1:6" ht="36" customHeight="1">
      <c r="A28" s="1853"/>
      <c r="B28" s="718" t="s">
        <v>1323</v>
      </c>
      <c r="C28" s="708" t="s">
        <v>167</v>
      </c>
      <c r="D28" s="1125">
        <f>'8 TNMT'!E20</f>
        <v>85</v>
      </c>
      <c r="E28" s="1125" t="e">
        <f>'8 TNMT'!#REF!</f>
        <v>#REF!</v>
      </c>
      <c r="F28" s="1131" t="e">
        <f t="shared" si="1"/>
        <v>#REF!</v>
      </c>
    </row>
    <row r="29" spans="1:6" ht="36" customHeight="1">
      <c r="A29" s="1853"/>
      <c r="B29" s="718" t="s">
        <v>1224</v>
      </c>
      <c r="C29" s="708" t="s">
        <v>167</v>
      </c>
      <c r="D29" s="1125">
        <f>'8 TNMT'!E10</f>
        <v>100</v>
      </c>
      <c r="E29" s="1125" t="e">
        <f>'8 TNMT'!#REF!</f>
        <v>#REF!</v>
      </c>
      <c r="F29" s="1131" t="e">
        <f t="shared" si="1"/>
        <v>#REF!</v>
      </c>
    </row>
    <row r="30" spans="1:6" ht="36" customHeight="1">
      <c r="A30" s="1852"/>
      <c r="B30" s="718" t="s">
        <v>1225</v>
      </c>
      <c r="C30" s="708" t="s">
        <v>167</v>
      </c>
      <c r="D30" s="1125">
        <f>'8 TNMT'!E11</f>
        <v>100</v>
      </c>
      <c r="E30" s="1125" t="e">
        <f>'8 TNMT'!#REF!</f>
        <v>#REF!</v>
      </c>
      <c r="F30" s="1131" t="e">
        <f t="shared" si="1"/>
        <v>#REF!</v>
      </c>
    </row>
    <row r="31" spans="1:6" ht="36" customHeight="1">
      <c r="A31" s="1851">
        <v>9</v>
      </c>
      <c r="B31" s="718" t="s">
        <v>1324</v>
      </c>
      <c r="C31" s="708" t="s">
        <v>167</v>
      </c>
      <c r="D31" s="1125"/>
      <c r="E31" s="708"/>
      <c r="F31" s="708"/>
    </row>
    <row r="32" spans="1:6" ht="36" customHeight="1">
      <c r="A32" s="1853"/>
      <c r="B32" s="718" t="s">
        <v>1325</v>
      </c>
      <c r="C32" s="708" t="s">
        <v>167</v>
      </c>
      <c r="D32" s="1125"/>
      <c r="E32" s="708"/>
      <c r="F32" s="708"/>
    </row>
    <row r="33" spans="1:6" ht="36" customHeight="1">
      <c r="A33" s="1853"/>
      <c r="B33" s="718" t="s">
        <v>1326</v>
      </c>
      <c r="C33" s="708" t="s">
        <v>1327</v>
      </c>
      <c r="D33" s="1125"/>
      <c r="E33" s="708"/>
      <c r="F33" s="708"/>
    </row>
    <row r="34" spans="1:6" ht="36" customHeight="1">
      <c r="A34" s="1852"/>
      <c r="B34" s="718" t="s">
        <v>1328</v>
      </c>
      <c r="C34" s="708" t="s">
        <v>167</v>
      </c>
      <c r="D34" s="1125"/>
      <c r="E34" s="708"/>
      <c r="F34" s="708"/>
    </row>
  </sheetData>
  <mergeCells count="10">
    <mergeCell ref="A1:F1"/>
    <mergeCell ref="A5:A9"/>
    <mergeCell ref="A10:A11"/>
    <mergeCell ref="A12:A14"/>
    <mergeCell ref="A16:A19"/>
    <mergeCell ref="A20:A21"/>
    <mergeCell ref="A22:A26"/>
    <mergeCell ref="A27:A30"/>
    <mergeCell ref="A31:A34"/>
    <mergeCell ref="A2:F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F19" sqref="F19"/>
    </sheetView>
  </sheetViews>
  <sheetFormatPr defaultColWidth="9" defaultRowHeight="15.75"/>
  <cols>
    <col min="1" max="1" width="5" style="426" customWidth="1"/>
    <col min="2" max="2" width="37" style="426" customWidth="1"/>
    <col min="3" max="6" width="18" style="426" customWidth="1"/>
    <col min="7" max="7" width="17.375" style="426" customWidth="1"/>
    <col min="8" max="16384" width="9" style="426"/>
  </cols>
  <sheetData>
    <row r="1" spans="1:8" ht="18.75">
      <c r="A1" s="1856" t="s">
        <v>1054</v>
      </c>
      <c r="B1" s="1856"/>
      <c r="C1" s="1856"/>
      <c r="D1" s="1856"/>
      <c r="E1" s="1856"/>
      <c r="F1" s="1856"/>
      <c r="G1" s="1856"/>
      <c r="H1" s="427"/>
    </row>
    <row r="2" spans="1:8" ht="18.75">
      <c r="A2" s="375" t="s">
        <v>1055</v>
      </c>
      <c r="B2" s="375"/>
      <c r="C2" s="375"/>
      <c r="D2" s="375"/>
      <c r="E2" s="375"/>
      <c r="F2" s="375"/>
      <c r="G2" s="375"/>
    </row>
    <row r="3" spans="1:8" ht="18.75">
      <c r="A3" s="432" t="s">
        <v>162</v>
      </c>
      <c r="B3" s="432" t="s">
        <v>1064</v>
      </c>
      <c r="C3" s="433" t="s">
        <v>650</v>
      </c>
      <c r="D3" s="433" t="s">
        <v>1056</v>
      </c>
      <c r="E3" s="433" t="s">
        <v>1057</v>
      </c>
      <c r="F3" s="433" t="s">
        <v>1043</v>
      </c>
      <c r="G3" s="433" t="s">
        <v>1058</v>
      </c>
    </row>
    <row r="4" spans="1:8" ht="18.75">
      <c r="A4" s="431">
        <v>1</v>
      </c>
      <c r="B4" s="422" t="s">
        <v>951</v>
      </c>
      <c r="C4" s="422">
        <v>38509</v>
      </c>
      <c r="D4" s="422">
        <v>39340</v>
      </c>
      <c r="E4" s="422">
        <v>41075</v>
      </c>
      <c r="F4" s="422">
        <v>42530</v>
      </c>
      <c r="G4" s="422">
        <v>43343</v>
      </c>
    </row>
    <row r="5" spans="1:8" ht="18.75">
      <c r="A5" s="428"/>
      <c r="B5" s="423" t="s">
        <v>952</v>
      </c>
      <c r="C5" s="423">
        <v>37771</v>
      </c>
      <c r="D5" s="423">
        <v>38919</v>
      </c>
      <c r="E5" s="423">
        <v>40208</v>
      </c>
      <c r="F5" s="423">
        <v>41803</v>
      </c>
      <c r="G5" s="423">
        <v>42937</v>
      </c>
    </row>
    <row r="6" spans="1:8" ht="18.75">
      <c r="A6" s="428"/>
      <c r="B6" s="423" t="s">
        <v>1059</v>
      </c>
      <c r="C6" s="429">
        <v>3.9104074554552435</v>
      </c>
      <c r="D6" s="429">
        <v>2.1352038849919062</v>
      </c>
      <c r="E6" s="429">
        <v>4.3151153391780142</v>
      </c>
      <c r="F6" s="429">
        <f>(F4-E4)/E4%</f>
        <v>3.5423006695069992</v>
      </c>
      <c r="G6" s="429">
        <f>(G4-F4)/F4%</f>
        <v>1.9115918175405595</v>
      </c>
    </row>
    <row r="7" spans="1:8" ht="18.75">
      <c r="A7" s="428"/>
      <c r="B7" s="1861" t="s">
        <v>1066</v>
      </c>
      <c r="C7" s="1862"/>
      <c r="D7" s="1862"/>
      <c r="E7" s="1862"/>
      <c r="F7" s="1862"/>
      <c r="G7" s="1863"/>
    </row>
    <row r="8" spans="1:8" ht="56.25" customHeight="1">
      <c r="A8" s="430"/>
      <c r="B8" s="1859" t="s">
        <v>1065</v>
      </c>
      <c r="C8" s="1860"/>
      <c r="D8" s="1860"/>
      <c r="E8" s="1860"/>
      <c r="F8" s="1860"/>
      <c r="G8" s="1860"/>
    </row>
    <row r="9" spans="1:8" ht="18.75">
      <c r="A9" s="430"/>
      <c r="B9" s="1857" t="s">
        <v>1060</v>
      </c>
      <c r="C9" s="1857"/>
      <c r="D9" s="1857"/>
      <c r="E9" s="1857"/>
      <c r="F9" s="1857"/>
      <c r="G9" s="1857"/>
    </row>
    <row r="10" spans="1:8" ht="18.75">
      <c r="A10" s="428">
        <v>2</v>
      </c>
      <c r="B10" s="1857" t="s">
        <v>1062</v>
      </c>
      <c r="C10" s="1857"/>
      <c r="D10" s="1857"/>
      <c r="E10" s="1857"/>
      <c r="F10" s="1857"/>
      <c r="G10" s="1857"/>
    </row>
    <row r="11" spans="1:8" ht="18.75">
      <c r="A11" s="428"/>
      <c r="B11" s="1858" t="s">
        <v>1061</v>
      </c>
      <c r="C11" s="1858"/>
      <c r="D11" s="1858"/>
      <c r="E11" s="1858"/>
      <c r="F11" s="1858"/>
      <c r="G11" s="1858"/>
    </row>
    <row r="12" spans="1:8" ht="18.75">
      <c r="A12" s="428">
        <v>3</v>
      </c>
      <c r="B12" s="1857" t="s">
        <v>1069</v>
      </c>
      <c r="C12" s="1857"/>
      <c r="D12" s="1857"/>
      <c r="E12" s="1857"/>
      <c r="F12" s="1857"/>
      <c r="G12" s="1857"/>
    </row>
    <row r="13" spans="1:8" ht="18.75">
      <c r="A13" s="428"/>
      <c r="B13" s="1858" t="s">
        <v>1070</v>
      </c>
      <c r="C13" s="1858"/>
      <c r="D13" s="1858"/>
      <c r="E13" s="1858"/>
      <c r="F13" s="1858"/>
      <c r="G13" s="1858"/>
    </row>
    <row r="14" spans="1:8" ht="18.75">
      <c r="A14" s="428">
        <v>4</v>
      </c>
      <c r="B14" s="1857" t="s">
        <v>1063</v>
      </c>
      <c r="C14" s="1857"/>
      <c r="D14" s="1857"/>
      <c r="E14" s="1857"/>
      <c r="F14" s="1857"/>
      <c r="G14" s="1857"/>
    </row>
    <row r="15" spans="1:8" ht="18.75">
      <c r="A15" s="428"/>
      <c r="B15" s="1858" t="s">
        <v>1067</v>
      </c>
      <c r="C15" s="1858"/>
      <c r="D15" s="1858"/>
      <c r="E15" s="1858"/>
      <c r="F15" s="1858"/>
      <c r="G15" s="1858"/>
    </row>
    <row r="16" spans="1:8" ht="18.75">
      <c r="A16" s="428">
        <v>5</v>
      </c>
      <c r="B16" s="1857" t="s">
        <v>1068</v>
      </c>
      <c r="C16" s="1857"/>
      <c r="D16" s="1857"/>
      <c r="E16" s="1857"/>
      <c r="F16" s="1857"/>
      <c r="G16" s="1857"/>
    </row>
    <row r="17" spans="1:7" ht="18.75">
      <c r="A17" s="423"/>
      <c r="B17" s="434"/>
      <c r="C17" s="435"/>
      <c r="D17" s="435"/>
      <c r="E17" s="435"/>
      <c r="F17" s="435"/>
      <c r="G17" s="436"/>
    </row>
    <row r="18" spans="1:7">
      <c r="A18" s="424"/>
      <c r="B18" s="437"/>
      <c r="C18" s="438"/>
      <c r="D18" s="438"/>
      <c r="E18" s="438"/>
      <c r="F18" s="438"/>
      <c r="G18" s="439"/>
    </row>
    <row r="19" spans="1:7">
      <c r="A19" s="424"/>
      <c r="B19" s="437"/>
      <c r="C19" s="438"/>
      <c r="D19" s="438"/>
      <c r="E19" s="438"/>
      <c r="F19" s="438"/>
      <c r="G19" s="439"/>
    </row>
    <row r="20" spans="1:7">
      <c r="A20" s="424"/>
      <c r="B20" s="437"/>
      <c r="C20" s="438"/>
      <c r="D20" s="438"/>
      <c r="E20" s="438"/>
      <c r="F20" s="438"/>
      <c r="G20" s="439"/>
    </row>
    <row r="21" spans="1:7">
      <c r="A21" s="424"/>
      <c r="B21" s="437"/>
      <c r="C21" s="438"/>
      <c r="D21" s="438"/>
      <c r="E21" s="438"/>
      <c r="F21" s="438"/>
      <c r="G21" s="439"/>
    </row>
    <row r="22" spans="1:7">
      <c r="A22" s="424"/>
      <c r="B22" s="437"/>
      <c r="C22" s="438"/>
      <c r="D22" s="438"/>
      <c r="E22" s="438"/>
      <c r="F22" s="438"/>
      <c r="G22" s="439"/>
    </row>
    <row r="23" spans="1:7">
      <c r="A23" s="424"/>
      <c r="B23" s="437"/>
      <c r="C23" s="438"/>
      <c r="D23" s="438"/>
      <c r="E23" s="438"/>
      <c r="F23" s="438"/>
      <c r="G23" s="439"/>
    </row>
    <row r="24" spans="1:7">
      <c r="A24" s="424"/>
      <c r="B24" s="437"/>
      <c r="C24" s="438"/>
      <c r="D24" s="438"/>
      <c r="E24" s="438"/>
      <c r="F24" s="438"/>
      <c r="G24" s="439"/>
    </row>
    <row r="25" spans="1:7">
      <c r="A25" s="424"/>
      <c r="B25" s="437"/>
      <c r="C25" s="438"/>
      <c r="D25" s="438"/>
      <c r="E25" s="438"/>
      <c r="F25" s="438"/>
      <c r="G25" s="439"/>
    </row>
    <row r="26" spans="1:7">
      <c r="A26" s="425"/>
      <c r="B26" s="440"/>
      <c r="C26" s="441"/>
      <c r="D26" s="441"/>
      <c r="E26" s="441"/>
      <c r="F26" s="441"/>
      <c r="G26" s="442"/>
    </row>
  </sheetData>
  <mergeCells count="11">
    <mergeCell ref="B15:G15"/>
    <mergeCell ref="B16:G16"/>
    <mergeCell ref="B8:G8"/>
    <mergeCell ref="B9:G9"/>
    <mergeCell ref="B7:G7"/>
    <mergeCell ref="B14:G14"/>
    <mergeCell ref="A1:G1"/>
    <mergeCell ref="B10:G10"/>
    <mergeCell ref="B11:G11"/>
    <mergeCell ref="B12:G12"/>
    <mergeCell ref="B13:G13"/>
  </mergeCells>
  <pageMargins left="0.32" right="0.21"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BH334"/>
  <sheetViews>
    <sheetView topLeftCell="A112" workbookViewId="0">
      <selection activeCell="I21" sqref="I21:I24"/>
    </sheetView>
  </sheetViews>
  <sheetFormatPr defaultColWidth="9" defaultRowHeight="15.75"/>
  <cols>
    <col min="1" max="1" width="4.625" style="71" customWidth="1"/>
    <col min="2" max="2" width="25.875" style="71" customWidth="1"/>
    <col min="3" max="3" width="6.375" style="71" customWidth="1"/>
    <col min="4" max="4" width="4.75" style="71" hidden="1" customWidth="1"/>
    <col min="5" max="5" width="4.625" style="71" hidden="1" customWidth="1"/>
    <col min="6" max="6" width="10.125" style="71" customWidth="1"/>
    <col min="7" max="7" width="9.375" style="71" customWidth="1"/>
    <col min="8" max="8" width="8" style="71" customWidth="1"/>
    <col min="9" max="9" width="32.25" style="71" customWidth="1"/>
    <col min="10" max="10" width="4.875" style="71" hidden="1" customWidth="1"/>
    <col min="11" max="12" width="5" style="71" hidden="1" customWidth="1"/>
    <col min="13" max="13" width="4.75" style="71" hidden="1" customWidth="1"/>
    <col min="14" max="20" width="4.625" style="71" hidden="1" customWidth="1"/>
    <col min="21" max="21" width="11" style="71" customWidth="1"/>
    <col min="22" max="23" width="4.625" style="71" hidden="1" customWidth="1"/>
    <col min="24" max="24" width="4.75" style="71" hidden="1" customWidth="1"/>
    <col min="25" max="56" width="4.625" style="71" hidden="1" customWidth="1"/>
    <col min="57" max="16384" width="9" style="71"/>
  </cols>
  <sheetData>
    <row r="1" spans="1:60" ht="27" customHeight="1">
      <c r="A1" s="1868" t="s">
        <v>728</v>
      </c>
      <c r="B1" s="1868"/>
      <c r="C1" s="1868"/>
      <c r="D1" s="1868"/>
      <c r="E1" s="1868"/>
      <c r="F1" s="1868"/>
      <c r="G1" s="1868"/>
      <c r="H1" s="1868"/>
      <c r="I1" s="1868"/>
      <c r="J1" s="1868"/>
      <c r="K1" s="1868"/>
      <c r="L1" s="1868"/>
      <c r="M1" s="1868"/>
      <c r="N1" s="1868"/>
      <c r="O1" s="1868"/>
      <c r="P1" s="1868"/>
      <c r="Q1" s="1868"/>
      <c r="R1" s="1868"/>
      <c r="S1" s="1868"/>
      <c r="T1" s="1868"/>
      <c r="U1" s="1868"/>
      <c r="V1" s="1868"/>
      <c r="W1" s="1868"/>
      <c r="X1" s="1868"/>
      <c r="Y1" s="1868"/>
      <c r="Z1" s="1868"/>
      <c r="AA1" s="1868"/>
      <c r="AB1" s="1868"/>
      <c r="AC1" s="1868"/>
      <c r="AD1" s="1868"/>
      <c r="AE1" s="1868"/>
      <c r="AF1" s="1868"/>
      <c r="AG1" s="1868"/>
      <c r="AH1" s="1868"/>
      <c r="AI1" s="1868"/>
      <c r="AJ1" s="1868"/>
      <c r="AK1" s="1868"/>
      <c r="AL1" s="1868"/>
      <c r="AM1" s="1868"/>
      <c r="AN1" s="1868"/>
      <c r="AO1" s="1868"/>
      <c r="AP1" s="1868"/>
      <c r="AQ1" s="1868"/>
      <c r="AR1" s="1868"/>
      <c r="AS1" s="1868"/>
      <c r="AT1" s="1868"/>
      <c r="AU1" s="1868"/>
      <c r="AV1" s="1868"/>
      <c r="AW1" s="1868"/>
      <c r="AX1" s="1868"/>
      <c r="AY1" s="1868"/>
      <c r="AZ1" s="14"/>
      <c r="BA1" s="14"/>
      <c r="BB1" s="14"/>
      <c r="BC1" s="14"/>
      <c r="BD1" s="14"/>
    </row>
    <row r="2" spans="1:60">
      <c r="A2" s="1869" t="e">
        <f>+'6 KTTT'!#REF!</f>
        <v>#REF!</v>
      </c>
      <c r="B2" s="1869"/>
      <c r="C2" s="1869"/>
      <c r="D2" s="1869"/>
      <c r="E2" s="1869"/>
      <c r="F2" s="1869"/>
      <c r="G2" s="1869"/>
      <c r="H2" s="1869"/>
      <c r="I2" s="1869"/>
      <c r="J2" s="1869"/>
      <c r="K2" s="1869"/>
      <c r="L2" s="1869"/>
      <c r="M2" s="1869"/>
      <c r="N2" s="1869"/>
      <c r="O2" s="1869"/>
      <c r="P2" s="1869"/>
      <c r="Q2" s="1869"/>
      <c r="R2" s="1869"/>
      <c r="S2" s="1869"/>
      <c r="T2" s="1869"/>
      <c r="U2" s="1869"/>
      <c r="V2" s="1869"/>
      <c r="W2" s="1869"/>
      <c r="X2" s="1869"/>
      <c r="Y2" s="1869"/>
      <c r="Z2" s="1869"/>
      <c r="AA2" s="1869"/>
      <c r="AB2" s="1869"/>
      <c r="AC2" s="1869"/>
      <c r="AD2" s="1869"/>
      <c r="AE2" s="1869"/>
      <c r="AF2" s="1869"/>
      <c r="AG2" s="1869"/>
      <c r="AH2" s="1869"/>
      <c r="AI2" s="1869"/>
      <c r="AJ2" s="1869"/>
      <c r="AK2" s="1869"/>
      <c r="AL2" s="1869"/>
      <c r="AM2" s="1869"/>
      <c r="AN2" s="1869"/>
      <c r="AO2" s="1869"/>
      <c r="AP2" s="1869"/>
      <c r="AQ2" s="1869"/>
      <c r="AR2" s="1869"/>
      <c r="AS2" s="1869"/>
      <c r="AT2" s="1869"/>
      <c r="AU2" s="1869"/>
      <c r="AV2" s="1869"/>
      <c r="AW2" s="1869"/>
      <c r="AX2" s="1869"/>
      <c r="AY2" s="1869"/>
      <c r="AZ2" s="14"/>
      <c r="BA2" s="14"/>
      <c r="BB2" s="14"/>
      <c r="BC2" s="14"/>
      <c r="BD2" s="14"/>
    </row>
    <row r="3" spans="1:60" s="16" customFormat="1" ht="15.75" customHeight="1">
      <c r="A3" s="1870" t="s">
        <v>162</v>
      </c>
      <c r="B3" s="1870" t="s">
        <v>196</v>
      </c>
      <c r="C3" s="1873" t="s">
        <v>307</v>
      </c>
      <c r="D3" s="1873" t="s">
        <v>660</v>
      </c>
      <c r="E3" s="1873" t="s">
        <v>659</v>
      </c>
      <c r="F3" s="1741" t="s">
        <v>650</v>
      </c>
      <c r="G3" s="1741"/>
      <c r="H3" s="1741"/>
      <c r="I3" s="1873" t="s">
        <v>731</v>
      </c>
      <c r="J3" s="86"/>
      <c r="K3" s="86"/>
      <c r="L3" s="87"/>
      <c r="M3" s="1873" t="s">
        <v>651</v>
      </c>
      <c r="N3" s="1877" t="s">
        <v>291</v>
      </c>
      <c r="O3" s="1878"/>
      <c r="P3" s="1878"/>
      <c r="Q3" s="1878"/>
      <c r="R3" s="1878"/>
      <c r="S3" s="1878"/>
      <c r="T3" s="1879"/>
      <c r="U3" s="1870" t="s">
        <v>723</v>
      </c>
      <c r="V3" s="1877" t="s">
        <v>654</v>
      </c>
      <c r="W3" s="1878"/>
      <c r="X3" s="1878"/>
      <c r="Y3" s="1878"/>
      <c r="Z3" s="1878"/>
      <c r="AA3" s="1878"/>
      <c r="AB3" s="1878"/>
      <c r="AC3" s="1878"/>
      <c r="AD3" s="1878"/>
      <c r="AE3" s="1878"/>
      <c r="AF3" s="1878"/>
      <c r="AG3" s="1878"/>
      <c r="AH3" s="1878"/>
      <c r="AI3" s="1878"/>
      <c r="AJ3" s="1878"/>
      <c r="AK3" s="1878"/>
      <c r="AL3" s="1878"/>
      <c r="AM3" s="1878"/>
      <c r="AN3" s="1878"/>
      <c r="AO3" s="1878"/>
      <c r="AP3" s="1878"/>
      <c r="AQ3" s="1878"/>
      <c r="AR3" s="1878"/>
      <c r="AS3" s="1878"/>
      <c r="AT3" s="1878"/>
      <c r="AU3" s="1878"/>
      <c r="AV3" s="1878"/>
      <c r="AW3" s="1878"/>
      <c r="AX3" s="1878"/>
      <c r="AY3" s="1878"/>
      <c r="AZ3" s="1878"/>
      <c r="BA3" s="1878"/>
      <c r="BB3" s="1878"/>
      <c r="BC3" s="1878"/>
      <c r="BD3" s="1879"/>
    </row>
    <row r="4" spans="1:60" s="16" customFormat="1" ht="10.5" customHeight="1">
      <c r="A4" s="1871"/>
      <c r="B4" s="1871"/>
      <c r="C4" s="1733"/>
      <c r="D4" s="1733"/>
      <c r="E4" s="1733"/>
      <c r="F4" s="1741" t="s">
        <v>726</v>
      </c>
      <c r="G4" s="1741" t="s">
        <v>727</v>
      </c>
      <c r="H4" s="1741" t="s">
        <v>730</v>
      </c>
      <c r="I4" s="1733"/>
      <c r="J4" s="1874" t="s">
        <v>722</v>
      </c>
      <c r="K4" s="1873" t="s">
        <v>656</v>
      </c>
      <c r="L4" s="1873" t="s">
        <v>657</v>
      </c>
      <c r="M4" s="1733"/>
      <c r="N4" s="1873" t="s">
        <v>678</v>
      </c>
      <c r="O4" s="1873" t="s">
        <v>679</v>
      </c>
      <c r="P4" s="1873" t="s">
        <v>680</v>
      </c>
      <c r="Q4" s="1873" t="s">
        <v>682</v>
      </c>
      <c r="R4" s="1873" t="s">
        <v>683</v>
      </c>
      <c r="S4" s="1873" t="s">
        <v>684</v>
      </c>
      <c r="T4" s="1873" t="s">
        <v>681</v>
      </c>
      <c r="U4" s="1871"/>
      <c r="V4" s="1877" t="s">
        <v>365</v>
      </c>
      <c r="W4" s="1878"/>
      <c r="X4" s="1878"/>
      <c r="Y4" s="1878"/>
      <c r="Z4" s="1879"/>
      <c r="AA4" s="1877" t="s">
        <v>359</v>
      </c>
      <c r="AB4" s="1878"/>
      <c r="AC4" s="1878"/>
      <c r="AD4" s="1878"/>
      <c r="AE4" s="1879"/>
      <c r="AF4" s="1877" t="s">
        <v>360</v>
      </c>
      <c r="AG4" s="1878"/>
      <c r="AH4" s="1878"/>
      <c r="AI4" s="1878"/>
      <c r="AJ4" s="1879"/>
      <c r="AK4" s="1877" t="s">
        <v>361</v>
      </c>
      <c r="AL4" s="1878"/>
      <c r="AM4" s="1878"/>
      <c r="AN4" s="1878"/>
      <c r="AO4" s="1879"/>
      <c r="AP4" s="1877" t="s">
        <v>362</v>
      </c>
      <c r="AQ4" s="1878"/>
      <c r="AR4" s="1878"/>
      <c r="AS4" s="1878"/>
      <c r="AT4" s="1879"/>
      <c r="AU4" s="1877" t="s">
        <v>363</v>
      </c>
      <c r="AV4" s="1878"/>
      <c r="AW4" s="1878"/>
      <c r="AX4" s="1878"/>
      <c r="AY4" s="1879"/>
      <c r="AZ4" s="1877" t="s">
        <v>364</v>
      </c>
      <c r="BA4" s="1878"/>
      <c r="BB4" s="1878"/>
      <c r="BC4" s="1878"/>
      <c r="BD4" s="1879"/>
    </row>
    <row r="5" spans="1:60" s="16" customFormat="1" ht="10.5" customHeight="1">
      <c r="A5" s="1871"/>
      <c r="B5" s="1871"/>
      <c r="C5" s="1733"/>
      <c r="D5" s="1733"/>
      <c r="E5" s="1733"/>
      <c r="F5" s="1741"/>
      <c r="G5" s="1741"/>
      <c r="H5" s="1741"/>
      <c r="I5" s="1733"/>
      <c r="J5" s="1875"/>
      <c r="K5" s="1733"/>
      <c r="L5" s="1733"/>
      <c r="M5" s="1733"/>
      <c r="N5" s="1733"/>
      <c r="O5" s="1733"/>
      <c r="P5" s="1733"/>
      <c r="Q5" s="1733"/>
      <c r="R5" s="1733"/>
      <c r="S5" s="1733"/>
      <c r="T5" s="1733"/>
      <c r="U5" s="1871"/>
      <c r="V5" s="1873" t="s">
        <v>534</v>
      </c>
      <c r="W5" s="1873" t="s">
        <v>652</v>
      </c>
      <c r="X5" s="1877" t="s">
        <v>650</v>
      </c>
      <c r="Y5" s="1879"/>
      <c r="Z5" s="1873" t="s">
        <v>653</v>
      </c>
      <c r="AA5" s="1873" t="s">
        <v>534</v>
      </c>
      <c r="AB5" s="1873" t="s">
        <v>652</v>
      </c>
      <c r="AC5" s="1877" t="s">
        <v>650</v>
      </c>
      <c r="AD5" s="1879"/>
      <c r="AE5" s="1873" t="s">
        <v>653</v>
      </c>
      <c r="AF5" s="1873" t="s">
        <v>534</v>
      </c>
      <c r="AG5" s="1873" t="s">
        <v>652</v>
      </c>
      <c r="AH5" s="1877" t="s">
        <v>650</v>
      </c>
      <c r="AI5" s="1879"/>
      <c r="AJ5" s="1873" t="s">
        <v>653</v>
      </c>
      <c r="AK5" s="1873" t="s">
        <v>534</v>
      </c>
      <c r="AL5" s="1873" t="s">
        <v>652</v>
      </c>
      <c r="AM5" s="1877" t="s">
        <v>650</v>
      </c>
      <c r="AN5" s="1879"/>
      <c r="AO5" s="1873" t="s">
        <v>653</v>
      </c>
      <c r="AP5" s="1873" t="s">
        <v>534</v>
      </c>
      <c r="AQ5" s="1873" t="s">
        <v>652</v>
      </c>
      <c r="AR5" s="1877" t="s">
        <v>650</v>
      </c>
      <c r="AS5" s="1879"/>
      <c r="AT5" s="1873" t="s">
        <v>653</v>
      </c>
      <c r="AU5" s="1873" t="s">
        <v>534</v>
      </c>
      <c r="AV5" s="1873" t="s">
        <v>652</v>
      </c>
      <c r="AW5" s="1877" t="s">
        <v>650</v>
      </c>
      <c r="AX5" s="1879"/>
      <c r="AY5" s="1873" t="s">
        <v>653</v>
      </c>
      <c r="AZ5" s="1873" t="s">
        <v>534</v>
      </c>
      <c r="BA5" s="1873" t="s">
        <v>652</v>
      </c>
      <c r="BB5" s="1877" t="s">
        <v>650</v>
      </c>
      <c r="BC5" s="1879"/>
      <c r="BD5" s="1873" t="s">
        <v>653</v>
      </c>
    </row>
    <row r="6" spans="1:60" s="16" customFormat="1" ht="95.25" customHeight="1">
      <c r="A6" s="1872"/>
      <c r="B6" s="1872"/>
      <c r="C6" s="1734"/>
      <c r="D6" s="1734"/>
      <c r="E6" s="1734"/>
      <c r="F6" s="1741"/>
      <c r="G6" s="1741"/>
      <c r="H6" s="1741"/>
      <c r="I6" s="1734"/>
      <c r="J6" s="1876"/>
      <c r="K6" s="1734"/>
      <c r="L6" s="1734"/>
      <c r="M6" s="1734"/>
      <c r="N6" s="1734"/>
      <c r="O6" s="1734"/>
      <c r="P6" s="1734"/>
      <c r="Q6" s="1734"/>
      <c r="R6" s="1734"/>
      <c r="S6" s="1734"/>
      <c r="T6" s="1734"/>
      <c r="U6" s="1872"/>
      <c r="V6" s="1734"/>
      <c r="W6" s="1734"/>
      <c r="X6" s="88" t="s">
        <v>656</v>
      </c>
      <c r="Y6" s="88" t="s">
        <v>657</v>
      </c>
      <c r="Z6" s="1734"/>
      <c r="AA6" s="1734"/>
      <c r="AB6" s="1734"/>
      <c r="AC6" s="88" t="s">
        <v>656</v>
      </c>
      <c r="AD6" s="88" t="s">
        <v>657</v>
      </c>
      <c r="AE6" s="1734"/>
      <c r="AF6" s="1734"/>
      <c r="AG6" s="1734"/>
      <c r="AH6" s="88" t="s">
        <v>656</v>
      </c>
      <c r="AI6" s="88" t="s">
        <v>657</v>
      </c>
      <c r="AJ6" s="1734"/>
      <c r="AK6" s="1734"/>
      <c r="AL6" s="1734"/>
      <c r="AM6" s="88" t="s">
        <v>656</v>
      </c>
      <c r="AN6" s="88" t="s">
        <v>657</v>
      </c>
      <c r="AO6" s="1734"/>
      <c r="AP6" s="1734"/>
      <c r="AQ6" s="1734"/>
      <c r="AR6" s="88" t="s">
        <v>656</v>
      </c>
      <c r="AS6" s="88" t="s">
        <v>657</v>
      </c>
      <c r="AT6" s="1734"/>
      <c r="AU6" s="1734"/>
      <c r="AV6" s="1734"/>
      <c r="AW6" s="88" t="s">
        <v>656</v>
      </c>
      <c r="AX6" s="88" t="s">
        <v>657</v>
      </c>
      <c r="AY6" s="1734"/>
      <c r="AZ6" s="1734"/>
      <c r="BA6" s="1734"/>
      <c r="BB6" s="88" t="s">
        <v>656</v>
      </c>
      <c r="BC6" s="88" t="s">
        <v>657</v>
      </c>
      <c r="BD6" s="1734"/>
    </row>
    <row r="7" spans="1:60" s="16" customFormat="1" ht="16.5" customHeight="1">
      <c r="A7" s="89" t="s">
        <v>163</v>
      </c>
      <c r="B7" s="89" t="s">
        <v>164</v>
      </c>
      <c r="C7" s="89" t="s">
        <v>165</v>
      </c>
      <c r="D7" s="89">
        <v>1</v>
      </c>
      <c r="E7" s="89"/>
      <c r="F7" s="89">
        <v>1</v>
      </c>
      <c r="G7" s="89">
        <v>2</v>
      </c>
      <c r="H7" s="89">
        <v>3</v>
      </c>
      <c r="I7" s="89">
        <v>4</v>
      </c>
      <c r="J7" s="89">
        <v>3</v>
      </c>
      <c r="K7" s="89">
        <v>4</v>
      </c>
      <c r="L7" s="89">
        <v>5</v>
      </c>
      <c r="M7" s="89">
        <v>6</v>
      </c>
      <c r="N7" s="89" t="s">
        <v>724</v>
      </c>
      <c r="O7" s="89"/>
      <c r="P7" s="89" t="s">
        <v>725</v>
      </c>
      <c r="Q7" s="89"/>
      <c r="R7" s="89"/>
      <c r="S7" s="89"/>
      <c r="T7" s="89"/>
      <c r="U7" s="89">
        <v>5</v>
      </c>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row>
    <row r="8" spans="1:60" s="72" customFormat="1">
      <c r="A8" s="90" t="s">
        <v>163</v>
      </c>
      <c r="B8" s="91" t="s">
        <v>770</v>
      </c>
      <c r="C8" s="92"/>
      <c r="D8" s="92"/>
      <c r="E8" s="92"/>
      <c r="F8" s="92"/>
      <c r="G8" s="92"/>
      <c r="H8" s="93"/>
      <c r="I8" s="93"/>
      <c r="J8" s="93"/>
      <c r="K8" s="94"/>
      <c r="L8" s="94"/>
      <c r="M8" s="94"/>
      <c r="N8" s="94"/>
      <c r="O8" s="94"/>
      <c r="P8" s="94"/>
      <c r="Q8" s="94"/>
      <c r="R8" s="94"/>
      <c r="S8" s="94"/>
      <c r="T8" s="94"/>
      <c r="U8" s="95"/>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6"/>
      <c r="BD8" s="96"/>
    </row>
    <row r="9" spans="1:60" ht="105">
      <c r="A9" s="97">
        <v>1</v>
      </c>
      <c r="B9" s="98" t="s">
        <v>734</v>
      </c>
      <c r="C9" s="99" t="s">
        <v>195</v>
      </c>
      <c r="D9" s="100">
        <f>ROUND(('1 TỔNG HỢP'!D46),2)</f>
        <v>0</v>
      </c>
      <c r="E9" s="100" t="e">
        <f>ROUND(('1 TỔNG HỢP'!#REF!),2)</f>
        <v>#REF!</v>
      </c>
      <c r="F9" s="101" t="e">
        <f>ROUND(('1 TỔNG HỢP'!#REF!),2)</f>
        <v>#REF!</v>
      </c>
      <c r="G9" s="101">
        <f>ROUND(('1 TỔNG HỢP'!G46),2)</f>
        <v>12668</v>
      </c>
      <c r="H9" s="101">
        <v>10293</v>
      </c>
      <c r="I9" s="243" t="s">
        <v>771</v>
      </c>
      <c r="J9" s="100">
        <f>ROUND(('1 TỔNG HỢP'!J46),2)</f>
        <v>0</v>
      </c>
      <c r="K9" s="100" t="e">
        <f>ROUND(('1 TỔNG HỢP'!#REF!),2)</f>
        <v>#REF!</v>
      </c>
      <c r="L9" s="100" t="e">
        <f>ROUND(('1 TỔNG HỢP'!L46),2)</f>
        <v>#DIV/0!</v>
      </c>
      <c r="M9" s="100" t="e">
        <f>ROUND(('1 TỔNG HỢP'!#REF!),2)</f>
        <v>#REF!</v>
      </c>
      <c r="N9" s="100">
        <f>ROUND(('1 TỔNG HỢP'!M46),2)</f>
        <v>0</v>
      </c>
      <c r="O9" s="100" t="e">
        <f>ROUND(('1 TỔNG HỢP'!#REF!),2)</f>
        <v>#REF!</v>
      </c>
      <c r="P9" s="100" t="e">
        <f>ROUND(('1 TỔNG HỢP'!#REF!),2)</f>
        <v>#REF!</v>
      </c>
      <c r="Q9" s="100">
        <f>ROUND(('1 TỔNG HỢP'!P46),2)</f>
        <v>0</v>
      </c>
      <c r="R9" s="100" t="e">
        <f>ROUND(('1 TỔNG HỢP'!Q46),2)</f>
        <v>#DIV/0!</v>
      </c>
      <c r="S9" s="100">
        <f>ROUND(('1 TỔNG HỢP'!R46),2)</f>
        <v>0</v>
      </c>
      <c r="T9" s="100">
        <f>ROUND(('1 TỔNG HỢP'!S46),2)</f>
        <v>0</v>
      </c>
      <c r="U9" s="100"/>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3"/>
      <c r="BD9" s="103"/>
    </row>
    <row r="10" spans="1:60" ht="75">
      <c r="A10" s="104">
        <v>2</v>
      </c>
      <c r="B10" s="98" t="s">
        <v>765</v>
      </c>
      <c r="C10" s="99" t="s">
        <v>19</v>
      </c>
      <c r="D10" s="100"/>
      <c r="E10" s="100"/>
      <c r="F10" s="105" t="e">
        <f>ROUND(('1 TỔNG HỢP'!#REF!),2)</f>
        <v>#REF!</v>
      </c>
      <c r="G10" s="105">
        <f>ROUND(('1 TỔNG HỢP'!G55),2)</f>
        <v>0</v>
      </c>
      <c r="H10" s="105">
        <f>ROUND(('1 TỔNG HỢP'!J55),2)</f>
        <v>0</v>
      </c>
      <c r="I10" s="244" t="s">
        <v>735</v>
      </c>
      <c r="J10" s="100"/>
      <c r="K10" s="100"/>
      <c r="L10" s="100"/>
      <c r="M10" s="100"/>
      <c r="N10" s="100"/>
      <c r="O10" s="100"/>
      <c r="P10" s="100"/>
      <c r="Q10" s="100"/>
      <c r="R10" s="100"/>
      <c r="S10" s="100"/>
      <c r="T10" s="100"/>
      <c r="U10" s="100"/>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3"/>
      <c r="BD10" s="103"/>
    </row>
    <row r="11" spans="1:60" ht="44.25" customHeight="1">
      <c r="A11" s="1881">
        <v>3</v>
      </c>
      <c r="B11" s="98" t="s">
        <v>732</v>
      </c>
      <c r="C11" s="99" t="s">
        <v>167</v>
      </c>
      <c r="D11" s="100">
        <f>ROUND(('1 TỔNG HỢP'!D67),2)</f>
        <v>0</v>
      </c>
      <c r="E11" s="100" t="e">
        <f>ROUND(('1 TỔNG HỢP'!#REF!),2)</f>
        <v>#REF!</v>
      </c>
      <c r="F11" s="100" t="e">
        <f>ROUND(('1 TỔNG HỢP'!#REF!),2)</f>
        <v>#REF!</v>
      </c>
      <c r="G11" s="100">
        <f>ROUND(('1 TỔNG HỢP'!G67),2)</f>
        <v>1.43</v>
      </c>
      <c r="H11" s="100">
        <v>1.63</v>
      </c>
      <c r="I11" s="1867" t="s">
        <v>772</v>
      </c>
      <c r="J11" s="100" t="e">
        <f>ROUND(('1 TỔNG HỢP'!#REF!),2)</f>
        <v>#REF!</v>
      </c>
      <c r="K11" s="100" t="e">
        <f>ROUND(('1 TỔNG HỢP'!H67),2)</f>
        <v>#REF!</v>
      </c>
      <c r="L11" s="100" t="e">
        <f>ROUND(('1 TỔNG HỢP'!J67),2)</f>
        <v>#REF!</v>
      </c>
      <c r="M11" s="100" t="e">
        <f>ROUND(('1 TỔNG HỢP'!#REF!),2)</f>
        <v>#REF!</v>
      </c>
      <c r="N11" s="98">
        <f>ROUND(('1 TỔNG HỢP'!L67),2)</f>
        <v>0</v>
      </c>
      <c r="O11" s="98" t="e">
        <f>ROUND(('1 TỔNG HỢP'!#REF!),2)</f>
        <v>#REF!</v>
      </c>
      <c r="P11" s="98" t="e">
        <f>ROUND(('1 TỔNG HỢP'!M67),2)</f>
        <v>#REF!</v>
      </c>
      <c r="Q11" s="98" t="e">
        <f>ROUND(('1 TỔNG HỢP'!#REF!),2)</f>
        <v>#REF!</v>
      </c>
      <c r="R11" s="98" t="e">
        <f>ROUND(('1 TỔNG HỢP'!#REF!),2)</f>
        <v>#REF!</v>
      </c>
      <c r="S11" s="98" t="e">
        <f>ROUND(('1 TỔNG HỢP'!P67),2)</f>
        <v>#REF!</v>
      </c>
      <c r="T11" s="98" t="e">
        <f>ROUND(('1 TỔNG HỢP'!#REF!),2)</f>
        <v>#REF!</v>
      </c>
      <c r="U11" s="98">
        <f>ROUND(('1 TỔNG HỢP'!R67),2)</f>
        <v>0</v>
      </c>
      <c r="V11" s="106">
        <v>1</v>
      </c>
      <c r="W11" s="106">
        <v>1</v>
      </c>
      <c r="X11" s="106">
        <v>1</v>
      </c>
      <c r="Y11" s="106">
        <v>1</v>
      </c>
      <c r="Z11" s="106">
        <v>1</v>
      </c>
      <c r="AA11" s="106">
        <v>1</v>
      </c>
      <c r="AB11" s="106">
        <v>1</v>
      </c>
      <c r="AC11" s="106">
        <v>1</v>
      </c>
      <c r="AD11" s="106">
        <v>1</v>
      </c>
      <c r="AE11" s="106">
        <v>1</v>
      </c>
      <c r="AF11" s="106">
        <v>1</v>
      </c>
      <c r="AG11" s="106">
        <v>1</v>
      </c>
      <c r="AH11" s="106">
        <v>1</v>
      </c>
      <c r="AI11" s="106">
        <v>1</v>
      </c>
      <c r="AJ11" s="106">
        <v>1</v>
      </c>
      <c r="AK11" s="106">
        <v>1</v>
      </c>
      <c r="AL11" s="106">
        <v>1</v>
      </c>
      <c r="AM11" s="106">
        <v>1</v>
      </c>
      <c r="AN11" s="106">
        <v>1</v>
      </c>
      <c r="AO11" s="106">
        <v>1</v>
      </c>
      <c r="AP11" s="106">
        <v>1</v>
      </c>
      <c r="AQ11" s="106">
        <v>1</v>
      </c>
      <c r="AR11" s="106">
        <v>1</v>
      </c>
      <c r="AS11" s="106">
        <v>1</v>
      </c>
      <c r="AT11" s="106">
        <v>1</v>
      </c>
      <c r="AU11" s="106">
        <v>1</v>
      </c>
      <c r="AV11" s="106">
        <v>1</v>
      </c>
      <c r="AW11" s="106">
        <v>1</v>
      </c>
      <c r="AX11" s="106">
        <v>1</v>
      </c>
      <c r="AY11" s="106">
        <v>1</v>
      </c>
      <c r="AZ11" s="106">
        <v>1</v>
      </c>
      <c r="BA11" s="106">
        <v>1</v>
      </c>
      <c r="BB11" s="106">
        <v>1</v>
      </c>
      <c r="BC11" s="106">
        <v>1</v>
      </c>
      <c r="BD11" s="106">
        <v>1</v>
      </c>
      <c r="BG11" s="71">
        <v>9950</v>
      </c>
    </row>
    <row r="12" spans="1:60" ht="70.5" customHeight="1">
      <c r="A12" s="1866"/>
      <c r="B12" s="98" t="s">
        <v>733</v>
      </c>
      <c r="C12" s="99" t="s">
        <v>167</v>
      </c>
      <c r="D12" s="100">
        <f>ROUND(('1 TỔNG HỢP'!D68),2)</f>
        <v>0</v>
      </c>
      <c r="E12" s="100" t="e">
        <f>ROUND(('1 TỔNG HỢP'!#REF!),2)</f>
        <v>#REF!</v>
      </c>
      <c r="F12" s="100" t="e">
        <f>ROUND(('1 TỔNG HỢP'!#REF!),2)</f>
        <v>#REF!</v>
      </c>
      <c r="G12" s="100">
        <f>ROUND(('1 TỔNG HỢP'!G68),2)</f>
        <v>0.08</v>
      </c>
      <c r="H12" s="100">
        <v>0.20701877208836383</v>
      </c>
      <c r="I12" s="1867"/>
      <c r="J12" s="100" t="e">
        <f>ROUND(('1 TỔNG HỢP'!#REF!),2)</f>
        <v>#REF!</v>
      </c>
      <c r="K12" s="100">
        <f>ROUND(('1 TỔNG HỢP'!H68),2)</f>
        <v>0</v>
      </c>
      <c r="L12" s="100">
        <f>ROUND(('1 TỔNG HỢP'!J68),2)</f>
        <v>0</v>
      </c>
      <c r="M12" s="100" t="e">
        <f>ROUND(('1 TỔNG HỢP'!#REF!),2)</f>
        <v>#REF!</v>
      </c>
      <c r="N12" s="98" t="e">
        <f>ROUND(('1 TỔNG HỢP'!L68),2)</f>
        <v>#DIV/0!</v>
      </c>
      <c r="O12" s="98" t="e">
        <f>ROUND(('1 TỔNG HỢP'!#REF!),2)</f>
        <v>#REF!</v>
      </c>
      <c r="P12" s="98">
        <f>ROUND(('1 TỔNG HỢP'!M68),2)</f>
        <v>0</v>
      </c>
      <c r="Q12" s="98" t="e">
        <f>ROUND(('1 TỔNG HỢP'!#REF!),2)</f>
        <v>#REF!</v>
      </c>
      <c r="R12" s="98" t="e">
        <f>ROUND(('1 TỔNG HỢP'!#REF!),2)</f>
        <v>#REF!</v>
      </c>
      <c r="S12" s="98">
        <f>ROUND(('1 TỔNG HỢP'!P68),2)</f>
        <v>0</v>
      </c>
      <c r="T12" s="98" t="e">
        <f>ROUND(('1 TỔNG HỢP'!Q68),2)</f>
        <v>#DIV/0!</v>
      </c>
      <c r="U12" s="98">
        <f>ROUND(('1 TỔNG HỢP'!R68),2)</f>
        <v>0</v>
      </c>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8"/>
      <c r="BD12" s="108"/>
      <c r="BG12" s="71">
        <f>+BG11/183</f>
        <v>54.37158469945355</v>
      </c>
    </row>
    <row r="13" spans="1:60" s="70" customFormat="1">
      <c r="A13" s="109" t="s">
        <v>164</v>
      </c>
      <c r="B13" s="110" t="s">
        <v>729</v>
      </c>
      <c r="C13" s="111"/>
      <c r="D13" s="111"/>
      <c r="E13" s="111"/>
      <c r="F13" s="111"/>
      <c r="G13" s="111"/>
      <c r="H13" s="111"/>
      <c r="I13" s="111"/>
      <c r="J13" s="111"/>
      <c r="K13" s="112"/>
      <c r="L13" s="112"/>
      <c r="M13" s="112"/>
      <c r="N13" s="113"/>
      <c r="O13" s="113"/>
      <c r="P13" s="113"/>
      <c r="Q13" s="113"/>
      <c r="R13" s="113"/>
      <c r="S13" s="113"/>
      <c r="T13" s="113"/>
      <c r="U13" s="113"/>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4"/>
      <c r="BD13" s="114"/>
      <c r="BG13" s="76" t="e">
        <f>+#REF!-#REF!</f>
        <v>#REF!</v>
      </c>
    </row>
    <row r="14" spans="1:60" s="70" customFormat="1">
      <c r="A14" s="110" t="s">
        <v>170</v>
      </c>
      <c r="B14" s="110" t="s">
        <v>739</v>
      </c>
      <c r="C14" s="111"/>
      <c r="D14" s="111"/>
      <c r="E14" s="111"/>
      <c r="F14" s="111"/>
      <c r="G14" s="111"/>
      <c r="H14" s="111"/>
      <c r="I14" s="111"/>
      <c r="J14" s="111"/>
      <c r="K14" s="112"/>
      <c r="L14" s="112"/>
      <c r="M14" s="112"/>
      <c r="N14" s="113"/>
      <c r="O14" s="113"/>
      <c r="P14" s="113"/>
      <c r="Q14" s="113"/>
      <c r="R14" s="113"/>
      <c r="S14" s="113"/>
      <c r="T14" s="113"/>
      <c r="U14" s="113"/>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4"/>
      <c r="BD14" s="114"/>
      <c r="BG14" s="76"/>
    </row>
    <row r="15" spans="1:60" ht="45">
      <c r="A15" s="104">
        <v>1</v>
      </c>
      <c r="B15" s="98" t="s">
        <v>57</v>
      </c>
      <c r="C15" s="99" t="s">
        <v>172</v>
      </c>
      <c r="D15" s="99"/>
      <c r="E15" s="99"/>
      <c r="F15" s="99">
        <v>481</v>
      </c>
      <c r="G15" s="99">
        <v>481.13</v>
      </c>
      <c r="H15" s="99">
        <v>479.43</v>
      </c>
      <c r="I15" s="252" t="s">
        <v>736</v>
      </c>
      <c r="J15" s="99"/>
      <c r="K15" s="107"/>
      <c r="L15" s="107"/>
      <c r="M15" s="107"/>
      <c r="N15" s="106"/>
      <c r="O15" s="106"/>
      <c r="P15" s="106"/>
      <c r="Q15" s="106"/>
      <c r="R15" s="106"/>
      <c r="S15" s="106"/>
      <c r="T15" s="106"/>
      <c r="U15" s="106"/>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8"/>
      <c r="BD15" s="108"/>
      <c r="BG15" s="74">
        <f>+F15-H15</f>
        <v>1.5699999999999932</v>
      </c>
      <c r="BH15" s="75">
        <f>+F15-H15</f>
        <v>1.5699999999999932</v>
      </c>
    </row>
    <row r="16" spans="1:60" ht="15.75" customHeight="1">
      <c r="A16" s="104">
        <v>2</v>
      </c>
      <c r="B16" s="98" t="s">
        <v>61</v>
      </c>
      <c r="C16" s="99" t="s">
        <v>172</v>
      </c>
      <c r="D16" s="99"/>
      <c r="E16" s="99"/>
      <c r="F16" s="104">
        <v>35</v>
      </c>
      <c r="G16" s="104">
        <v>35</v>
      </c>
      <c r="H16" s="99">
        <v>9.4</v>
      </c>
      <c r="I16" s="1882" t="s">
        <v>766</v>
      </c>
      <c r="J16" s="99"/>
      <c r="K16" s="107"/>
      <c r="L16" s="107"/>
      <c r="M16" s="107"/>
      <c r="N16" s="106"/>
      <c r="O16" s="106"/>
      <c r="P16" s="106"/>
      <c r="Q16" s="106"/>
      <c r="R16" s="106"/>
      <c r="S16" s="106"/>
      <c r="T16" s="106"/>
      <c r="U16" s="106"/>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8"/>
      <c r="BD16" s="108"/>
      <c r="BG16" s="74"/>
    </row>
    <row r="17" spans="1:59">
      <c r="A17" s="104"/>
      <c r="B17" s="98" t="s">
        <v>58</v>
      </c>
      <c r="C17" s="99" t="s">
        <v>59</v>
      </c>
      <c r="D17" s="99"/>
      <c r="E17" s="99"/>
      <c r="F17" s="104">
        <v>45</v>
      </c>
      <c r="G17" s="104">
        <v>45</v>
      </c>
      <c r="H17" s="104">
        <v>44.840425531914896</v>
      </c>
      <c r="I17" s="1882"/>
      <c r="J17" s="99"/>
      <c r="K17" s="107"/>
      <c r="L17" s="107"/>
      <c r="M17" s="107"/>
      <c r="N17" s="106"/>
      <c r="O17" s="106"/>
      <c r="P17" s="106"/>
      <c r="Q17" s="106"/>
      <c r="R17" s="106"/>
      <c r="S17" s="106"/>
      <c r="T17" s="106"/>
      <c r="U17" s="106"/>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8"/>
      <c r="BD17" s="108"/>
      <c r="BG17" s="74">
        <v>60</v>
      </c>
    </row>
    <row r="18" spans="1:59">
      <c r="A18" s="104"/>
      <c r="B18" s="98" t="s">
        <v>60</v>
      </c>
      <c r="C18" s="99" t="s">
        <v>56</v>
      </c>
      <c r="D18" s="99"/>
      <c r="E18" s="99"/>
      <c r="F18" s="104">
        <v>158</v>
      </c>
      <c r="G18" s="99">
        <v>157.5</v>
      </c>
      <c r="H18" s="105">
        <v>42.150000000000006</v>
      </c>
      <c r="I18" s="1882"/>
      <c r="J18" s="99"/>
      <c r="K18" s="107"/>
      <c r="L18" s="107"/>
      <c r="M18" s="107"/>
      <c r="N18" s="106"/>
      <c r="O18" s="106"/>
      <c r="P18" s="106"/>
      <c r="Q18" s="106"/>
      <c r="R18" s="106"/>
      <c r="S18" s="106"/>
      <c r="T18" s="106"/>
      <c r="U18" s="106"/>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8"/>
      <c r="BD18" s="108"/>
      <c r="BG18" s="74">
        <f>4*31</f>
        <v>124</v>
      </c>
    </row>
    <row r="19" spans="1:59" s="70" customFormat="1">
      <c r="A19" s="110" t="s">
        <v>737</v>
      </c>
      <c r="B19" s="110" t="s">
        <v>738</v>
      </c>
      <c r="C19" s="111"/>
      <c r="D19" s="111"/>
      <c r="E19" s="111"/>
      <c r="F19" s="115"/>
      <c r="G19" s="115"/>
      <c r="H19" s="115"/>
      <c r="I19" s="111"/>
      <c r="J19" s="111"/>
      <c r="K19" s="112"/>
      <c r="L19" s="112"/>
      <c r="M19" s="112"/>
      <c r="N19" s="113"/>
      <c r="O19" s="113"/>
      <c r="P19" s="113"/>
      <c r="Q19" s="113"/>
      <c r="R19" s="113"/>
      <c r="S19" s="113"/>
      <c r="T19" s="113"/>
      <c r="U19" s="113"/>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4"/>
      <c r="BD19" s="114"/>
      <c r="BG19" s="76">
        <f>+BG17+BG18</f>
        <v>184</v>
      </c>
    </row>
    <row r="20" spans="1:59" ht="132" customHeight="1">
      <c r="A20" s="251">
        <v>1</v>
      </c>
      <c r="B20" s="98" t="s">
        <v>330</v>
      </c>
      <c r="C20" s="99" t="s">
        <v>121</v>
      </c>
      <c r="D20" s="116">
        <v>10002</v>
      </c>
      <c r="E20" s="116">
        <f>+V20+AA20+AF20+AK20+AP20+AU20+AZ20</f>
        <v>9950</v>
      </c>
      <c r="F20" s="116">
        <v>10380</v>
      </c>
      <c r="G20" s="116">
        <f>W20+AB20+AG20+AL20+AQ20+AV20+BA20</f>
        <v>10380</v>
      </c>
      <c r="H20" s="116">
        <v>10293</v>
      </c>
      <c r="I20" s="253" t="s">
        <v>771</v>
      </c>
      <c r="J20" s="116">
        <v>10220</v>
      </c>
      <c r="K20" s="117">
        <f t="shared" ref="K20:M23" si="0">X20+AC20+AH20+AM20+AR20+AW20+BB20</f>
        <v>10240</v>
      </c>
      <c r="L20" s="117">
        <f t="shared" si="0"/>
        <v>10293</v>
      </c>
      <c r="M20" s="117">
        <f t="shared" si="0"/>
        <v>10412</v>
      </c>
      <c r="N20" s="117">
        <f>+K20/D20%</f>
        <v>102.37952409518097</v>
      </c>
      <c r="O20" s="117">
        <f>+K20/F20%</f>
        <v>98.651252408477845</v>
      </c>
      <c r="P20" s="117">
        <f>+K20/G20%</f>
        <v>98.651252408477845</v>
      </c>
      <c r="Q20" s="117">
        <f>+L20/E20%</f>
        <v>103.44723618090453</v>
      </c>
      <c r="R20" s="117">
        <f>+L20/F20%</f>
        <v>99.161849710982665</v>
      </c>
      <c r="S20" s="117">
        <f>+L20/G20%</f>
        <v>99.161849710982665</v>
      </c>
      <c r="T20" s="117">
        <f t="shared" ref="T20:T83" si="1">+M20/L20%</f>
        <v>101.15612552219955</v>
      </c>
      <c r="U20" s="117"/>
      <c r="V20" s="117">
        <v>2445</v>
      </c>
      <c r="W20" s="117">
        <v>2512</v>
      </c>
      <c r="X20" s="118">
        <v>2393</v>
      </c>
      <c r="Y20" s="119">
        <v>2397</v>
      </c>
      <c r="Z20" s="118">
        <v>2450</v>
      </c>
      <c r="AA20" s="116">
        <v>2862</v>
      </c>
      <c r="AB20" s="116">
        <v>3004</v>
      </c>
      <c r="AC20" s="118">
        <v>2989</v>
      </c>
      <c r="AD20" s="119">
        <v>2997</v>
      </c>
      <c r="AE20" s="118">
        <v>3017</v>
      </c>
      <c r="AF20" s="116">
        <v>1149</v>
      </c>
      <c r="AG20" s="116">
        <v>1216</v>
      </c>
      <c r="AH20" s="118">
        <v>1411</v>
      </c>
      <c r="AI20" s="119">
        <v>1445</v>
      </c>
      <c r="AJ20" s="118">
        <v>1460</v>
      </c>
      <c r="AK20" s="116">
        <v>771</v>
      </c>
      <c r="AL20" s="116">
        <v>820</v>
      </c>
      <c r="AM20" s="118">
        <v>762</v>
      </c>
      <c r="AN20" s="119">
        <v>762</v>
      </c>
      <c r="AO20" s="118">
        <v>764</v>
      </c>
      <c r="AP20" s="116">
        <v>1223</v>
      </c>
      <c r="AQ20" s="116">
        <v>1287</v>
      </c>
      <c r="AR20" s="119">
        <v>1188</v>
      </c>
      <c r="AS20" s="119">
        <v>1192</v>
      </c>
      <c r="AT20" s="118">
        <v>1208</v>
      </c>
      <c r="AU20" s="116">
        <v>1031</v>
      </c>
      <c r="AV20" s="116">
        <v>1056</v>
      </c>
      <c r="AW20" s="119">
        <v>1010</v>
      </c>
      <c r="AX20" s="119">
        <v>1012</v>
      </c>
      <c r="AY20" s="118">
        <v>1020</v>
      </c>
      <c r="AZ20" s="116">
        <v>469</v>
      </c>
      <c r="BA20" s="116">
        <v>485</v>
      </c>
      <c r="BB20" s="119">
        <v>487</v>
      </c>
      <c r="BC20" s="119">
        <v>488</v>
      </c>
      <c r="BD20" s="118">
        <v>493</v>
      </c>
    </row>
    <row r="21" spans="1:59" ht="30" customHeight="1">
      <c r="A21" s="1865">
        <v>2</v>
      </c>
      <c r="B21" s="129" t="s">
        <v>753</v>
      </c>
      <c r="C21" s="99" t="s">
        <v>121</v>
      </c>
      <c r="D21" s="116">
        <v>119</v>
      </c>
      <c r="E21" s="116">
        <f>+V21+AA21+AF21+AK21+AP21+AU21+AZ21</f>
        <v>94</v>
      </c>
      <c r="F21" s="116">
        <v>90</v>
      </c>
      <c r="G21" s="116">
        <f>W21+AB21+AG21+AL21+AQ21+AV21+BA21</f>
        <v>87</v>
      </c>
      <c r="H21" s="116">
        <v>168</v>
      </c>
      <c r="I21" s="1867" t="s">
        <v>773</v>
      </c>
      <c r="J21" s="116">
        <f>+K21</f>
        <v>182</v>
      </c>
      <c r="K21" s="116">
        <f t="shared" si="0"/>
        <v>182</v>
      </c>
      <c r="L21" s="116">
        <f t="shared" si="0"/>
        <v>168</v>
      </c>
      <c r="M21" s="116">
        <f t="shared" si="0"/>
        <v>153</v>
      </c>
      <c r="N21" s="117">
        <f>+D21/K21%</f>
        <v>65.384615384615387</v>
      </c>
      <c r="O21" s="117">
        <f>+F21/K21%</f>
        <v>49.450549450549445</v>
      </c>
      <c r="P21" s="117">
        <f>+G21/K21%</f>
        <v>47.802197802197803</v>
      </c>
      <c r="Q21" s="117">
        <f>+E21/L21%</f>
        <v>55.952380952380956</v>
      </c>
      <c r="R21" s="117">
        <f>+F21/L21%</f>
        <v>53.571428571428577</v>
      </c>
      <c r="S21" s="117">
        <f>+G21/L21%</f>
        <v>51.785714285714285</v>
      </c>
      <c r="T21" s="117">
        <f>+L21/M21%</f>
        <v>109.80392156862744</v>
      </c>
      <c r="U21" s="117"/>
      <c r="V21" s="117">
        <v>15</v>
      </c>
      <c r="W21" s="117">
        <v>14</v>
      </c>
      <c r="X21" s="120">
        <v>30</v>
      </c>
      <c r="Y21" s="120">
        <v>29</v>
      </c>
      <c r="Z21" s="120">
        <v>26</v>
      </c>
      <c r="AA21" s="117">
        <v>14</v>
      </c>
      <c r="AB21" s="117">
        <v>13</v>
      </c>
      <c r="AC21" s="121">
        <v>18</v>
      </c>
      <c r="AD21" s="121">
        <v>17</v>
      </c>
      <c r="AE21" s="121">
        <v>15</v>
      </c>
      <c r="AF21" s="117">
        <v>7</v>
      </c>
      <c r="AG21" s="117">
        <v>7</v>
      </c>
      <c r="AH21" s="122">
        <v>9</v>
      </c>
      <c r="AI21" s="122">
        <v>8</v>
      </c>
      <c r="AJ21" s="122">
        <v>7</v>
      </c>
      <c r="AK21" s="117">
        <v>8</v>
      </c>
      <c r="AL21" s="117">
        <v>8</v>
      </c>
      <c r="AM21" s="123">
        <v>18</v>
      </c>
      <c r="AN21" s="123">
        <v>16</v>
      </c>
      <c r="AO21" s="123">
        <v>15</v>
      </c>
      <c r="AP21" s="117">
        <v>11</v>
      </c>
      <c r="AQ21" s="117">
        <v>10</v>
      </c>
      <c r="AR21" s="124">
        <v>15</v>
      </c>
      <c r="AS21" s="124">
        <v>14</v>
      </c>
      <c r="AT21" s="124">
        <v>13</v>
      </c>
      <c r="AU21" s="117">
        <v>12</v>
      </c>
      <c r="AV21" s="117">
        <v>11</v>
      </c>
      <c r="AW21" s="125">
        <v>27</v>
      </c>
      <c r="AX21" s="125">
        <v>24</v>
      </c>
      <c r="AY21" s="125">
        <v>22</v>
      </c>
      <c r="AZ21" s="117">
        <v>27</v>
      </c>
      <c r="BA21" s="117">
        <v>24</v>
      </c>
      <c r="BB21" s="126">
        <v>65</v>
      </c>
      <c r="BC21" s="126">
        <v>60</v>
      </c>
      <c r="BD21" s="126">
        <v>55</v>
      </c>
    </row>
    <row r="22" spans="1:59" ht="19.5" customHeight="1">
      <c r="A22" s="1865"/>
      <c r="B22" s="98" t="s">
        <v>422</v>
      </c>
      <c r="C22" s="99" t="s">
        <v>121</v>
      </c>
      <c r="D22" s="116"/>
      <c r="E22" s="116">
        <f>+V22+AA22+AF22+AK22+AP22+AU22+AZ22</f>
        <v>26</v>
      </c>
      <c r="F22" s="116">
        <v>6</v>
      </c>
      <c r="G22" s="127">
        <f>W22+AB22+AG22+AL22+AQ22+AV22+BA22</f>
        <v>7</v>
      </c>
      <c r="H22" s="116">
        <v>18</v>
      </c>
      <c r="I22" s="1867"/>
      <c r="J22" s="127">
        <f>+K22</f>
        <v>1</v>
      </c>
      <c r="K22" s="127">
        <f t="shared" si="0"/>
        <v>1</v>
      </c>
      <c r="L22" s="127">
        <f t="shared" si="0"/>
        <v>18</v>
      </c>
      <c r="M22" s="127">
        <f t="shared" si="0"/>
        <v>17</v>
      </c>
      <c r="N22" s="117"/>
      <c r="O22" s="117">
        <f>+K22/F22%</f>
        <v>16.666666666666668</v>
      </c>
      <c r="P22" s="117">
        <f>+K22/G22%</f>
        <v>14.285714285714285</v>
      </c>
      <c r="Q22" s="117">
        <f>+L22/E22%</f>
        <v>69.230769230769226</v>
      </c>
      <c r="R22" s="117">
        <f>+L22/F22%</f>
        <v>300</v>
      </c>
      <c r="S22" s="117">
        <f>+L22/G22%</f>
        <v>257.14285714285711</v>
      </c>
      <c r="T22" s="117">
        <f t="shared" si="1"/>
        <v>94.444444444444443</v>
      </c>
      <c r="U22" s="117"/>
      <c r="V22" s="117">
        <v>4</v>
      </c>
      <c r="W22" s="117">
        <v>1</v>
      </c>
      <c r="X22" s="120">
        <v>1</v>
      </c>
      <c r="Y22" s="120">
        <v>3</v>
      </c>
      <c r="Z22" s="120">
        <v>3</v>
      </c>
      <c r="AA22" s="117">
        <v>4</v>
      </c>
      <c r="AB22" s="117">
        <v>1</v>
      </c>
      <c r="AC22" s="121">
        <v>0</v>
      </c>
      <c r="AD22" s="121">
        <v>1</v>
      </c>
      <c r="AE22" s="121">
        <v>2</v>
      </c>
      <c r="AF22" s="117">
        <v>3</v>
      </c>
      <c r="AG22" s="117"/>
      <c r="AH22" s="122">
        <v>0</v>
      </c>
      <c r="AI22" s="122">
        <v>1</v>
      </c>
      <c r="AJ22" s="122">
        <v>1</v>
      </c>
      <c r="AK22" s="117">
        <v>3</v>
      </c>
      <c r="AL22" s="117"/>
      <c r="AM22" s="123">
        <v>0</v>
      </c>
      <c r="AN22" s="123">
        <v>2</v>
      </c>
      <c r="AO22" s="123">
        <v>1</v>
      </c>
      <c r="AP22" s="117">
        <v>3</v>
      </c>
      <c r="AQ22" s="117">
        <v>1</v>
      </c>
      <c r="AR22" s="124">
        <v>0</v>
      </c>
      <c r="AS22" s="124">
        <v>1</v>
      </c>
      <c r="AT22" s="124">
        <v>1</v>
      </c>
      <c r="AU22" s="117">
        <v>3</v>
      </c>
      <c r="AV22" s="117">
        <v>1</v>
      </c>
      <c r="AW22" s="125">
        <v>0</v>
      </c>
      <c r="AX22" s="125">
        <v>4</v>
      </c>
      <c r="AY22" s="125">
        <v>3</v>
      </c>
      <c r="AZ22" s="117">
        <v>6</v>
      </c>
      <c r="BA22" s="117">
        <v>3</v>
      </c>
      <c r="BB22" s="126">
        <v>0</v>
      </c>
      <c r="BC22" s="126">
        <v>6</v>
      </c>
      <c r="BD22" s="126">
        <v>6</v>
      </c>
    </row>
    <row r="23" spans="1:59" ht="30.75" customHeight="1">
      <c r="A23" s="1865"/>
      <c r="B23" s="98" t="s">
        <v>423</v>
      </c>
      <c r="C23" s="99" t="s">
        <v>121</v>
      </c>
      <c r="D23" s="127"/>
      <c r="E23" s="116">
        <f>+V23+AA23+AF23+AK23+AP23+AU23+AZ23</f>
        <v>1</v>
      </c>
      <c r="F23" s="116"/>
      <c r="G23" s="127">
        <f>W23+AB23+AG23+AL23+AQ23+AV23+BA23</f>
        <v>0</v>
      </c>
      <c r="H23" s="116">
        <v>3</v>
      </c>
      <c r="I23" s="1867"/>
      <c r="J23" s="127"/>
      <c r="K23" s="127">
        <f t="shared" si="0"/>
        <v>0</v>
      </c>
      <c r="L23" s="127">
        <f t="shared" si="0"/>
        <v>3</v>
      </c>
      <c r="M23" s="127">
        <f t="shared" si="0"/>
        <v>2</v>
      </c>
      <c r="N23" s="117"/>
      <c r="O23" s="117"/>
      <c r="P23" s="117"/>
      <c r="Q23" s="117"/>
      <c r="R23" s="117"/>
      <c r="S23" s="117"/>
      <c r="T23" s="117"/>
      <c r="U23" s="117"/>
      <c r="V23" s="128"/>
      <c r="W23" s="128"/>
      <c r="X23" s="120">
        <v>0</v>
      </c>
      <c r="Y23" s="120">
        <v>1</v>
      </c>
      <c r="Z23" s="120">
        <v>0</v>
      </c>
      <c r="AA23" s="128"/>
      <c r="AB23" s="128"/>
      <c r="AC23" s="121">
        <v>0</v>
      </c>
      <c r="AD23" s="121">
        <v>0</v>
      </c>
      <c r="AE23" s="121">
        <v>0</v>
      </c>
      <c r="AF23" s="128"/>
      <c r="AG23" s="128"/>
      <c r="AH23" s="122">
        <v>0</v>
      </c>
      <c r="AI23" s="122"/>
      <c r="AJ23" s="122"/>
      <c r="AK23" s="128"/>
      <c r="AL23" s="128"/>
      <c r="AM23" s="123">
        <v>0</v>
      </c>
      <c r="AN23" s="123">
        <v>0</v>
      </c>
      <c r="AO23" s="123">
        <v>0</v>
      </c>
      <c r="AP23" s="117">
        <v>1</v>
      </c>
      <c r="AQ23" s="128"/>
      <c r="AR23" s="124">
        <v>0</v>
      </c>
      <c r="AS23" s="124">
        <v>0</v>
      </c>
      <c r="AT23" s="124">
        <v>0</v>
      </c>
      <c r="AU23" s="128"/>
      <c r="AV23" s="128"/>
      <c r="AW23" s="125">
        <v>0</v>
      </c>
      <c r="AX23" s="125">
        <v>1</v>
      </c>
      <c r="AY23" s="125">
        <v>1</v>
      </c>
      <c r="AZ23" s="128"/>
      <c r="BA23" s="128"/>
      <c r="BB23" s="126">
        <v>0</v>
      </c>
      <c r="BC23" s="126">
        <v>1</v>
      </c>
      <c r="BD23" s="126">
        <v>1</v>
      </c>
    </row>
    <row r="24" spans="1:59" ht="43.5" customHeight="1">
      <c r="A24" s="1866"/>
      <c r="B24" s="129" t="s">
        <v>708</v>
      </c>
      <c r="C24" s="99" t="s">
        <v>167</v>
      </c>
      <c r="D24" s="130"/>
      <c r="E24" s="130">
        <f>+E21/E20%</f>
        <v>0.94472361809045224</v>
      </c>
      <c r="F24" s="130">
        <v>0.87</v>
      </c>
      <c r="G24" s="130">
        <f>+G21/G20%</f>
        <v>0.83815028901734101</v>
      </c>
      <c r="H24" s="130">
        <v>1.6321772078111336</v>
      </c>
      <c r="I24" s="1867"/>
      <c r="J24" s="130">
        <f t="shared" ref="J24:J30" si="2">+K24</f>
        <v>1.77734375</v>
      </c>
      <c r="K24" s="130">
        <f t="shared" ref="K24:W24" si="3">+K21/K20%</f>
        <v>1.77734375</v>
      </c>
      <c r="L24" s="130">
        <f t="shared" si="3"/>
        <v>1.6321772078111336</v>
      </c>
      <c r="M24" s="130">
        <f t="shared" si="3"/>
        <v>1.4694583173261622</v>
      </c>
      <c r="N24" s="130">
        <f t="shared" si="3"/>
        <v>63.864933894230774</v>
      </c>
      <c r="O24" s="130">
        <f t="shared" si="3"/>
        <v>50.126631181318679</v>
      </c>
      <c r="P24" s="130">
        <f t="shared" si="3"/>
        <v>48.45574347527473</v>
      </c>
      <c r="Q24" s="130">
        <f t="shared" si="3"/>
        <v>54.087845183735595</v>
      </c>
      <c r="R24" s="130">
        <f t="shared" si="3"/>
        <v>54.024232835075161</v>
      </c>
      <c r="S24" s="130">
        <f t="shared" si="3"/>
        <v>52.223425073905979</v>
      </c>
      <c r="T24" s="130">
        <f t="shared" si="3"/>
        <v>108.54895934555151</v>
      </c>
      <c r="U24" s="130"/>
      <c r="V24" s="130">
        <f t="shared" si="3"/>
        <v>0.61349693251533743</v>
      </c>
      <c r="W24" s="130">
        <f t="shared" si="3"/>
        <v>0.5573248407643312</v>
      </c>
      <c r="X24" s="128">
        <f>+X21/X20%</f>
        <v>1.2536564981195153</v>
      </c>
      <c r="Y24" s="128">
        <f t="shared" ref="Y24:BD24" si="4">+Y21/Y20%</f>
        <v>1.2098456403838131</v>
      </c>
      <c r="Z24" s="128">
        <f t="shared" si="4"/>
        <v>1.0612244897959184</v>
      </c>
      <c r="AA24" s="128">
        <f t="shared" si="4"/>
        <v>0.48916841369671554</v>
      </c>
      <c r="AB24" s="128">
        <f t="shared" si="4"/>
        <v>0.43275632490013316</v>
      </c>
      <c r="AC24" s="128">
        <f t="shared" si="4"/>
        <v>0.60220809635329542</v>
      </c>
      <c r="AD24" s="128">
        <f t="shared" si="4"/>
        <v>0.56723390056723388</v>
      </c>
      <c r="AE24" s="128">
        <f t="shared" si="4"/>
        <v>0.49718263175339739</v>
      </c>
      <c r="AF24" s="128">
        <f t="shared" si="4"/>
        <v>0.6092254134029591</v>
      </c>
      <c r="AG24" s="128">
        <f t="shared" si="4"/>
        <v>0.57565789473684215</v>
      </c>
      <c r="AH24" s="128">
        <f t="shared" si="4"/>
        <v>0.63784549964564141</v>
      </c>
      <c r="AI24" s="128">
        <f t="shared" si="4"/>
        <v>0.55363321799307963</v>
      </c>
      <c r="AJ24" s="128">
        <f t="shared" si="4"/>
        <v>0.47945205479452058</v>
      </c>
      <c r="AK24" s="128">
        <f t="shared" si="4"/>
        <v>1.0376134889753568</v>
      </c>
      <c r="AL24" s="128">
        <f t="shared" si="4"/>
        <v>0.97560975609756106</v>
      </c>
      <c r="AM24" s="128">
        <f t="shared" si="4"/>
        <v>2.3622047244094486</v>
      </c>
      <c r="AN24" s="128">
        <f t="shared" si="4"/>
        <v>2.0997375328083989</v>
      </c>
      <c r="AO24" s="128">
        <f t="shared" si="4"/>
        <v>1.9633507853403143</v>
      </c>
      <c r="AP24" s="128">
        <f t="shared" si="4"/>
        <v>0.89942763695829919</v>
      </c>
      <c r="AQ24" s="128">
        <f t="shared" si="4"/>
        <v>0.77700077700077708</v>
      </c>
      <c r="AR24" s="128">
        <f t="shared" si="4"/>
        <v>1.2626262626262625</v>
      </c>
      <c r="AS24" s="128">
        <f t="shared" si="4"/>
        <v>1.174496644295302</v>
      </c>
      <c r="AT24" s="128">
        <f t="shared" si="4"/>
        <v>1.076158940397351</v>
      </c>
      <c r="AU24" s="128">
        <f t="shared" si="4"/>
        <v>1.1639185257032008</v>
      </c>
      <c r="AV24" s="128">
        <f t="shared" si="4"/>
        <v>1.0416666666666665</v>
      </c>
      <c r="AW24" s="128">
        <f t="shared" si="4"/>
        <v>2.6732673267326734</v>
      </c>
      <c r="AX24" s="128">
        <f t="shared" si="4"/>
        <v>2.3715415019762847</v>
      </c>
      <c r="AY24" s="128">
        <f t="shared" si="4"/>
        <v>2.1568627450980395</v>
      </c>
      <c r="AZ24" s="128">
        <f t="shared" si="4"/>
        <v>5.7569296375266523</v>
      </c>
      <c r="BA24" s="128">
        <f t="shared" si="4"/>
        <v>4.9484536082474229</v>
      </c>
      <c r="BB24" s="128">
        <f t="shared" si="4"/>
        <v>13.347022587268993</v>
      </c>
      <c r="BC24" s="128">
        <f t="shared" si="4"/>
        <v>12.295081967213115</v>
      </c>
      <c r="BD24" s="128">
        <f t="shared" si="4"/>
        <v>11.156186612576066</v>
      </c>
    </row>
    <row r="25" spans="1:59" s="81" customFormat="1" ht="19.5" hidden="1" customHeight="1">
      <c r="A25" s="131"/>
      <c r="B25" s="132" t="s">
        <v>97</v>
      </c>
      <c r="C25" s="133" t="s">
        <v>195</v>
      </c>
      <c r="D25" s="134">
        <v>87</v>
      </c>
      <c r="E25" s="134">
        <f>+V25+AA25+AF25+AK25+AP25+AU25+AZ25</f>
        <v>73</v>
      </c>
      <c r="F25" s="134"/>
      <c r="G25" s="134">
        <f>W25+AB25+AG25+AL25+AQ25+AV25+BA25</f>
        <v>70</v>
      </c>
      <c r="H25" s="134"/>
      <c r="I25" s="131"/>
      <c r="J25" s="134">
        <f t="shared" si="2"/>
        <v>131</v>
      </c>
      <c r="K25" s="135">
        <f>X25+AC25+AH25+AM25+AR25+AW25+BB25</f>
        <v>131</v>
      </c>
      <c r="L25" s="135">
        <f>Y25+AD25+AI25+AN25+AS25+AX25+BC25</f>
        <v>131</v>
      </c>
      <c r="M25" s="135">
        <f>Z25+AE25+AJ25+AO25+AT25+AY25+BD25</f>
        <v>124</v>
      </c>
      <c r="N25" s="136">
        <f>+D25/K25%</f>
        <v>66.412213740458014</v>
      </c>
      <c r="O25" s="136">
        <f>+F25/K25%</f>
        <v>0</v>
      </c>
      <c r="P25" s="136">
        <f>+G25/K25%</f>
        <v>53.435114503816791</v>
      </c>
      <c r="Q25" s="136">
        <f>+E25/L25%</f>
        <v>55.725190839694655</v>
      </c>
      <c r="R25" s="136">
        <f>+F25/L25%</f>
        <v>0</v>
      </c>
      <c r="S25" s="136">
        <f>+G25/L25%</f>
        <v>53.435114503816791</v>
      </c>
      <c r="T25" s="136">
        <f>+L25/M25%</f>
        <v>105.64516129032258</v>
      </c>
      <c r="U25" s="136"/>
      <c r="V25" s="135">
        <v>12</v>
      </c>
      <c r="W25" s="135">
        <v>12</v>
      </c>
      <c r="X25" s="137">
        <v>22</v>
      </c>
      <c r="Y25" s="137">
        <v>22</v>
      </c>
      <c r="Z25" s="137">
        <v>21</v>
      </c>
      <c r="AA25" s="135">
        <v>5</v>
      </c>
      <c r="AB25" s="135">
        <v>5</v>
      </c>
      <c r="AC25" s="138">
        <v>5</v>
      </c>
      <c r="AD25" s="138">
        <v>5</v>
      </c>
      <c r="AE25" s="138">
        <v>5</v>
      </c>
      <c r="AF25" s="135">
        <v>5</v>
      </c>
      <c r="AG25" s="135">
        <v>5</v>
      </c>
      <c r="AH25" s="139">
        <v>6</v>
      </c>
      <c r="AI25" s="139">
        <v>6</v>
      </c>
      <c r="AJ25" s="139">
        <v>6</v>
      </c>
      <c r="AK25" s="135">
        <v>8</v>
      </c>
      <c r="AL25" s="135">
        <v>8</v>
      </c>
      <c r="AM25" s="140">
        <v>16</v>
      </c>
      <c r="AN25" s="140">
        <v>16</v>
      </c>
      <c r="AO25" s="140">
        <v>15</v>
      </c>
      <c r="AP25" s="135">
        <v>8</v>
      </c>
      <c r="AQ25" s="135">
        <v>8</v>
      </c>
      <c r="AR25" s="141">
        <v>11</v>
      </c>
      <c r="AS25" s="141">
        <v>11</v>
      </c>
      <c r="AT25" s="141">
        <v>11</v>
      </c>
      <c r="AU25" s="135">
        <v>8</v>
      </c>
      <c r="AV25" s="135">
        <v>8</v>
      </c>
      <c r="AW25" s="142">
        <v>11</v>
      </c>
      <c r="AX25" s="142">
        <v>11</v>
      </c>
      <c r="AY25" s="142">
        <v>11</v>
      </c>
      <c r="AZ25" s="135">
        <v>27</v>
      </c>
      <c r="BA25" s="135">
        <v>24</v>
      </c>
      <c r="BB25" s="143">
        <v>60</v>
      </c>
      <c r="BC25" s="143">
        <v>60</v>
      </c>
      <c r="BD25" s="143">
        <v>55</v>
      </c>
    </row>
    <row r="26" spans="1:59" s="81" customFormat="1" ht="45" hidden="1">
      <c r="A26" s="131"/>
      <c r="B26" s="144" t="s">
        <v>661</v>
      </c>
      <c r="C26" s="133" t="s">
        <v>167</v>
      </c>
      <c r="D26" s="145"/>
      <c r="E26" s="145">
        <f>+E25/E21%</f>
        <v>77.659574468085111</v>
      </c>
      <c r="F26" s="145">
        <v>2.7</v>
      </c>
      <c r="G26" s="145">
        <f>+G25/G21%</f>
        <v>80.459770114942529</v>
      </c>
      <c r="H26" s="145"/>
      <c r="I26" s="133"/>
      <c r="J26" s="134">
        <f t="shared" si="2"/>
        <v>71.978021978021971</v>
      </c>
      <c r="K26" s="146">
        <f>+K25/K21%</f>
        <v>71.978021978021971</v>
      </c>
      <c r="L26" s="146">
        <f>+L25/L21%</f>
        <v>77.976190476190482</v>
      </c>
      <c r="M26" s="146">
        <f>+M25/M21%</f>
        <v>81.045751633986924</v>
      </c>
      <c r="N26" s="136"/>
      <c r="O26" s="136">
        <f>+F26/K26%</f>
        <v>3.7511450381679396</v>
      </c>
      <c r="P26" s="136">
        <f>+G26/K26%</f>
        <v>111.78380275511101</v>
      </c>
      <c r="Q26" s="136">
        <f>+E26/L26%</f>
        <v>99.593958096475561</v>
      </c>
      <c r="R26" s="136">
        <f>+F26/L26%</f>
        <v>3.4625954198473283</v>
      </c>
      <c r="S26" s="136">
        <f>+G26/L26%</f>
        <v>103.18504869702554</v>
      </c>
      <c r="T26" s="136">
        <f>+L26/M26%</f>
        <v>96.212557603686648</v>
      </c>
      <c r="U26" s="136"/>
      <c r="V26" s="146">
        <f>+V25/V21%</f>
        <v>80</v>
      </c>
      <c r="W26" s="146">
        <f>+W25/W21%</f>
        <v>85.714285714285708</v>
      </c>
      <c r="X26" s="146">
        <f>+X25/X21%</f>
        <v>73.333333333333343</v>
      </c>
      <c r="Y26" s="146">
        <f t="shared" ref="Y26:BD26" si="5">+Y25/Y21%</f>
        <v>75.862068965517253</v>
      </c>
      <c r="Z26" s="146">
        <f t="shared" si="5"/>
        <v>80.769230769230759</v>
      </c>
      <c r="AA26" s="146">
        <f t="shared" si="5"/>
        <v>35.714285714285708</v>
      </c>
      <c r="AB26" s="146">
        <f t="shared" si="5"/>
        <v>38.46153846153846</v>
      </c>
      <c r="AC26" s="146">
        <f t="shared" si="5"/>
        <v>27.777777777777779</v>
      </c>
      <c r="AD26" s="146">
        <f t="shared" si="5"/>
        <v>29.411764705882351</v>
      </c>
      <c r="AE26" s="146">
        <f t="shared" si="5"/>
        <v>33.333333333333336</v>
      </c>
      <c r="AF26" s="146">
        <f t="shared" si="5"/>
        <v>71.428571428571416</v>
      </c>
      <c r="AG26" s="146">
        <f t="shared" si="5"/>
        <v>71.428571428571416</v>
      </c>
      <c r="AH26" s="146">
        <f t="shared" si="5"/>
        <v>66.666666666666671</v>
      </c>
      <c r="AI26" s="146">
        <f t="shared" si="5"/>
        <v>75</v>
      </c>
      <c r="AJ26" s="146">
        <f t="shared" si="5"/>
        <v>85.714285714285708</v>
      </c>
      <c r="AK26" s="146">
        <f t="shared" si="5"/>
        <v>100</v>
      </c>
      <c r="AL26" s="146">
        <f t="shared" si="5"/>
        <v>100</v>
      </c>
      <c r="AM26" s="146">
        <f t="shared" si="5"/>
        <v>88.888888888888886</v>
      </c>
      <c r="AN26" s="146">
        <f t="shared" si="5"/>
        <v>100</v>
      </c>
      <c r="AO26" s="146">
        <f t="shared" si="5"/>
        <v>100</v>
      </c>
      <c r="AP26" s="146">
        <f t="shared" si="5"/>
        <v>72.727272727272734</v>
      </c>
      <c r="AQ26" s="146">
        <f t="shared" si="5"/>
        <v>80</v>
      </c>
      <c r="AR26" s="146">
        <f t="shared" si="5"/>
        <v>73.333333333333343</v>
      </c>
      <c r="AS26" s="146">
        <f t="shared" si="5"/>
        <v>78.571428571428569</v>
      </c>
      <c r="AT26" s="146">
        <f t="shared" si="5"/>
        <v>84.615384615384613</v>
      </c>
      <c r="AU26" s="146">
        <f t="shared" si="5"/>
        <v>66.666666666666671</v>
      </c>
      <c r="AV26" s="146">
        <f t="shared" si="5"/>
        <v>72.727272727272734</v>
      </c>
      <c r="AW26" s="146">
        <f t="shared" si="5"/>
        <v>40.74074074074074</v>
      </c>
      <c r="AX26" s="146">
        <f t="shared" si="5"/>
        <v>45.833333333333336</v>
      </c>
      <c r="AY26" s="146">
        <f t="shared" si="5"/>
        <v>50</v>
      </c>
      <c r="AZ26" s="146">
        <f t="shared" si="5"/>
        <v>100</v>
      </c>
      <c r="BA26" s="146">
        <f t="shared" si="5"/>
        <v>100</v>
      </c>
      <c r="BB26" s="146">
        <f t="shared" si="5"/>
        <v>92.307692307692307</v>
      </c>
      <c r="BC26" s="146">
        <f t="shared" si="5"/>
        <v>100</v>
      </c>
      <c r="BD26" s="146">
        <f t="shared" si="5"/>
        <v>99.999999999999986</v>
      </c>
    </row>
    <row r="27" spans="1:59" s="81" customFormat="1" hidden="1">
      <c r="A27" s="131"/>
      <c r="B27" s="132" t="s">
        <v>467</v>
      </c>
      <c r="C27" s="133" t="s">
        <v>167</v>
      </c>
      <c r="D27" s="145"/>
      <c r="E27" s="147">
        <v>0.24587167955837208</v>
      </c>
      <c r="F27" s="147">
        <v>0.14000000000000001</v>
      </c>
      <c r="G27" s="147">
        <v>0.10657332907311123</v>
      </c>
      <c r="H27" s="147"/>
      <c r="I27" s="245"/>
      <c r="J27" s="134">
        <f t="shared" si="2"/>
        <v>-0.83262013190954776</v>
      </c>
      <c r="K27" s="146">
        <f>+E24-K24</f>
        <v>-0.83262013190954776</v>
      </c>
      <c r="L27" s="146">
        <f>+E24-L24</f>
        <v>-0.68745358972068138</v>
      </c>
      <c r="M27" s="146">
        <f>+L24-M24</f>
        <v>0.16271889048497146</v>
      </c>
      <c r="N27" s="135"/>
      <c r="O27" s="135">
        <f>+K27/F27%</f>
        <v>-594.72866564967683</v>
      </c>
      <c r="P27" s="135">
        <f>+K27/G27%</f>
        <v>-781.26501175388387</v>
      </c>
      <c r="Q27" s="135">
        <f>+L27/E27%</f>
        <v>-279.59852511499759</v>
      </c>
      <c r="R27" s="135">
        <f>+L27/F27%</f>
        <v>-491.03827837191523</v>
      </c>
      <c r="S27" s="135">
        <f>+L27/G27%</f>
        <v>-645.05218678969459</v>
      </c>
      <c r="T27" s="135">
        <f t="shared" si="1"/>
        <v>-23.669800102591015</v>
      </c>
      <c r="U27" s="135"/>
      <c r="V27" s="146"/>
      <c r="W27" s="146"/>
      <c r="X27" s="148">
        <v>7.0000000000000007E-2</v>
      </c>
      <c r="Y27" s="148">
        <v>0.11</v>
      </c>
      <c r="Z27" s="148">
        <f>+Y24-Z24</f>
        <v>0.14862115058789471</v>
      </c>
      <c r="AA27" s="148"/>
      <c r="AB27" s="148"/>
      <c r="AC27" s="148"/>
      <c r="AD27" s="148">
        <v>7.0000000000000007E-2</v>
      </c>
      <c r="AE27" s="148">
        <f>+AD24-AE24</f>
        <v>7.0051268813836498E-2</v>
      </c>
      <c r="AF27" s="148"/>
      <c r="AG27" s="148"/>
      <c r="AH27" s="148"/>
      <c r="AI27" s="148">
        <v>0.08</v>
      </c>
      <c r="AJ27" s="148">
        <f>+AI24-AJ24</f>
        <v>7.4181163198559052E-2</v>
      </c>
      <c r="AK27" s="148"/>
      <c r="AL27" s="148"/>
      <c r="AM27" s="148"/>
      <c r="AN27" s="148">
        <v>0.26</v>
      </c>
      <c r="AO27" s="148">
        <f>+AN24-AO24</f>
        <v>0.13638674746808466</v>
      </c>
      <c r="AP27" s="148"/>
      <c r="AQ27" s="148"/>
      <c r="AR27" s="148"/>
      <c r="AS27" s="148">
        <v>0.09</v>
      </c>
      <c r="AT27" s="148">
        <f>+AS24-AT24</f>
        <v>9.8337703897950934E-2</v>
      </c>
      <c r="AU27" s="148"/>
      <c r="AV27" s="148"/>
      <c r="AW27" s="148"/>
      <c r="AX27" s="148">
        <v>0.3</v>
      </c>
      <c r="AY27" s="148">
        <f>+AX24-AY24</f>
        <v>0.21467875687824511</v>
      </c>
      <c r="AZ27" s="148"/>
      <c r="BA27" s="148"/>
      <c r="BB27" s="148"/>
      <c r="BC27" s="149">
        <v>1.05</v>
      </c>
      <c r="BD27" s="149">
        <f>+BC24-BD24</f>
        <v>1.1388953546370484</v>
      </c>
    </row>
    <row r="28" spans="1:59" s="81" customFormat="1" ht="20.25" hidden="1" customHeight="1">
      <c r="A28" s="131"/>
      <c r="B28" s="132" t="s">
        <v>466</v>
      </c>
      <c r="C28" s="133" t="s">
        <v>333</v>
      </c>
      <c r="D28" s="134"/>
      <c r="E28" s="134">
        <f>V28+AA28+AF28+AK28+AP28+AU28+AZ28</f>
        <v>45</v>
      </c>
      <c r="F28" s="134">
        <v>38</v>
      </c>
      <c r="G28" s="134">
        <f>W28+AB28+AG28+AL28+AQ28+AV28+BA28</f>
        <v>38</v>
      </c>
      <c r="H28" s="134"/>
      <c r="I28" s="131"/>
      <c r="J28" s="134">
        <f t="shared" si="2"/>
        <v>76</v>
      </c>
      <c r="K28" s="135">
        <f>X28+AC28+AH28+AM28+AR28+AW28+BB28</f>
        <v>76</v>
      </c>
      <c r="L28" s="135">
        <f>Y28+AD28+AI28+AN28+AS28+AX28+BC28</f>
        <v>66</v>
      </c>
      <c r="M28" s="135">
        <f>Z28+AE28+AJ28+AO28+AT28+AY28+BD28</f>
        <v>59</v>
      </c>
      <c r="N28" s="135">
        <f>+D28/K28%</f>
        <v>0</v>
      </c>
      <c r="O28" s="135">
        <f>+F28/K28%</f>
        <v>50</v>
      </c>
      <c r="P28" s="135">
        <f>+G28/K28%</f>
        <v>50</v>
      </c>
      <c r="Q28" s="135">
        <f>+E28/L28%</f>
        <v>68.181818181818173</v>
      </c>
      <c r="R28" s="135">
        <f>+F28/L28%</f>
        <v>57.575757575757571</v>
      </c>
      <c r="S28" s="135">
        <f>+G28/L28%</f>
        <v>57.575757575757571</v>
      </c>
      <c r="T28" s="135">
        <f>+L28/M28%</f>
        <v>111.86440677966102</v>
      </c>
      <c r="U28" s="135"/>
      <c r="V28" s="135">
        <v>5</v>
      </c>
      <c r="W28" s="135">
        <v>4</v>
      </c>
      <c r="X28" s="150">
        <v>7</v>
      </c>
      <c r="Y28" s="150">
        <v>6</v>
      </c>
      <c r="Z28" s="150">
        <v>5</v>
      </c>
      <c r="AA28" s="135">
        <v>4</v>
      </c>
      <c r="AB28" s="135">
        <v>6</v>
      </c>
      <c r="AC28" s="151">
        <v>6</v>
      </c>
      <c r="AD28" s="151">
        <v>5</v>
      </c>
      <c r="AE28" s="151">
        <v>4</v>
      </c>
      <c r="AF28" s="135">
        <v>1</v>
      </c>
      <c r="AG28" s="135"/>
      <c r="AH28" s="135"/>
      <c r="AI28" s="135"/>
      <c r="AJ28" s="135"/>
      <c r="AK28" s="135">
        <v>2</v>
      </c>
      <c r="AL28" s="135">
        <v>1</v>
      </c>
      <c r="AM28" s="152">
        <v>14</v>
      </c>
      <c r="AN28" s="152">
        <v>12</v>
      </c>
      <c r="AO28" s="152">
        <v>11</v>
      </c>
      <c r="AP28" s="135">
        <v>4</v>
      </c>
      <c r="AQ28" s="135">
        <v>3</v>
      </c>
      <c r="AR28" s="153">
        <v>5</v>
      </c>
      <c r="AS28" s="153">
        <v>4</v>
      </c>
      <c r="AT28" s="153">
        <v>3</v>
      </c>
      <c r="AU28" s="135">
        <v>16</v>
      </c>
      <c r="AV28" s="135">
        <v>12</v>
      </c>
      <c r="AW28" s="154">
        <v>17</v>
      </c>
      <c r="AX28" s="154">
        <v>15</v>
      </c>
      <c r="AY28" s="154">
        <v>14</v>
      </c>
      <c r="AZ28" s="135">
        <v>13</v>
      </c>
      <c r="BA28" s="135">
        <v>12</v>
      </c>
      <c r="BB28" s="155">
        <v>27</v>
      </c>
      <c r="BC28" s="155">
        <v>24</v>
      </c>
      <c r="BD28" s="155">
        <v>22</v>
      </c>
    </row>
    <row r="29" spans="1:59" s="81" customFormat="1" ht="20.25" hidden="1" customHeight="1">
      <c r="A29" s="131"/>
      <c r="B29" s="132" t="s">
        <v>580</v>
      </c>
      <c r="C29" s="133" t="s">
        <v>167</v>
      </c>
      <c r="D29" s="145"/>
      <c r="E29" s="145">
        <f>+E28/E20%</f>
        <v>0.45226130653266333</v>
      </c>
      <c r="F29" s="147">
        <v>0.37</v>
      </c>
      <c r="G29" s="147">
        <f>+G28/G20%</f>
        <v>0.36608863198458574</v>
      </c>
      <c r="H29" s="147"/>
      <c r="I29" s="245"/>
      <c r="J29" s="134">
        <f t="shared" si="2"/>
        <v>0.7421875</v>
      </c>
      <c r="K29" s="148">
        <f>+K28/K20%</f>
        <v>0.7421875</v>
      </c>
      <c r="L29" s="148">
        <f>+L28/L20%</f>
        <v>0.64121247449723107</v>
      </c>
      <c r="M29" s="148">
        <f>+M28/M20%</f>
        <v>0.5666538609296965</v>
      </c>
      <c r="N29" s="135"/>
      <c r="O29" s="135">
        <f>+K29/F29%</f>
        <v>200.5912162162162</v>
      </c>
      <c r="P29" s="135">
        <f>+K29/G29%</f>
        <v>202.734375</v>
      </c>
      <c r="Q29" s="135">
        <f>+L29/E29%</f>
        <v>141.77920269438778</v>
      </c>
      <c r="R29" s="135">
        <f>+L29/F29%</f>
        <v>173.30066878303541</v>
      </c>
      <c r="S29" s="135">
        <f>+L29/G29%</f>
        <v>175.15224961266469</v>
      </c>
      <c r="T29" s="135">
        <f t="shared" si="1"/>
        <v>88.37224531135405</v>
      </c>
      <c r="U29" s="135"/>
      <c r="V29" s="146">
        <f>V28/V20%</f>
        <v>0.20449897750511248</v>
      </c>
      <c r="W29" s="146">
        <f>W28/W20%</f>
        <v>0.15923566878980891</v>
      </c>
      <c r="X29" s="146">
        <f>+X28/X20%</f>
        <v>0.29251984956122024</v>
      </c>
      <c r="Y29" s="146">
        <f t="shared" ref="Y29:BD29" si="6">+Y28/Y20%</f>
        <v>0.25031289111389238</v>
      </c>
      <c r="Z29" s="146">
        <f t="shared" si="6"/>
        <v>0.20408163265306123</v>
      </c>
      <c r="AA29" s="146">
        <f t="shared" si="6"/>
        <v>0.13976240391334729</v>
      </c>
      <c r="AB29" s="146">
        <f t="shared" si="6"/>
        <v>0.19973368841544609</v>
      </c>
      <c r="AC29" s="146">
        <f t="shared" si="6"/>
        <v>0.20073603211776514</v>
      </c>
      <c r="AD29" s="146">
        <f t="shared" si="6"/>
        <v>0.16683350016683351</v>
      </c>
      <c r="AE29" s="146">
        <f t="shared" si="6"/>
        <v>0.1325820351342393</v>
      </c>
      <c r="AF29" s="146">
        <f t="shared" si="6"/>
        <v>8.7032201914708437E-2</v>
      </c>
      <c r="AG29" s="146">
        <f t="shared" si="6"/>
        <v>0</v>
      </c>
      <c r="AH29" s="146">
        <f t="shared" si="6"/>
        <v>0</v>
      </c>
      <c r="AI29" s="146">
        <f t="shared" si="6"/>
        <v>0</v>
      </c>
      <c r="AJ29" s="146">
        <f t="shared" si="6"/>
        <v>0</v>
      </c>
      <c r="AK29" s="146">
        <f t="shared" si="6"/>
        <v>0.25940337224383919</v>
      </c>
      <c r="AL29" s="146">
        <f t="shared" si="6"/>
        <v>0.12195121951219513</v>
      </c>
      <c r="AM29" s="146">
        <f t="shared" si="6"/>
        <v>1.837270341207349</v>
      </c>
      <c r="AN29" s="146">
        <f t="shared" si="6"/>
        <v>1.5748031496062991</v>
      </c>
      <c r="AO29" s="146">
        <f t="shared" si="6"/>
        <v>1.4397905759162304</v>
      </c>
      <c r="AP29" s="146">
        <f t="shared" si="6"/>
        <v>0.32706459525756337</v>
      </c>
      <c r="AQ29" s="146">
        <f t="shared" si="6"/>
        <v>0.23310023310023312</v>
      </c>
      <c r="AR29" s="146">
        <f t="shared" si="6"/>
        <v>0.42087542087542085</v>
      </c>
      <c r="AS29" s="146">
        <f t="shared" si="6"/>
        <v>0.33557046979865773</v>
      </c>
      <c r="AT29" s="146">
        <f t="shared" si="6"/>
        <v>0.24834437086092714</v>
      </c>
      <c r="AU29" s="146">
        <f t="shared" si="6"/>
        <v>1.5518913676042676</v>
      </c>
      <c r="AV29" s="146">
        <f t="shared" si="6"/>
        <v>1.1363636363636362</v>
      </c>
      <c r="AW29" s="146">
        <f t="shared" si="6"/>
        <v>1.6831683168316833</v>
      </c>
      <c r="AX29" s="146">
        <f t="shared" si="6"/>
        <v>1.482213438735178</v>
      </c>
      <c r="AY29" s="146">
        <f t="shared" si="6"/>
        <v>1.3725490196078431</v>
      </c>
      <c r="AZ29" s="146">
        <f t="shared" si="6"/>
        <v>2.7718550106609805</v>
      </c>
      <c r="BA29" s="146">
        <f t="shared" si="6"/>
        <v>2.4742268041237114</v>
      </c>
      <c r="BB29" s="146">
        <f t="shared" si="6"/>
        <v>5.5441478439425049</v>
      </c>
      <c r="BC29" s="146">
        <f t="shared" si="6"/>
        <v>4.918032786885246</v>
      </c>
      <c r="BD29" s="146">
        <f t="shared" si="6"/>
        <v>4.4624746450304258</v>
      </c>
    </row>
    <row r="30" spans="1:59" s="81" customFormat="1" ht="20.25" hidden="1" customHeight="1">
      <c r="A30" s="131"/>
      <c r="B30" s="132" t="s">
        <v>581</v>
      </c>
      <c r="C30" s="133" t="s">
        <v>333</v>
      </c>
      <c r="D30" s="134"/>
      <c r="E30" s="134">
        <v>18</v>
      </c>
      <c r="F30" s="134"/>
      <c r="G30" s="145">
        <f>+E28-G28</f>
        <v>7</v>
      </c>
      <c r="H30" s="145"/>
      <c r="I30" s="133"/>
      <c r="J30" s="134">
        <f t="shared" si="2"/>
        <v>-31</v>
      </c>
      <c r="K30" s="135">
        <f>+E28-K28</f>
        <v>-31</v>
      </c>
      <c r="L30" s="135">
        <f>+E28-L28</f>
        <v>-21</v>
      </c>
      <c r="M30" s="135">
        <f>+L28-M28</f>
        <v>7</v>
      </c>
      <c r="N30" s="135"/>
      <c r="O30" s="135" t="e">
        <f>+K30/F30%</f>
        <v>#DIV/0!</v>
      </c>
      <c r="P30" s="135">
        <f>+K30/G30%</f>
        <v>-442.85714285714283</v>
      </c>
      <c r="Q30" s="135">
        <f>+L30/E30%</f>
        <v>-116.66666666666667</v>
      </c>
      <c r="R30" s="135" t="e">
        <f>+L30/F30%</f>
        <v>#DIV/0!</v>
      </c>
      <c r="S30" s="135">
        <f>+L30/G30%</f>
        <v>-299.99999999999994</v>
      </c>
      <c r="T30" s="135">
        <f t="shared" si="1"/>
        <v>-33.333333333333336</v>
      </c>
      <c r="U30" s="135"/>
      <c r="V30" s="135">
        <v>1</v>
      </c>
      <c r="W30" s="135">
        <v>1</v>
      </c>
      <c r="X30" s="135"/>
      <c r="Y30" s="135"/>
      <c r="Z30" s="135"/>
      <c r="AA30" s="135">
        <v>2</v>
      </c>
      <c r="AB30" s="135">
        <v>1</v>
      </c>
      <c r="AC30" s="135"/>
      <c r="AD30" s="135"/>
      <c r="AE30" s="135"/>
      <c r="AF30" s="135"/>
      <c r="AG30" s="135"/>
      <c r="AH30" s="135"/>
      <c r="AI30" s="135"/>
      <c r="AJ30" s="135"/>
      <c r="AK30" s="135">
        <v>1</v>
      </c>
      <c r="AL30" s="135"/>
      <c r="AM30" s="135"/>
      <c r="AN30" s="135"/>
      <c r="AO30" s="135"/>
      <c r="AP30" s="135"/>
      <c r="AQ30" s="135">
        <v>1</v>
      </c>
      <c r="AR30" s="135"/>
      <c r="AS30" s="135"/>
      <c r="AT30" s="135"/>
      <c r="AU30" s="135">
        <v>4</v>
      </c>
      <c r="AV30" s="135">
        <v>2</v>
      </c>
      <c r="AW30" s="135"/>
      <c r="AX30" s="135"/>
      <c r="AY30" s="135"/>
      <c r="AZ30" s="135">
        <v>2</v>
      </c>
      <c r="BA30" s="135">
        <v>2</v>
      </c>
      <c r="BB30" s="146"/>
      <c r="BC30" s="156"/>
      <c r="BD30" s="156"/>
    </row>
    <row r="31" spans="1:59" s="81" customFormat="1" hidden="1">
      <c r="A31" s="131" t="s">
        <v>83</v>
      </c>
      <c r="B31" s="132" t="s">
        <v>122</v>
      </c>
      <c r="C31" s="133"/>
      <c r="D31" s="145"/>
      <c r="E31" s="145"/>
      <c r="F31" s="145"/>
      <c r="G31" s="145"/>
      <c r="H31" s="145"/>
      <c r="I31" s="133"/>
      <c r="J31" s="145"/>
      <c r="K31" s="146"/>
      <c r="L31" s="146"/>
      <c r="M31" s="146"/>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46"/>
      <c r="BC31" s="156"/>
      <c r="BD31" s="156"/>
    </row>
    <row r="32" spans="1:59" s="81" customFormat="1" ht="21.75" hidden="1" customHeight="1">
      <c r="A32" s="131"/>
      <c r="B32" s="132" t="s">
        <v>424</v>
      </c>
      <c r="C32" s="133" t="s">
        <v>91</v>
      </c>
      <c r="D32" s="134">
        <v>7</v>
      </c>
      <c r="E32" s="134">
        <v>7</v>
      </c>
      <c r="F32" s="134">
        <v>7</v>
      </c>
      <c r="G32" s="134">
        <v>7</v>
      </c>
      <c r="H32" s="134"/>
      <c r="I32" s="131"/>
      <c r="J32" s="134">
        <f>+K32</f>
        <v>7</v>
      </c>
      <c r="K32" s="135">
        <v>7</v>
      </c>
      <c r="L32" s="135">
        <v>7</v>
      </c>
      <c r="M32" s="135">
        <v>7</v>
      </c>
      <c r="N32" s="135">
        <f>+K32/D32%</f>
        <v>99.999999999999986</v>
      </c>
      <c r="O32" s="135">
        <f>+K32/F32%</f>
        <v>99.999999999999986</v>
      </c>
      <c r="P32" s="135">
        <f>+K32/G32%</f>
        <v>99.999999999999986</v>
      </c>
      <c r="Q32" s="135">
        <f>+L32/E32%</f>
        <v>99.999999999999986</v>
      </c>
      <c r="R32" s="135">
        <f>+L32/F32%</f>
        <v>99.999999999999986</v>
      </c>
      <c r="S32" s="135">
        <f>+L32/G32%</f>
        <v>99.999999999999986</v>
      </c>
      <c r="T32" s="135">
        <f t="shared" si="1"/>
        <v>99.999999999999986</v>
      </c>
      <c r="U32" s="135"/>
      <c r="V32" s="135">
        <v>1</v>
      </c>
      <c r="W32" s="135">
        <v>1</v>
      </c>
      <c r="X32" s="135">
        <v>1</v>
      </c>
      <c r="Y32" s="135">
        <v>1</v>
      </c>
      <c r="Z32" s="135">
        <v>1</v>
      </c>
      <c r="AA32" s="135">
        <v>1</v>
      </c>
      <c r="AB32" s="135">
        <v>1</v>
      </c>
      <c r="AC32" s="135">
        <v>1</v>
      </c>
      <c r="AD32" s="135">
        <v>1</v>
      </c>
      <c r="AE32" s="135">
        <v>1</v>
      </c>
      <c r="AF32" s="135">
        <v>1</v>
      </c>
      <c r="AG32" s="135">
        <v>1</v>
      </c>
      <c r="AH32" s="135">
        <v>1</v>
      </c>
      <c r="AI32" s="135">
        <v>1</v>
      </c>
      <c r="AJ32" s="135">
        <v>1</v>
      </c>
      <c r="AK32" s="135">
        <v>1</v>
      </c>
      <c r="AL32" s="135">
        <v>1</v>
      </c>
      <c r="AM32" s="135">
        <v>1</v>
      </c>
      <c r="AN32" s="135">
        <v>1</v>
      </c>
      <c r="AO32" s="135">
        <v>1</v>
      </c>
      <c r="AP32" s="135">
        <v>1</v>
      </c>
      <c r="AQ32" s="135">
        <v>1</v>
      </c>
      <c r="AR32" s="135">
        <v>1</v>
      </c>
      <c r="AS32" s="135">
        <v>1</v>
      </c>
      <c r="AT32" s="135">
        <v>1</v>
      </c>
      <c r="AU32" s="135">
        <v>1</v>
      </c>
      <c r="AV32" s="135">
        <v>1</v>
      </c>
      <c r="AW32" s="135">
        <v>1</v>
      </c>
      <c r="AX32" s="135">
        <v>1</v>
      </c>
      <c r="AY32" s="135">
        <v>1</v>
      </c>
      <c r="AZ32" s="135">
        <v>1</v>
      </c>
      <c r="BA32" s="135">
        <v>1</v>
      </c>
      <c r="BB32" s="135">
        <v>1</v>
      </c>
      <c r="BC32" s="135">
        <v>1</v>
      </c>
      <c r="BD32" s="135">
        <v>1</v>
      </c>
    </row>
    <row r="33" spans="1:56" s="81" customFormat="1" ht="14.25" hidden="1" customHeight="1">
      <c r="A33" s="131"/>
      <c r="B33" s="132" t="s">
        <v>90</v>
      </c>
      <c r="C33" s="133" t="s">
        <v>123</v>
      </c>
      <c r="D33" s="134">
        <v>2</v>
      </c>
      <c r="E33" s="134">
        <v>2</v>
      </c>
      <c r="F33" s="134">
        <v>2</v>
      </c>
      <c r="G33" s="134">
        <v>2</v>
      </c>
      <c r="H33" s="134"/>
      <c r="I33" s="131"/>
      <c r="J33" s="134">
        <f t="shared" ref="J33:J49" si="7">+K33</f>
        <v>2</v>
      </c>
      <c r="K33" s="135">
        <v>2</v>
      </c>
      <c r="L33" s="135">
        <v>2</v>
      </c>
      <c r="M33" s="135">
        <v>2</v>
      </c>
      <c r="N33" s="135">
        <f>+K33/D33%</f>
        <v>100</v>
      </c>
      <c r="O33" s="135">
        <f>+K33/F33%</f>
        <v>100</v>
      </c>
      <c r="P33" s="135">
        <f>+K33/G33%</f>
        <v>100</v>
      </c>
      <c r="Q33" s="135">
        <f>+L33/E33%</f>
        <v>100</v>
      </c>
      <c r="R33" s="135">
        <f>+L33/F33%</f>
        <v>100</v>
      </c>
      <c r="S33" s="135">
        <f>+L33/G33%</f>
        <v>100</v>
      </c>
      <c r="T33" s="135">
        <f t="shared" si="1"/>
        <v>100</v>
      </c>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v>1</v>
      </c>
      <c r="AV33" s="135">
        <v>1</v>
      </c>
      <c r="AW33" s="135">
        <v>1</v>
      </c>
      <c r="AX33" s="135">
        <v>1</v>
      </c>
      <c r="AY33" s="135">
        <v>1</v>
      </c>
      <c r="AZ33" s="135">
        <v>1</v>
      </c>
      <c r="BA33" s="135">
        <v>1</v>
      </c>
      <c r="BB33" s="135">
        <v>1</v>
      </c>
      <c r="BC33" s="135">
        <v>1</v>
      </c>
      <c r="BD33" s="135">
        <v>1</v>
      </c>
    </row>
    <row r="34" spans="1:56" s="81" customFormat="1" hidden="1">
      <c r="A34" s="131"/>
      <c r="B34" s="132" t="s">
        <v>253</v>
      </c>
      <c r="C34" s="133" t="s">
        <v>123</v>
      </c>
      <c r="D34" s="145"/>
      <c r="E34" s="145"/>
      <c r="F34" s="145"/>
      <c r="G34" s="145"/>
      <c r="H34" s="145"/>
      <c r="I34" s="133"/>
      <c r="J34" s="134">
        <f t="shared" si="7"/>
        <v>0</v>
      </c>
      <c r="K34" s="146"/>
      <c r="L34" s="146"/>
      <c r="M34" s="146"/>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row>
    <row r="35" spans="1:56" s="81" customFormat="1" hidden="1">
      <c r="A35" s="131"/>
      <c r="B35" s="132" t="s">
        <v>139</v>
      </c>
      <c r="C35" s="133" t="s">
        <v>123</v>
      </c>
      <c r="D35" s="134">
        <v>2</v>
      </c>
      <c r="E35" s="134">
        <v>2</v>
      </c>
      <c r="F35" s="134">
        <v>2</v>
      </c>
      <c r="G35" s="134">
        <v>2</v>
      </c>
      <c r="H35" s="134"/>
      <c r="I35" s="131"/>
      <c r="J35" s="134">
        <f t="shared" si="7"/>
        <v>2</v>
      </c>
      <c r="K35" s="135">
        <v>2</v>
      </c>
      <c r="L35" s="135">
        <v>2</v>
      </c>
      <c r="M35" s="135">
        <v>2</v>
      </c>
      <c r="N35" s="135">
        <f>+K35/D35%</f>
        <v>100</v>
      </c>
      <c r="O35" s="135">
        <f>+K35/F35%</f>
        <v>100</v>
      </c>
      <c r="P35" s="135">
        <f>+K35/G35%</f>
        <v>100</v>
      </c>
      <c r="Q35" s="135">
        <f>+L35/E35%</f>
        <v>100</v>
      </c>
      <c r="R35" s="135">
        <f>+L35/F35%</f>
        <v>100</v>
      </c>
      <c r="S35" s="135">
        <f>+L35/G35%</f>
        <v>100</v>
      </c>
      <c r="T35" s="135">
        <f t="shared" si="1"/>
        <v>100</v>
      </c>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v>1</v>
      </c>
      <c r="AV35" s="135">
        <v>1</v>
      </c>
      <c r="AW35" s="135">
        <v>1</v>
      </c>
      <c r="AX35" s="135">
        <v>1</v>
      </c>
      <c r="AY35" s="135">
        <v>1</v>
      </c>
      <c r="AZ35" s="135">
        <v>1</v>
      </c>
      <c r="BA35" s="135">
        <v>1</v>
      </c>
      <c r="BB35" s="135">
        <v>1</v>
      </c>
      <c r="BC35" s="135">
        <v>1</v>
      </c>
      <c r="BD35" s="135">
        <v>1</v>
      </c>
    </row>
    <row r="36" spans="1:56" s="81" customFormat="1" hidden="1">
      <c r="A36" s="131"/>
      <c r="B36" s="132" t="s">
        <v>443</v>
      </c>
      <c r="C36" s="133" t="s">
        <v>167</v>
      </c>
      <c r="D36" s="134">
        <v>100</v>
      </c>
      <c r="E36" s="134">
        <v>100</v>
      </c>
      <c r="F36" s="134">
        <v>100</v>
      </c>
      <c r="G36" s="134">
        <v>100</v>
      </c>
      <c r="H36" s="134"/>
      <c r="I36" s="131"/>
      <c r="J36" s="134">
        <f t="shared" si="7"/>
        <v>100</v>
      </c>
      <c r="K36" s="135">
        <v>100</v>
      </c>
      <c r="L36" s="135">
        <v>100</v>
      </c>
      <c r="M36" s="135">
        <v>100</v>
      </c>
      <c r="N36" s="135">
        <f>+K36/D36%</f>
        <v>100</v>
      </c>
      <c r="O36" s="135">
        <f>+K36/F36%</f>
        <v>100</v>
      </c>
      <c r="P36" s="135">
        <f>+K36/G36%</f>
        <v>100</v>
      </c>
      <c r="Q36" s="135">
        <f>+L36/E36%</f>
        <v>100</v>
      </c>
      <c r="R36" s="135">
        <f>+L36/F36%</f>
        <v>100</v>
      </c>
      <c r="S36" s="135">
        <f>+L36/G36%</f>
        <v>100</v>
      </c>
      <c r="T36" s="135">
        <f t="shared" si="1"/>
        <v>100</v>
      </c>
      <c r="U36" s="135"/>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35">
        <v>100</v>
      </c>
      <c r="AV36" s="135">
        <v>100</v>
      </c>
      <c r="AW36" s="135">
        <v>100</v>
      </c>
      <c r="AX36" s="135">
        <v>100</v>
      </c>
      <c r="AY36" s="135">
        <v>100</v>
      </c>
      <c r="AZ36" s="135">
        <v>100</v>
      </c>
      <c r="BA36" s="135">
        <v>100</v>
      </c>
      <c r="BB36" s="135">
        <v>100</v>
      </c>
      <c r="BC36" s="135">
        <v>100</v>
      </c>
      <c r="BD36" s="135">
        <v>100</v>
      </c>
    </row>
    <row r="37" spans="1:56" s="81" customFormat="1" ht="45" hidden="1">
      <c r="A37" s="131"/>
      <c r="B37" s="144" t="s">
        <v>662</v>
      </c>
      <c r="C37" s="133" t="s">
        <v>123</v>
      </c>
      <c r="D37" s="134"/>
      <c r="E37" s="134">
        <v>7</v>
      </c>
      <c r="F37" s="134">
        <v>2</v>
      </c>
      <c r="G37" s="134">
        <v>7</v>
      </c>
      <c r="H37" s="134"/>
      <c r="I37" s="131"/>
      <c r="J37" s="134">
        <f t="shared" si="7"/>
        <v>7</v>
      </c>
      <c r="K37" s="135">
        <v>7</v>
      </c>
      <c r="L37" s="135">
        <v>7</v>
      </c>
      <c r="M37" s="135">
        <v>7</v>
      </c>
      <c r="N37" s="135"/>
      <c r="O37" s="135">
        <f>+K37/F37%</f>
        <v>350</v>
      </c>
      <c r="P37" s="135">
        <f>+K37/G37%</f>
        <v>99.999999999999986</v>
      </c>
      <c r="Q37" s="135">
        <f>+L37/E37%</f>
        <v>99.999999999999986</v>
      </c>
      <c r="R37" s="135">
        <f>+L37/F37%</f>
        <v>350</v>
      </c>
      <c r="S37" s="135">
        <f>+L37/G37%</f>
        <v>99.999999999999986</v>
      </c>
      <c r="T37" s="135">
        <f t="shared" si="1"/>
        <v>99.999999999999986</v>
      </c>
      <c r="U37" s="135"/>
      <c r="V37" s="135">
        <v>1</v>
      </c>
      <c r="W37" s="135">
        <v>1</v>
      </c>
      <c r="X37" s="135">
        <v>1</v>
      </c>
      <c r="Y37" s="135">
        <v>1</v>
      </c>
      <c r="Z37" s="135">
        <v>1</v>
      </c>
      <c r="AA37" s="135">
        <v>1</v>
      </c>
      <c r="AB37" s="135">
        <v>1</v>
      </c>
      <c r="AC37" s="135">
        <v>1</v>
      </c>
      <c r="AD37" s="135">
        <v>1</v>
      </c>
      <c r="AE37" s="135">
        <v>1</v>
      </c>
      <c r="AF37" s="135">
        <v>1</v>
      </c>
      <c r="AG37" s="135">
        <v>1</v>
      </c>
      <c r="AH37" s="135">
        <v>1</v>
      </c>
      <c r="AI37" s="135">
        <v>1</v>
      </c>
      <c r="AJ37" s="135">
        <v>1</v>
      </c>
      <c r="AK37" s="135">
        <v>1</v>
      </c>
      <c r="AL37" s="135">
        <v>1</v>
      </c>
      <c r="AM37" s="135">
        <v>1</v>
      </c>
      <c r="AN37" s="135">
        <v>1</v>
      </c>
      <c r="AO37" s="135">
        <v>1</v>
      </c>
      <c r="AP37" s="135">
        <v>1</v>
      </c>
      <c r="AQ37" s="135">
        <v>1</v>
      </c>
      <c r="AR37" s="135">
        <v>1</v>
      </c>
      <c r="AS37" s="135">
        <v>1</v>
      </c>
      <c r="AT37" s="135">
        <v>1</v>
      </c>
      <c r="AU37" s="135">
        <v>1</v>
      </c>
      <c r="AV37" s="135">
        <v>1</v>
      </c>
      <c r="AW37" s="135">
        <v>1</v>
      </c>
      <c r="AX37" s="135">
        <v>1</v>
      </c>
      <c r="AY37" s="135">
        <v>1</v>
      </c>
      <c r="AZ37" s="135">
        <v>1</v>
      </c>
      <c r="BA37" s="135">
        <v>1</v>
      </c>
      <c r="BB37" s="135">
        <v>1</v>
      </c>
      <c r="BC37" s="135">
        <v>1</v>
      </c>
      <c r="BD37" s="135">
        <v>1</v>
      </c>
    </row>
    <row r="38" spans="1:56" s="81" customFormat="1" hidden="1">
      <c r="A38" s="131"/>
      <c r="B38" s="132" t="s">
        <v>250</v>
      </c>
      <c r="C38" s="133" t="s">
        <v>167</v>
      </c>
      <c r="D38" s="134"/>
      <c r="E38" s="134">
        <v>100</v>
      </c>
      <c r="F38" s="134">
        <v>100</v>
      </c>
      <c r="G38" s="134">
        <v>100</v>
      </c>
      <c r="H38" s="134"/>
      <c r="I38" s="131"/>
      <c r="J38" s="134">
        <f t="shared" si="7"/>
        <v>100</v>
      </c>
      <c r="K38" s="135">
        <v>100</v>
      </c>
      <c r="L38" s="135">
        <v>100</v>
      </c>
      <c r="M38" s="135">
        <v>100</v>
      </c>
      <c r="N38" s="135"/>
      <c r="O38" s="135">
        <f>+K38/F38%</f>
        <v>100</v>
      </c>
      <c r="P38" s="135">
        <f>+K38/G38%</f>
        <v>100</v>
      </c>
      <c r="Q38" s="135">
        <f>+L38/E38%</f>
        <v>100</v>
      </c>
      <c r="R38" s="135">
        <f>+L38/F38%</f>
        <v>100</v>
      </c>
      <c r="S38" s="135">
        <f>+L38/G38%</f>
        <v>100</v>
      </c>
      <c r="T38" s="135">
        <f t="shared" si="1"/>
        <v>100</v>
      </c>
      <c r="U38" s="135"/>
      <c r="V38" s="135">
        <v>100</v>
      </c>
      <c r="W38" s="135">
        <v>100</v>
      </c>
      <c r="X38" s="135">
        <v>100</v>
      </c>
      <c r="Y38" s="135">
        <v>100</v>
      </c>
      <c r="Z38" s="135">
        <v>100</v>
      </c>
      <c r="AA38" s="135">
        <v>100</v>
      </c>
      <c r="AB38" s="135">
        <v>100</v>
      </c>
      <c r="AC38" s="135">
        <v>100</v>
      </c>
      <c r="AD38" s="135">
        <v>100</v>
      </c>
      <c r="AE38" s="135">
        <v>100</v>
      </c>
      <c r="AF38" s="135">
        <v>100</v>
      </c>
      <c r="AG38" s="135">
        <v>100</v>
      </c>
      <c r="AH38" s="135">
        <v>100</v>
      </c>
      <c r="AI38" s="135">
        <v>100</v>
      </c>
      <c r="AJ38" s="135">
        <v>100</v>
      </c>
      <c r="AK38" s="135">
        <v>100</v>
      </c>
      <c r="AL38" s="135">
        <v>100</v>
      </c>
      <c r="AM38" s="135">
        <v>100</v>
      </c>
      <c r="AN38" s="135">
        <v>100</v>
      </c>
      <c r="AO38" s="135">
        <v>100</v>
      </c>
      <c r="AP38" s="135">
        <v>100</v>
      </c>
      <c r="AQ38" s="135">
        <v>100</v>
      </c>
      <c r="AR38" s="135">
        <v>100</v>
      </c>
      <c r="AS38" s="135">
        <v>100</v>
      </c>
      <c r="AT38" s="135">
        <v>100</v>
      </c>
      <c r="AU38" s="135">
        <v>100</v>
      </c>
      <c r="AV38" s="135">
        <v>100</v>
      </c>
      <c r="AW38" s="135">
        <v>100</v>
      </c>
      <c r="AX38" s="135">
        <v>100</v>
      </c>
      <c r="AY38" s="135">
        <v>100</v>
      </c>
      <c r="AZ38" s="135">
        <v>100</v>
      </c>
      <c r="BA38" s="135">
        <v>100</v>
      </c>
      <c r="BB38" s="135">
        <v>100</v>
      </c>
      <c r="BC38" s="135">
        <v>100</v>
      </c>
      <c r="BD38" s="135">
        <v>100</v>
      </c>
    </row>
    <row r="39" spans="1:56" s="81" customFormat="1" hidden="1">
      <c r="A39" s="131"/>
      <c r="B39" s="132" t="s">
        <v>370</v>
      </c>
      <c r="C39" s="133" t="s">
        <v>167</v>
      </c>
      <c r="D39" s="134"/>
      <c r="E39" s="134">
        <v>100</v>
      </c>
      <c r="F39" s="134">
        <v>100</v>
      </c>
      <c r="G39" s="134">
        <v>100</v>
      </c>
      <c r="H39" s="134"/>
      <c r="I39" s="131"/>
      <c r="J39" s="134">
        <f t="shared" si="7"/>
        <v>100</v>
      </c>
      <c r="K39" s="135">
        <v>100</v>
      </c>
      <c r="L39" s="135">
        <v>100</v>
      </c>
      <c r="M39" s="135">
        <v>100</v>
      </c>
      <c r="N39" s="135"/>
      <c r="O39" s="135">
        <f>+K39/F39%</f>
        <v>100</v>
      </c>
      <c r="P39" s="135">
        <f>+K39/G39%</f>
        <v>100</v>
      </c>
      <c r="Q39" s="135">
        <f>+L39/E39%</f>
        <v>100</v>
      </c>
      <c r="R39" s="135">
        <f>+L39/F39%</f>
        <v>100</v>
      </c>
      <c r="S39" s="135">
        <f>+L39/G39%</f>
        <v>100</v>
      </c>
      <c r="T39" s="135">
        <f t="shared" si="1"/>
        <v>100</v>
      </c>
      <c r="U39" s="135"/>
      <c r="V39" s="135">
        <v>100</v>
      </c>
      <c r="W39" s="135">
        <v>100</v>
      </c>
      <c r="X39" s="135">
        <v>100</v>
      </c>
      <c r="Y39" s="135">
        <v>100</v>
      </c>
      <c r="Z39" s="135">
        <v>100</v>
      </c>
      <c r="AA39" s="135">
        <v>100</v>
      </c>
      <c r="AB39" s="135">
        <v>100</v>
      </c>
      <c r="AC39" s="135">
        <v>100</v>
      </c>
      <c r="AD39" s="135">
        <v>100</v>
      </c>
      <c r="AE39" s="135">
        <v>100</v>
      </c>
      <c r="AF39" s="135">
        <v>100</v>
      </c>
      <c r="AG39" s="135">
        <v>100</v>
      </c>
      <c r="AH39" s="135">
        <v>100</v>
      </c>
      <c r="AI39" s="135">
        <v>100</v>
      </c>
      <c r="AJ39" s="135">
        <v>100</v>
      </c>
      <c r="AK39" s="135">
        <v>100</v>
      </c>
      <c r="AL39" s="135">
        <v>100</v>
      </c>
      <c r="AM39" s="135">
        <v>100</v>
      </c>
      <c r="AN39" s="135">
        <v>100</v>
      </c>
      <c r="AO39" s="135">
        <v>100</v>
      </c>
      <c r="AP39" s="135">
        <v>100</v>
      </c>
      <c r="AQ39" s="135">
        <v>100</v>
      </c>
      <c r="AR39" s="135">
        <v>100</v>
      </c>
      <c r="AS39" s="135">
        <v>100</v>
      </c>
      <c r="AT39" s="135">
        <v>100</v>
      </c>
      <c r="AU39" s="135">
        <v>100</v>
      </c>
      <c r="AV39" s="135">
        <v>100</v>
      </c>
      <c r="AW39" s="135">
        <v>100</v>
      </c>
      <c r="AX39" s="135">
        <v>100</v>
      </c>
      <c r="AY39" s="135">
        <v>100</v>
      </c>
      <c r="AZ39" s="135">
        <v>100</v>
      </c>
      <c r="BA39" s="135">
        <v>100</v>
      </c>
      <c r="BB39" s="135">
        <v>100</v>
      </c>
      <c r="BC39" s="135">
        <v>100</v>
      </c>
      <c r="BD39" s="135">
        <v>100</v>
      </c>
    </row>
    <row r="40" spans="1:56" s="81" customFormat="1" ht="21.75" hidden="1" customHeight="1">
      <c r="A40" s="131"/>
      <c r="B40" s="132" t="s">
        <v>371</v>
      </c>
      <c r="C40" s="133" t="s">
        <v>308</v>
      </c>
      <c r="D40" s="145"/>
      <c r="E40" s="145">
        <v>5.08</v>
      </c>
      <c r="F40" s="145"/>
      <c r="G40" s="145"/>
      <c r="H40" s="145"/>
      <c r="I40" s="133"/>
      <c r="J40" s="134">
        <f t="shared" si="7"/>
        <v>0</v>
      </c>
      <c r="K40" s="146"/>
      <c r="L40" s="146"/>
      <c r="M40" s="146"/>
      <c r="N40" s="135"/>
      <c r="O40" s="135"/>
      <c r="P40" s="135"/>
      <c r="Q40" s="135"/>
      <c r="R40" s="135"/>
      <c r="S40" s="135"/>
      <c r="T40" s="135"/>
      <c r="U40" s="135"/>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56"/>
      <c r="BD40" s="156"/>
    </row>
    <row r="41" spans="1:56" s="81" customFormat="1" ht="45" hidden="1">
      <c r="A41" s="131"/>
      <c r="B41" s="144" t="s">
        <v>663</v>
      </c>
      <c r="C41" s="133" t="s">
        <v>123</v>
      </c>
      <c r="D41" s="134">
        <v>7</v>
      </c>
      <c r="E41" s="134">
        <v>7</v>
      </c>
      <c r="F41" s="134">
        <v>7</v>
      </c>
      <c r="G41" s="134">
        <v>7</v>
      </c>
      <c r="H41" s="134"/>
      <c r="I41" s="131"/>
      <c r="J41" s="134">
        <f t="shared" si="7"/>
        <v>7</v>
      </c>
      <c r="K41" s="135">
        <v>7</v>
      </c>
      <c r="L41" s="135">
        <v>7</v>
      </c>
      <c r="M41" s="135">
        <v>7</v>
      </c>
      <c r="N41" s="135">
        <f t="shared" ref="N41:N49" si="8">+K41/D41%</f>
        <v>99.999999999999986</v>
      </c>
      <c r="O41" s="135">
        <f t="shared" ref="O41:O46" si="9">+K41/F41%</f>
        <v>99.999999999999986</v>
      </c>
      <c r="P41" s="135">
        <f t="shared" ref="P41:P49" si="10">+K41/G41%</f>
        <v>99.999999999999986</v>
      </c>
      <c r="Q41" s="135">
        <f t="shared" ref="Q41:Q49" si="11">+L41/E41%</f>
        <v>99.999999999999986</v>
      </c>
      <c r="R41" s="135">
        <f t="shared" ref="R41:R46" si="12">+L41/F41%</f>
        <v>99.999999999999986</v>
      </c>
      <c r="S41" s="135">
        <f t="shared" ref="S41:S49" si="13">+L41/G41%</f>
        <v>99.999999999999986</v>
      </c>
      <c r="T41" s="135">
        <f t="shared" si="1"/>
        <v>99.999999999999986</v>
      </c>
      <c r="U41" s="135"/>
      <c r="V41" s="135">
        <v>1</v>
      </c>
      <c r="W41" s="135">
        <v>1</v>
      </c>
      <c r="X41" s="135">
        <v>1</v>
      </c>
      <c r="Y41" s="135">
        <v>1</v>
      </c>
      <c r="Z41" s="135">
        <v>1</v>
      </c>
      <c r="AA41" s="135">
        <v>1</v>
      </c>
      <c r="AB41" s="135">
        <v>1</v>
      </c>
      <c r="AC41" s="135">
        <v>1</v>
      </c>
      <c r="AD41" s="135">
        <v>1</v>
      </c>
      <c r="AE41" s="135">
        <v>1</v>
      </c>
      <c r="AF41" s="135">
        <v>1</v>
      </c>
      <c r="AG41" s="135">
        <v>1</v>
      </c>
      <c r="AH41" s="135">
        <v>1</v>
      </c>
      <c r="AI41" s="135">
        <v>1</v>
      </c>
      <c r="AJ41" s="135">
        <v>1</v>
      </c>
      <c r="AK41" s="135">
        <v>1</v>
      </c>
      <c r="AL41" s="135">
        <v>1</v>
      </c>
      <c r="AM41" s="135">
        <v>1</v>
      </c>
      <c r="AN41" s="135">
        <v>1</v>
      </c>
      <c r="AO41" s="135">
        <v>1</v>
      </c>
      <c r="AP41" s="135">
        <v>1</v>
      </c>
      <c r="AQ41" s="135">
        <v>1</v>
      </c>
      <c r="AR41" s="135">
        <v>1</v>
      </c>
      <c r="AS41" s="135">
        <v>1</v>
      </c>
      <c r="AT41" s="135">
        <v>1</v>
      </c>
      <c r="AU41" s="135">
        <v>1</v>
      </c>
      <c r="AV41" s="135">
        <v>1</v>
      </c>
      <c r="AW41" s="135">
        <v>1</v>
      </c>
      <c r="AX41" s="135">
        <v>1</v>
      </c>
      <c r="AY41" s="135">
        <v>1</v>
      </c>
      <c r="AZ41" s="135">
        <v>1</v>
      </c>
      <c r="BA41" s="135">
        <v>1</v>
      </c>
      <c r="BB41" s="135">
        <v>1</v>
      </c>
      <c r="BC41" s="135">
        <v>1</v>
      </c>
      <c r="BD41" s="135">
        <v>1</v>
      </c>
    </row>
    <row r="42" spans="1:56" s="81" customFormat="1" hidden="1">
      <c r="A42" s="131"/>
      <c r="B42" s="132" t="s">
        <v>125</v>
      </c>
      <c r="C42" s="133" t="s">
        <v>167</v>
      </c>
      <c r="D42" s="134">
        <v>100</v>
      </c>
      <c r="E42" s="134">
        <v>100</v>
      </c>
      <c r="F42" s="134">
        <v>100</v>
      </c>
      <c r="G42" s="134">
        <v>100</v>
      </c>
      <c r="H42" s="134"/>
      <c r="I42" s="131"/>
      <c r="J42" s="134">
        <f t="shared" si="7"/>
        <v>100</v>
      </c>
      <c r="K42" s="135">
        <v>100</v>
      </c>
      <c r="L42" s="135">
        <v>100</v>
      </c>
      <c r="M42" s="135">
        <v>100</v>
      </c>
      <c r="N42" s="135">
        <f t="shared" si="8"/>
        <v>100</v>
      </c>
      <c r="O42" s="135">
        <f t="shared" si="9"/>
        <v>100</v>
      </c>
      <c r="P42" s="135">
        <f t="shared" si="10"/>
        <v>100</v>
      </c>
      <c r="Q42" s="135">
        <f t="shared" si="11"/>
        <v>100</v>
      </c>
      <c r="R42" s="135">
        <f t="shared" si="12"/>
        <v>100</v>
      </c>
      <c r="S42" s="135">
        <f t="shared" si="13"/>
        <v>100</v>
      </c>
      <c r="T42" s="135">
        <f t="shared" si="1"/>
        <v>100</v>
      </c>
      <c r="U42" s="135"/>
      <c r="V42" s="135">
        <v>100</v>
      </c>
      <c r="W42" s="135">
        <v>100</v>
      </c>
      <c r="X42" s="135">
        <v>100</v>
      </c>
      <c r="Y42" s="135">
        <v>100</v>
      </c>
      <c r="Z42" s="135">
        <v>100</v>
      </c>
      <c r="AA42" s="135">
        <v>100</v>
      </c>
      <c r="AB42" s="135">
        <v>100</v>
      </c>
      <c r="AC42" s="135">
        <v>100</v>
      </c>
      <c r="AD42" s="135">
        <v>100</v>
      </c>
      <c r="AE42" s="135">
        <v>100</v>
      </c>
      <c r="AF42" s="135">
        <v>100</v>
      </c>
      <c r="AG42" s="135">
        <v>100</v>
      </c>
      <c r="AH42" s="135">
        <v>100</v>
      </c>
      <c r="AI42" s="135">
        <v>100</v>
      </c>
      <c r="AJ42" s="135">
        <v>100</v>
      </c>
      <c r="AK42" s="135">
        <v>100</v>
      </c>
      <c r="AL42" s="135">
        <v>100</v>
      </c>
      <c r="AM42" s="135">
        <v>100</v>
      </c>
      <c r="AN42" s="135">
        <v>100</v>
      </c>
      <c r="AO42" s="135">
        <v>100</v>
      </c>
      <c r="AP42" s="135">
        <v>100</v>
      </c>
      <c r="AQ42" s="135">
        <v>100</v>
      </c>
      <c r="AR42" s="135">
        <v>100</v>
      </c>
      <c r="AS42" s="135">
        <v>100</v>
      </c>
      <c r="AT42" s="135">
        <v>100</v>
      </c>
      <c r="AU42" s="135">
        <v>100</v>
      </c>
      <c r="AV42" s="135">
        <v>100</v>
      </c>
      <c r="AW42" s="135">
        <v>100</v>
      </c>
      <c r="AX42" s="135">
        <v>100</v>
      </c>
      <c r="AY42" s="135">
        <v>100</v>
      </c>
      <c r="AZ42" s="135">
        <v>100</v>
      </c>
      <c r="BA42" s="135">
        <v>100</v>
      </c>
      <c r="BB42" s="135">
        <v>100</v>
      </c>
      <c r="BC42" s="135">
        <v>100</v>
      </c>
      <c r="BD42" s="135">
        <v>100</v>
      </c>
    </row>
    <row r="43" spans="1:56" s="81" customFormat="1" hidden="1">
      <c r="A43" s="131"/>
      <c r="B43" s="132" t="s">
        <v>140</v>
      </c>
      <c r="C43" s="133" t="s">
        <v>123</v>
      </c>
      <c r="D43" s="134">
        <v>2</v>
      </c>
      <c r="E43" s="134">
        <v>2</v>
      </c>
      <c r="F43" s="134">
        <v>2</v>
      </c>
      <c r="G43" s="134">
        <v>2</v>
      </c>
      <c r="H43" s="134"/>
      <c r="I43" s="131"/>
      <c r="J43" s="134">
        <f t="shared" si="7"/>
        <v>2</v>
      </c>
      <c r="K43" s="135">
        <v>2</v>
      </c>
      <c r="L43" s="135">
        <v>2</v>
      </c>
      <c r="M43" s="135">
        <v>2</v>
      </c>
      <c r="N43" s="135">
        <f t="shared" si="8"/>
        <v>100</v>
      </c>
      <c r="O43" s="135">
        <f t="shared" si="9"/>
        <v>100</v>
      </c>
      <c r="P43" s="135">
        <f t="shared" si="10"/>
        <v>100</v>
      </c>
      <c r="Q43" s="135">
        <f t="shared" si="11"/>
        <v>100</v>
      </c>
      <c r="R43" s="135">
        <f t="shared" si="12"/>
        <v>100</v>
      </c>
      <c r="S43" s="135">
        <f t="shared" si="13"/>
        <v>100</v>
      </c>
      <c r="T43" s="135">
        <f t="shared" si="1"/>
        <v>100</v>
      </c>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v>1</v>
      </c>
      <c r="AV43" s="135">
        <v>1</v>
      </c>
      <c r="AW43" s="135">
        <v>1</v>
      </c>
      <c r="AX43" s="135">
        <v>1</v>
      </c>
      <c r="AY43" s="135">
        <v>1</v>
      </c>
      <c r="AZ43" s="135">
        <v>1</v>
      </c>
      <c r="BA43" s="135">
        <v>1</v>
      </c>
      <c r="BB43" s="135">
        <v>1</v>
      </c>
      <c r="BC43" s="135">
        <v>1</v>
      </c>
      <c r="BD43" s="135">
        <v>1</v>
      </c>
    </row>
    <row r="44" spans="1:56" s="81" customFormat="1" hidden="1">
      <c r="A44" s="131"/>
      <c r="B44" s="132" t="s">
        <v>124</v>
      </c>
      <c r="C44" s="133" t="s">
        <v>167</v>
      </c>
      <c r="D44" s="134">
        <v>100</v>
      </c>
      <c r="E44" s="134">
        <v>100</v>
      </c>
      <c r="F44" s="134">
        <v>100</v>
      </c>
      <c r="G44" s="134">
        <v>100</v>
      </c>
      <c r="H44" s="134"/>
      <c r="I44" s="131"/>
      <c r="J44" s="134">
        <f t="shared" si="7"/>
        <v>100</v>
      </c>
      <c r="K44" s="135">
        <v>100</v>
      </c>
      <c r="L44" s="135">
        <v>100</v>
      </c>
      <c r="M44" s="135">
        <v>100</v>
      </c>
      <c r="N44" s="135">
        <f t="shared" si="8"/>
        <v>100</v>
      </c>
      <c r="O44" s="135">
        <f t="shared" si="9"/>
        <v>100</v>
      </c>
      <c r="P44" s="135">
        <f t="shared" si="10"/>
        <v>100</v>
      </c>
      <c r="Q44" s="135">
        <f t="shared" si="11"/>
        <v>100</v>
      </c>
      <c r="R44" s="135">
        <f t="shared" si="12"/>
        <v>100</v>
      </c>
      <c r="S44" s="135">
        <f t="shared" si="13"/>
        <v>100</v>
      </c>
      <c r="T44" s="135">
        <f t="shared" si="1"/>
        <v>100</v>
      </c>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v>100</v>
      </c>
      <c r="AV44" s="135">
        <v>100</v>
      </c>
      <c r="AW44" s="135">
        <v>100</v>
      </c>
      <c r="AX44" s="135">
        <v>100</v>
      </c>
      <c r="AY44" s="135">
        <v>100</v>
      </c>
      <c r="AZ44" s="135">
        <v>100</v>
      </c>
      <c r="BA44" s="135">
        <v>100</v>
      </c>
      <c r="BB44" s="135">
        <v>100</v>
      </c>
      <c r="BC44" s="135">
        <v>100</v>
      </c>
      <c r="BD44" s="135">
        <v>100</v>
      </c>
    </row>
    <row r="45" spans="1:56" s="81" customFormat="1" hidden="1">
      <c r="A45" s="131"/>
      <c r="B45" s="132" t="s">
        <v>244</v>
      </c>
      <c r="C45" s="133" t="s">
        <v>123</v>
      </c>
      <c r="D45" s="134">
        <v>7</v>
      </c>
      <c r="E45" s="134">
        <v>7</v>
      </c>
      <c r="F45" s="134">
        <v>7</v>
      </c>
      <c r="G45" s="134">
        <v>7</v>
      </c>
      <c r="H45" s="134"/>
      <c r="I45" s="131"/>
      <c r="J45" s="134">
        <f t="shared" si="7"/>
        <v>7</v>
      </c>
      <c r="K45" s="135">
        <v>7</v>
      </c>
      <c r="L45" s="135">
        <v>7</v>
      </c>
      <c r="M45" s="135">
        <v>7</v>
      </c>
      <c r="N45" s="135">
        <f t="shared" si="8"/>
        <v>99.999999999999986</v>
      </c>
      <c r="O45" s="135">
        <f t="shared" si="9"/>
        <v>99.999999999999986</v>
      </c>
      <c r="P45" s="135">
        <f t="shared" si="10"/>
        <v>99.999999999999986</v>
      </c>
      <c r="Q45" s="135">
        <f t="shared" si="11"/>
        <v>99.999999999999986</v>
      </c>
      <c r="R45" s="135">
        <f t="shared" si="12"/>
        <v>99.999999999999986</v>
      </c>
      <c r="S45" s="135">
        <f t="shared" si="13"/>
        <v>99.999999999999986</v>
      </c>
      <c r="T45" s="135">
        <f t="shared" si="1"/>
        <v>99.999999999999986</v>
      </c>
      <c r="U45" s="135"/>
      <c r="V45" s="135">
        <v>1</v>
      </c>
      <c r="W45" s="135">
        <v>1</v>
      </c>
      <c r="X45" s="135">
        <v>1</v>
      </c>
      <c r="Y45" s="135">
        <v>1</v>
      </c>
      <c r="Z45" s="135">
        <v>1</v>
      </c>
      <c r="AA45" s="135">
        <v>1</v>
      </c>
      <c r="AB45" s="135">
        <v>1</v>
      </c>
      <c r="AC45" s="135">
        <v>1</v>
      </c>
      <c r="AD45" s="135">
        <v>1</v>
      </c>
      <c r="AE45" s="135">
        <v>1</v>
      </c>
      <c r="AF45" s="135">
        <v>1</v>
      </c>
      <c r="AG45" s="135">
        <v>1</v>
      </c>
      <c r="AH45" s="135">
        <v>1</v>
      </c>
      <c r="AI45" s="135">
        <v>1</v>
      </c>
      <c r="AJ45" s="135">
        <v>1</v>
      </c>
      <c r="AK45" s="135">
        <v>1</v>
      </c>
      <c r="AL45" s="135">
        <v>1</v>
      </c>
      <c r="AM45" s="135">
        <v>1</v>
      </c>
      <c r="AN45" s="135">
        <v>1</v>
      </c>
      <c r="AO45" s="135">
        <v>1</v>
      </c>
      <c r="AP45" s="135">
        <v>1</v>
      </c>
      <c r="AQ45" s="135">
        <v>1</v>
      </c>
      <c r="AR45" s="135">
        <v>1</v>
      </c>
      <c r="AS45" s="135">
        <v>1</v>
      </c>
      <c r="AT45" s="135">
        <v>1</v>
      </c>
      <c r="AU45" s="135">
        <v>1</v>
      </c>
      <c r="AV45" s="135">
        <v>1</v>
      </c>
      <c r="AW45" s="135">
        <v>1</v>
      </c>
      <c r="AX45" s="135">
        <v>1</v>
      </c>
      <c r="AY45" s="135">
        <v>1</v>
      </c>
      <c r="AZ45" s="135">
        <v>1</v>
      </c>
      <c r="BA45" s="135">
        <v>1</v>
      </c>
      <c r="BB45" s="135">
        <v>1</v>
      </c>
      <c r="BC45" s="135">
        <v>1</v>
      </c>
      <c r="BD45" s="135">
        <v>1</v>
      </c>
    </row>
    <row r="46" spans="1:56" s="81" customFormat="1" hidden="1">
      <c r="A46" s="131"/>
      <c r="B46" s="132" t="s">
        <v>452</v>
      </c>
      <c r="C46" s="133" t="s">
        <v>167</v>
      </c>
      <c r="D46" s="134">
        <v>100</v>
      </c>
      <c r="E46" s="134">
        <v>100</v>
      </c>
      <c r="F46" s="134">
        <v>100</v>
      </c>
      <c r="G46" s="134">
        <v>100</v>
      </c>
      <c r="H46" s="134"/>
      <c r="I46" s="131"/>
      <c r="J46" s="134">
        <f t="shared" si="7"/>
        <v>100</v>
      </c>
      <c r="K46" s="135">
        <v>100</v>
      </c>
      <c r="L46" s="135">
        <v>100</v>
      </c>
      <c r="M46" s="135">
        <v>100</v>
      </c>
      <c r="N46" s="135">
        <f t="shared" si="8"/>
        <v>100</v>
      </c>
      <c r="O46" s="135">
        <f t="shared" si="9"/>
        <v>100</v>
      </c>
      <c r="P46" s="135">
        <f t="shared" si="10"/>
        <v>100</v>
      </c>
      <c r="Q46" s="135">
        <f t="shared" si="11"/>
        <v>100</v>
      </c>
      <c r="R46" s="135">
        <f t="shared" si="12"/>
        <v>100</v>
      </c>
      <c r="S46" s="135">
        <f t="shared" si="13"/>
        <v>100</v>
      </c>
      <c r="T46" s="135">
        <f t="shared" si="1"/>
        <v>100</v>
      </c>
      <c r="U46" s="135"/>
      <c r="V46" s="135">
        <v>100</v>
      </c>
      <c r="W46" s="135">
        <v>100</v>
      </c>
      <c r="X46" s="135">
        <v>100</v>
      </c>
      <c r="Y46" s="135">
        <v>100</v>
      </c>
      <c r="Z46" s="135">
        <v>100</v>
      </c>
      <c r="AA46" s="135">
        <v>100</v>
      </c>
      <c r="AB46" s="135">
        <v>100</v>
      </c>
      <c r="AC46" s="135">
        <v>100</v>
      </c>
      <c r="AD46" s="135">
        <v>100</v>
      </c>
      <c r="AE46" s="135">
        <v>100</v>
      </c>
      <c r="AF46" s="135">
        <v>100</v>
      </c>
      <c r="AG46" s="135">
        <v>100</v>
      </c>
      <c r="AH46" s="135">
        <v>100</v>
      </c>
      <c r="AI46" s="135">
        <v>100</v>
      </c>
      <c r="AJ46" s="135">
        <v>100</v>
      </c>
      <c r="AK46" s="135">
        <v>100</v>
      </c>
      <c r="AL46" s="135">
        <v>100</v>
      </c>
      <c r="AM46" s="135">
        <v>100</v>
      </c>
      <c r="AN46" s="135">
        <v>100</v>
      </c>
      <c r="AO46" s="135">
        <v>100</v>
      </c>
      <c r="AP46" s="135">
        <v>100</v>
      </c>
      <c r="AQ46" s="135">
        <v>100</v>
      </c>
      <c r="AR46" s="135">
        <v>100</v>
      </c>
      <c r="AS46" s="135">
        <v>100</v>
      </c>
      <c r="AT46" s="135">
        <v>100</v>
      </c>
      <c r="AU46" s="135">
        <v>100</v>
      </c>
      <c r="AV46" s="135">
        <v>100</v>
      </c>
      <c r="AW46" s="135">
        <v>100</v>
      </c>
      <c r="AX46" s="135">
        <v>100</v>
      </c>
      <c r="AY46" s="135">
        <v>100</v>
      </c>
      <c r="AZ46" s="135">
        <v>100</v>
      </c>
      <c r="BA46" s="135">
        <v>100</v>
      </c>
      <c r="BB46" s="135">
        <v>100</v>
      </c>
      <c r="BC46" s="135">
        <v>100</v>
      </c>
      <c r="BD46" s="135">
        <v>100</v>
      </c>
    </row>
    <row r="47" spans="1:56" s="81" customFormat="1" hidden="1">
      <c r="A47" s="131"/>
      <c r="B47" s="132" t="s">
        <v>126</v>
      </c>
      <c r="C47" s="133" t="s">
        <v>123</v>
      </c>
      <c r="D47" s="134">
        <v>5</v>
      </c>
      <c r="E47" s="134">
        <v>5</v>
      </c>
      <c r="F47" s="134"/>
      <c r="G47" s="134">
        <v>5</v>
      </c>
      <c r="H47" s="134"/>
      <c r="I47" s="131"/>
      <c r="J47" s="134">
        <f t="shared" si="7"/>
        <v>5</v>
      </c>
      <c r="K47" s="135">
        <v>5</v>
      </c>
      <c r="L47" s="135">
        <v>5</v>
      </c>
      <c r="M47" s="135">
        <v>5</v>
      </c>
      <c r="N47" s="135">
        <f t="shared" si="8"/>
        <v>100</v>
      </c>
      <c r="O47" s="135"/>
      <c r="P47" s="135">
        <f t="shared" si="10"/>
        <v>100</v>
      </c>
      <c r="Q47" s="135">
        <f t="shared" si="11"/>
        <v>100</v>
      </c>
      <c r="R47" s="135"/>
      <c r="S47" s="135">
        <f t="shared" si="13"/>
        <v>100</v>
      </c>
      <c r="T47" s="135">
        <f t="shared" si="1"/>
        <v>100</v>
      </c>
      <c r="U47" s="135"/>
      <c r="V47" s="135">
        <v>1</v>
      </c>
      <c r="W47" s="135">
        <v>1</v>
      </c>
      <c r="X47" s="135">
        <v>1</v>
      </c>
      <c r="Y47" s="135">
        <v>1</v>
      </c>
      <c r="Z47" s="135">
        <v>1</v>
      </c>
      <c r="AA47" s="135">
        <v>1</v>
      </c>
      <c r="AB47" s="135">
        <v>1</v>
      </c>
      <c r="AC47" s="135">
        <v>1</v>
      </c>
      <c r="AD47" s="135">
        <v>1</v>
      </c>
      <c r="AE47" s="135">
        <v>1</v>
      </c>
      <c r="AF47" s="135">
        <v>1</v>
      </c>
      <c r="AG47" s="135">
        <v>1</v>
      </c>
      <c r="AH47" s="135">
        <v>1</v>
      </c>
      <c r="AI47" s="135">
        <v>1</v>
      </c>
      <c r="AJ47" s="135">
        <v>1</v>
      </c>
      <c r="AK47" s="135">
        <v>1</v>
      </c>
      <c r="AL47" s="135">
        <v>1</v>
      </c>
      <c r="AM47" s="135">
        <v>1</v>
      </c>
      <c r="AN47" s="135">
        <v>1</v>
      </c>
      <c r="AO47" s="135">
        <v>1</v>
      </c>
      <c r="AP47" s="135"/>
      <c r="AQ47" s="135"/>
      <c r="AR47" s="135"/>
      <c r="AS47" s="135"/>
      <c r="AT47" s="135"/>
      <c r="AU47" s="135"/>
      <c r="AV47" s="135"/>
      <c r="AW47" s="135"/>
      <c r="AX47" s="135"/>
      <c r="AY47" s="135"/>
      <c r="AZ47" s="135">
        <v>1</v>
      </c>
      <c r="BA47" s="135">
        <v>1</v>
      </c>
      <c r="BB47" s="135">
        <v>1</v>
      </c>
      <c r="BC47" s="135">
        <v>1</v>
      </c>
      <c r="BD47" s="135">
        <v>1</v>
      </c>
    </row>
    <row r="48" spans="1:56" s="81" customFormat="1" hidden="1">
      <c r="A48" s="131"/>
      <c r="B48" s="132" t="s">
        <v>444</v>
      </c>
      <c r="C48" s="133" t="s">
        <v>123</v>
      </c>
      <c r="D48" s="134">
        <v>7</v>
      </c>
      <c r="E48" s="134">
        <v>7</v>
      </c>
      <c r="F48" s="134"/>
      <c r="G48" s="134">
        <v>7</v>
      </c>
      <c r="H48" s="134"/>
      <c r="I48" s="131"/>
      <c r="J48" s="134">
        <f t="shared" si="7"/>
        <v>7</v>
      </c>
      <c r="K48" s="135">
        <v>7</v>
      </c>
      <c r="L48" s="135">
        <v>7</v>
      </c>
      <c r="M48" s="135">
        <v>7</v>
      </c>
      <c r="N48" s="135">
        <f t="shared" si="8"/>
        <v>99.999999999999986</v>
      </c>
      <c r="O48" s="135"/>
      <c r="P48" s="135">
        <f t="shared" si="10"/>
        <v>99.999999999999986</v>
      </c>
      <c r="Q48" s="135">
        <f t="shared" si="11"/>
        <v>99.999999999999986</v>
      </c>
      <c r="R48" s="135"/>
      <c r="S48" s="135">
        <f t="shared" si="13"/>
        <v>99.999999999999986</v>
      </c>
      <c r="T48" s="135">
        <f t="shared" si="1"/>
        <v>99.999999999999986</v>
      </c>
      <c r="U48" s="135"/>
      <c r="V48" s="135">
        <v>1</v>
      </c>
      <c r="W48" s="135">
        <v>1</v>
      </c>
      <c r="X48" s="135">
        <v>1</v>
      </c>
      <c r="Y48" s="135">
        <v>1</v>
      </c>
      <c r="Z48" s="135">
        <v>1</v>
      </c>
      <c r="AA48" s="135">
        <v>1</v>
      </c>
      <c r="AB48" s="135">
        <v>1</v>
      </c>
      <c r="AC48" s="135">
        <v>1</v>
      </c>
      <c r="AD48" s="135">
        <v>1</v>
      </c>
      <c r="AE48" s="135">
        <v>1</v>
      </c>
      <c r="AF48" s="135">
        <v>1</v>
      </c>
      <c r="AG48" s="135">
        <v>1</v>
      </c>
      <c r="AH48" s="135"/>
      <c r="AI48" s="135">
        <v>1</v>
      </c>
      <c r="AJ48" s="135">
        <v>1</v>
      </c>
      <c r="AK48" s="135">
        <v>1</v>
      </c>
      <c r="AL48" s="135">
        <v>1</v>
      </c>
      <c r="AM48" s="135">
        <v>1</v>
      </c>
      <c r="AN48" s="135">
        <v>1</v>
      </c>
      <c r="AO48" s="135">
        <v>1</v>
      </c>
      <c r="AP48" s="135">
        <v>1</v>
      </c>
      <c r="AQ48" s="135">
        <v>1</v>
      </c>
      <c r="AR48" s="135">
        <v>1</v>
      </c>
      <c r="AS48" s="135">
        <v>1</v>
      </c>
      <c r="AT48" s="135">
        <v>1</v>
      </c>
      <c r="AU48" s="135">
        <v>1</v>
      </c>
      <c r="AV48" s="135">
        <v>1</v>
      </c>
      <c r="AW48" s="135">
        <v>1</v>
      </c>
      <c r="AX48" s="135">
        <v>1</v>
      </c>
      <c r="AY48" s="135">
        <v>1</v>
      </c>
      <c r="AZ48" s="135">
        <v>1</v>
      </c>
      <c r="BA48" s="135">
        <v>1</v>
      </c>
      <c r="BB48" s="135">
        <v>1</v>
      </c>
      <c r="BC48" s="135">
        <v>1</v>
      </c>
      <c r="BD48" s="135">
        <v>1</v>
      </c>
    </row>
    <row r="49" spans="1:58" s="81" customFormat="1" hidden="1">
      <c r="A49" s="131"/>
      <c r="B49" s="132" t="s">
        <v>445</v>
      </c>
      <c r="C49" s="133" t="s">
        <v>167</v>
      </c>
      <c r="D49" s="134">
        <v>100</v>
      </c>
      <c r="E49" s="134">
        <v>100</v>
      </c>
      <c r="F49" s="134"/>
      <c r="G49" s="134">
        <v>100</v>
      </c>
      <c r="H49" s="134"/>
      <c r="I49" s="131"/>
      <c r="J49" s="134">
        <f t="shared" si="7"/>
        <v>99.999999999999986</v>
      </c>
      <c r="K49" s="135">
        <f>+K48/7%</f>
        <v>99.999999999999986</v>
      </c>
      <c r="L49" s="135">
        <v>100</v>
      </c>
      <c r="M49" s="135">
        <v>100</v>
      </c>
      <c r="N49" s="135">
        <f t="shared" si="8"/>
        <v>99.999999999999986</v>
      </c>
      <c r="O49" s="135"/>
      <c r="P49" s="135">
        <f t="shared" si="10"/>
        <v>99.999999999999986</v>
      </c>
      <c r="Q49" s="135">
        <f t="shared" si="11"/>
        <v>100</v>
      </c>
      <c r="R49" s="135"/>
      <c r="S49" s="135">
        <f t="shared" si="13"/>
        <v>100</v>
      </c>
      <c r="T49" s="135">
        <f t="shared" si="1"/>
        <v>100</v>
      </c>
      <c r="U49" s="135"/>
      <c r="V49" s="135">
        <v>100</v>
      </c>
      <c r="W49" s="135">
        <v>100</v>
      </c>
      <c r="X49" s="135">
        <v>100</v>
      </c>
      <c r="Y49" s="135">
        <v>100</v>
      </c>
      <c r="Z49" s="135">
        <v>100</v>
      </c>
      <c r="AA49" s="135">
        <v>100</v>
      </c>
      <c r="AB49" s="135">
        <v>100</v>
      </c>
      <c r="AC49" s="135">
        <v>100</v>
      </c>
      <c r="AD49" s="135">
        <v>100</v>
      </c>
      <c r="AE49" s="135">
        <v>100</v>
      </c>
      <c r="AF49" s="135">
        <v>100</v>
      </c>
      <c r="AG49" s="135">
        <v>100</v>
      </c>
      <c r="AH49" s="135">
        <v>100</v>
      </c>
      <c r="AI49" s="135">
        <v>100</v>
      </c>
      <c r="AJ49" s="135">
        <v>100</v>
      </c>
      <c r="AK49" s="135">
        <v>100</v>
      </c>
      <c r="AL49" s="135">
        <v>100</v>
      </c>
      <c r="AM49" s="135">
        <v>100</v>
      </c>
      <c r="AN49" s="135">
        <v>100</v>
      </c>
      <c r="AO49" s="135">
        <v>100</v>
      </c>
      <c r="AP49" s="135">
        <v>100</v>
      </c>
      <c r="AQ49" s="135">
        <v>100</v>
      </c>
      <c r="AR49" s="135">
        <v>100</v>
      </c>
      <c r="AS49" s="135">
        <v>100</v>
      </c>
      <c r="AT49" s="135">
        <v>100</v>
      </c>
      <c r="AU49" s="135">
        <v>100</v>
      </c>
      <c r="AV49" s="135">
        <v>100</v>
      </c>
      <c r="AW49" s="135">
        <v>100</v>
      </c>
      <c r="AX49" s="135">
        <v>100</v>
      </c>
      <c r="AY49" s="135">
        <v>100</v>
      </c>
      <c r="AZ49" s="135">
        <v>100</v>
      </c>
      <c r="BA49" s="135">
        <v>100</v>
      </c>
      <c r="BB49" s="135">
        <v>100</v>
      </c>
      <c r="BC49" s="135">
        <v>100</v>
      </c>
      <c r="BD49" s="135">
        <v>100</v>
      </c>
    </row>
    <row r="50" spans="1:58" s="81" customFormat="1" ht="17.25" hidden="1" customHeight="1">
      <c r="A50" s="131">
        <v>4</v>
      </c>
      <c r="B50" s="132" t="s">
        <v>453</v>
      </c>
      <c r="C50" s="133"/>
      <c r="D50" s="145"/>
      <c r="E50" s="145"/>
      <c r="F50" s="145"/>
      <c r="G50" s="145"/>
      <c r="H50" s="145"/>
      <c r="I50" s="133"/>
      <c r="J50" s="145"/>
      <c r="K50" s="146"/>
      <c r="L50" s="146"/>
      <c r="M50" s="146"/>
      <c r="N50" s="135"/>
      <c r="O50" s="135"/>
      <c r="P50" s="135"/>
      <c r="Q50" s="135"/>
      <c r="R50" s="135"/>
      <c r="S50" s="135"/>
      <c r="T50" s="135"/>
      <c r="U50" s="135"/>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56"/>
      <c r="BD50" s="156"/>
    </row>
    <row r="51" spans="1:58" s="81" customFormat="1" ht="17.25" hidden="1" customHeight="1">
      <c r="A51" s="131"/>
      <c r="B51" s="132" t="s">
        <v>514</v>
      </c>
      <c r="C51" s="133" t="s">
        <v>154</v>
      </c>
      <c r="D51" s="145">
        <v>14</v>
      </c>
      <c r="E51" s="134">
        <v>40</v>
      </c>
      <c r="F51" s="134"/>
      <c r="G51" s="134">
        <v>42</v>
      </c>
      <c r="H51" s="134"/>
      <c r="I51" s="131"/>
      <c r="J51" s="134">
        <v>16</v>
      </c>
      <c r="K51" s="135">
        <v>19</v>
      </c>
      <c r="L51" s="135">
        <v>42</v>
      </c>
      <c r="M51" s="135">
        <v>43</v>
      </c>
      <c r="N51" s="135">
        <f>+K51/D51%</f>
        <v>135.71428571428569</v>
      </c>
      <c r="O51" s="135" t="e">
        <f t="shared" ref="O51:O58" si="14">+K51/F51%</f>
        <v>#DIV/0!</v>
      </c>
      <c r="P51" s="135">
        <f t="shared" ref="P51:P58" si="15">+K51/G51%</f>
        <v>45.238095238095241</v>
      </c>
      <c r="Q51" s="135">
        <f t="shared" ref="Q51:Q58" si="16">+L51/E51%</f>
        <v>105</v>
      </c>
      <c r="R51" s="135" t="e">
        <f t="shared" ref="R51:R58" si="17">+L51/F51%</f>
        <v>#DIV/0!</v>
      </c>
      <c r="S51" s="135">
        <f t="shared" ref="S51:S58" si="18">+L51/G51%</f>
        <v>100</v>
      </c>
      <c r="T51" s="135">
        <f t="shared" si="1"/>
        <v>102.38095238095238</v>
      </c>
      <c r="U51" s="135"/>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56"/>
      <c r="BD51" s="156"/>
    </row>
    <row r="52" spans="1:58" s="81" customFormat="1" ht="17.25" hidden="1" customHeight="1">
      <c r="A52" s="131"/>
      <c r="B52" s="132" t="s">
        <v>515</v>
      </c>
      <c r="C52" s="133" t="s">
        <v>154</v>
      </c>
      <c r="D52" s="145"/>
      <c r="E52" s="145">
        <v>4.5</v>
      </c>
      <c r="F52" s="145"/>
      <c r="G52" s="134">
        <v>3</v>
      </c>
      <c r="H52" s="134"/>
      <c r="I52" s="131"/>
      <c r="J52" s="134"/>
      <c r="K52" s="135"/>
      <c r="L52" s="135"/>
      <c r="M52" s="135"/>
      <c r="N52" s="135"/>
      <c r="O52" s="135" t="e">
        <f t="shared" si="14"/>
        <v>#DIV/0!</v>
      </c>
      <c r="P52" s="135">
        <f t="shared" si="15"/>
        <v>0</v>
      </c>
      <c r="Q52" s="135">
        <f t="shared" si="16"/>
        <v>0</v>
      </c>
      <c r="R52" s="135" t="e">
        <f t="shared" si="17"/>
        <v>#DIV/0!</v>
      </c>
      <c r="S52" s="135">
        <f t="shared" si="18"/>
        <v>0</v>
      </c>
      <c r="T52" s="135" t="e">
        <f t="shared" si="1"/>
        <v>#DIV/0!</v>
      </c>
      <c r="U52" s="135"/>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56"/>
      <c r="BD52" s="156"/>
    </row>
    <row r="53" spans="1:58" s="81" customFormat="1" ht="45" hidden="1">
      <c r="A53" s="131"/>
      <c r="B53" s="144" t="s">
        <v>665</v>
      </c>
      <c r="C53" s="133" t="s">
        <v>188</v>
      </c>
      <c r="D53" s="134">
        <v>18847</v>
      </c>
      <c r="E53" s="134">
        <v>21516</v>
      </c>
      <c r="F53" s="134"/>
      <c r="G53" s="134">
        <v>22000</v>
      </c>
      <c r="H53" s="134"/>
      <c r="I53" s="131"/>
      <c r="J53" s="134">
        <v>20985</v>
      </c>
      <c r="K53" s="135">
        <v>20985</v>
      </c>
      <c r="L53" s="135">
        <v>21061</v>
      </c>
      <c r="M53" s="135">
        <v>22000</v>
      </c>
      <c r="N53" s="135">
        <f>+K53/D53%</f>
        <v>111.34398047434605</v>
      </c>
      <c r="O53" s="135" t="e">
        <f t="shared" si="14"/>
        <v>#DIV/0!</v>
      </c>
      <c r="P53" s="135">
        <f t="shared" si="15"/>
        <v>95.38636363636364</v>
      </c>
      <c r="Q53" s="135">
        <f t="shared" si="16"/>
        <v>97.885294664435776</v>
      </c>
      <c r="R53" s="135" t="e">
        <f t="shared" si="17"/>
        <v>#DIV/0!</v>
      </c>
      <c r="S53" s="135">
        <f t="shared" si="18"/>
        <v>95.731818181818184</v>
      </c>
      <c r="T53" s="135">
        <f t="shared" si="1"/>
        <v>104.45847775509235</v>
      </c>
      <c r="U53" s="135"/>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56"/>
      <c r="BD53" s="156"/>
      <c r="BF53" s="85"/>
    </row>
    <row r="54" spans="1:58" s="81" customFormat="1" ht="45" hidden="1">
      <c r="A54" s="131"/>
      <c r="B54" s="144" t="s">
        <v>666</v>
      </c>
      <c r="C54" s="133" t="s">
        <v>167</v>
      </c>
      <c r="D54" s="145" t="e">
        <f>+D53/#REF!%</f>
        <v>#REF!</v>
      </c>
      <c r="E54" s="145" t="e">
        <f>+E53/#REF!%</f>
        <v>#REF!</v>
      </c>
      <c r="F54" s="145"/>
      <c r="G54" s="145" t="e">
        <f>+G53/#REF!%</f>
        <v>#REF!</v>
      </c>
      <c r="H54" s="145"/>
      <c r="I54" s="133"/>
      <c r="J54" s="146" t="e">
        <f>+J53/#REF!%</f>
        <v>#REF!</v>
      </c>
      <c r="K54" s="146" t="e">
        <f>+K53/#REF!%</f>
        <v>#REF!</v>
      </c>
      <c r="L54" s="146" t="e">
        <f>+L53/#REF!%</f>
        <v>#REF!</v>
      </c>
      <c r="M54" s="146" t="e">
        <f>+M53/#REF!%</f>
        <v>#REF!</v>
      </c>
      <c r="N54" s="135" t="e">
        <f>+K54/D54%</f>
        <v>#REF!</v>
      </c>
      <c r="O54" s="135" t="e">
        <f t="shared" si="14"/>
        <v>#REF!</v>
      </c>
      <c r="P54" s="135" t="e">
        <f t="shared" si="15"/>
        <v>#REF!</v>
      </c>
      <c r="Q54" s="135" t="e">
        <f t="shared" si="16"/>
        <v>#REF!</v>
      </c>
      <c r="R54" s="135" t="e">
        <f t="shared" si="17"/>
        <v>#REF!</v>
      </c>
      <c r="S54" s="135" t="e">
        <f t="shared" si="18"/>
        <v>#REF!</v>
      </c>
      <c r="T54" s="135" t="e">
        <f t="shared" si="1"/>
        <v>#REF!</v>
      </c>
      <c r="U54" s="135"/>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56"/>
      <c r="BD54" s="156"/>
    </row>
    <row r="55" spans="1:58" s="81" customFormat="1" ht="45" hidden="1">
      <c r="A55" s="131"/>
      <c r="B55" s="144" t="s">
        <v>667</v>
      </c>
      <c r="C55" s="133" t="s">
        <v>188</v>
      </c>
      <c r="D55" s="134"/>
      <c r="E55" s="134">
        <v>2395</v>
      </c>
      <c r="F55" s="134"/>
      <c r="G55" s="134">
        <v>2500</v>
      </c>
      <c r="H55" s="134"/>
      <c r="I55" s="131"/>
      <c r="J55" s="134"/>
      <c r="K55" s="135"/>
      <c r="L55" s="135">
        <f>+G55</f>
        <v>2500</v>
      </c>
      <c r="M55" s="135">
        <f>+L55</f>
        <v>2500</v>
      </c>
      <c r="N55" s="135"/>
      <c r="O55" s="135" t="e">
        <f t="shared" si="14"/>
        <v>#DIV/0!</v>
      </c>
      <c r="P55" s="135">
        <f t="shared" si="15"/>
        <v>0</v>
      </c>
      <c r="Q55" s="135">
        <f t="shared" si="16"/>
        <v>104.38413361169103</v>
      </c>
      <c r="R55" s="135" t="e">
        <f t="shared" si="17"/>
        <v>#DIV/0!</v>
      </c>
      <c r="S55" s="135">
        <f t="shared" si="18"/>
        <v>100</v>
      </c>
      <c r="T55" s="135">
        <f t="shared" si="1"/>
        <v>100</v>
      </c>
      <c r="U55" s="135"/>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56"/>
      <c r="BD55" s="156"/>
    </row>
    <row r="56" spans="1:58" s="81" customFormat="1" ht="45" hidden="1">
      <c r="A56" s="131"/>
      <c r="B56" s="144" t="s">
        <v>668</v>
      </c>
      <c r="C56" s="133" t="s">
        <v>188</v>
      </c>
      <c r="D56" s="134"/>
      <c r="E56" s="134">
        <v>1962</v>
      </c>
      <c r="F56" s="134"/>
      <c r="G56" s="134">
        <v>2020</v>
      </c>
      <c r="H56" s="134"/>
      <c r="I56" s="131"/>
      <c r="J56" s="134"/>
      <c r="K56" s="135"/>
      <c r="L56" s="135">
        <f>+G56</f>
        <v>2020</v>
      </c>
      <c r="M56" s="135">
        <f>+L56</f>
        <v>2020</v>
      </c>
      <c r="N56" s="135"/>
      <c r="O56" s="135" t="e">
        <f t="shared" si="14"/>
        <v>#DIV/0!</v>
      </c>
      <c r="P56" s="135">
        <f t="shared" si="15"/>
        <v>0</v>
      </c>
      <c r="Q56" s="135">
        <f t="shared" si="16"/>
        <v>102.95616717635066</v>
      </c>
      <c r="R56" s="135" t="e">
        <f t="shared" si="17"/>
        <v>#DIV/0!</v>
      </c>
      <c r="S56" s="135">
        <f t="shared" si="18"/>
        <v>100</v>
      </c>
      <c r="T56" s="135">
        <f t="shared" si="1"/>
        <v>100</v>
      </c>
      <c r="U56" s="135"/>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56"/>
      <c r="BD56" s="156"/>
    </row>
    <row r="57" spans="1:58" s="81" customFormat="1" ht="45" hidden="1">
      <c r="A57" s="131"/>
      <c r="B57" s="144" t="s">
        <v>669</v>
      </c>
      <c r="C57" s="133" t="s">
        <v>188</v>
      </c>
      <c r="D57" s="134">
        <v>18847</v>
      </c>
      <c r="E57" s="134">
        <v>18988</v>
      </c>
      <c r="F57" s="134"/>
      <c r="G57" s="134">
        <v>20000</v>
      </c>
      <c r="H57" s="134"/>
      <c r="I57" s="131"/>
      <c r="J57" s="134">
        <v>20985</v>
      </c>
      <c r="K57" s="135">
        <v>20985</v>
      </c>
      <c r="L57" s="135">
        <v>21061</v>
      </c>
      <c r="M57" s="135">
        <v>22000</v>
      </c>
      <c r="N57" s="135"/>
      <c r="O57" s="135" t="e">
        <f t="shared" si="14"/>
        <v>#DIV/0!</v>
      </c>
      <c r="P57" s="135">
        <f t="shared" si="15"/>
        <v>104.925</v>
      </c>
      <c r="Q57" s="135">
        <f t="shared" si="16"/>
        <v>110.91742152938698</v>
      </c>
      <c r="R57" s="135" t="e">
        <f t="shared" si="17"/>
        <v>#DIV/0!</v>
      </c>
      <c r="S57" s="135">
        <f t="shared" si="18"/>
        <v>105.30500000000001</v>
      </c>
      <c r="T57" s="135">
        <f t="shared" si="1"/>
        <v>104.45847775509235</v>
      </c>
      <c r="U57" s="135"/>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6"/>
      <c r="BC57" s="156"/>
      <c r="BD57" s="156"/>
    </row>
    <row r="58" spans="1:58" s="81" customFormat="1" ht="45" hidden="1">
      <c r="A58" s="131"/>
      <c r="B58" s="144" t="s">
        <v>670</v>
      </c>
      <c r="C58" s="133" t="s">
        <v>167</v>
      </c>
      <c r="D58" s="145"/>
      <c r="E58" s="145" t="e">
        <f>+E57/#REF!%</f>
        <v>#REF!</v>
      </c>
      <c r="F58" s="145"/>
      <c r="G58" s="145" t="e">
        <f>+G57/#REF!%</f>
        <v>#REF!</v>
      </c>
      <c r="H58" s="145"/>
      <c r="I58" s="133"/>
      <c r="J58" s="145" t="e">
        <f>+K58</f>
        <v>#REF!</v>
      </c>
      <c r="K58" s="146" t="e">
        <f>+K57/#REF!%</f>
        <v>#REF!</v>
      </c>
      <c r="L58" s="146" t="e">
        <f>+L57/#REF!%</f>
        <v>#REF!</v>
      </c>
      <c r="M58" s="146" t="e">
        <f>+M57/#REF!%</f>
        <v>#REF!</v>
      </c>
      <c r="N58" s="135"/>
      <c r="O58" s="135" t="e">
        <f t="shared" si="14"/>
        <v>#REF!</v>
      </c>
      <c r="P58" s="135" t="e">
        <f t="shared" si="15"/>
        <v>#REF!</v>
      </c>
      <c r="Q58" s="135" t="e">
        <f t="shared" si="16"/>
        <v>#REF!</v>
      </c>
      <c r="R58" s="135" t="e">
        <f t="shared" si="17"/>
        <v>#REF!</v>
      </c>
      <c r="S58" s="135" t="e">
        <f t="shared" si="18"/>
        <v>#REF!</v>
      </c>
      <c r="T58" s="135" t="e">
        <f t="shared" si="1"/>
        <v>#REF!</v>
      </c>
      <c r="U58" s="135"/>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56"/>
      <c r="BD58" s="156"/>
    </row>
    <row r="59" spans="1:58" s="81" customFormat="1" hidden="1">
      <c r="A59" s="131">
        <v>5</v>
      </c>
      <c r="B59" s="132" t="s">
        <v>127</v>
      </c>
      <c r="C59" s="133"/>
      <c r="D59" s="145"/>
      <c r="E59" s="145"/>
      <c r="F59" s="145"/>
      <c r="G59" s="145"/>
      <c r="H59" s="145"/>
      <c r="I59" s="133"/>
      <c r="J59" s="145"/>
      <c r="K59" s="146"/>
      <c r="L59" s="146"/>
      <c r="M59" s="146"/>
      <c r="N59" s="135"/>
      <c r="O59" s="135"/>
      <c r="P59" s="135"/>
      <c r="Q59" s="135"/>
      <c r="R59" s="135"/>
      <c r="S59" s="135"/>
      <c r="T59" s="135"/>
      <c r="U59" s="135"/>
      <c r="V59" s="146"/>
      <c r="W59" s="157"/>
      <c r="X59" s="158"/>
      <c r="Y59" s="158"/>
      <c r="Z59" s="158"/>
      <c r="AA59" s="157"/>
      <c r="AB59" s="157"/>
      <c r="AC59" s="159"/>
      <c r="AD59" s="159"/>
      <c r="AE59" s="159"/>
      <c r="AF59" s="157"/>
      <c r="AG59" s="157"/>
      <c r="AH59" s="160"/>
      <c r="AI59" s="161"/>
      <c r="AJ59" s="161"/>
      <c r="AK59" s="157"/>
      <c r="AL59" s="157"/>
      <c r="AM59" s="162"/>
      <c r="AN59" s="162"/>
      <c r="AO59" s="162"/>
      <c r="AP59" s="157"/>
      <c r="AQ59" s="157"/>
      <c r="AR59" s="163"/>
      <c r="AS59" s="163"/>
      <c r="AT59" s="163"/>
      <c r="AU59" s="157"/>
      <c r="AV59" s="157"/>
      <c r="AW59" s="164"/>
      <c r="AX59" s="164"/>
      <c r="AY59" s="164"/>
      <c r="AZ59" s="157"/>
      <c r="BA59" s="157"/>
      <c r="BB59" s="165"/>
      <c r="BC59" s="165"/>
      <c r="BD59" s="165"/>
    </row>
    <row r="60" spans="1:58" s="81" customFormat="1" hidden="1">
      <c r="A60" s="131"/>
      <c r="B60" s="132" t="s">
        <v>141</v>
      </c>
      <c r="C60" s="133" t="s">
        <v>188</v>
      </c>
      <c r="D60" s="134">
        <v>24115</v>
      </c>
      <c r="E60" s="134">
        <f>V60+AA60+AF60+AK60+AP60+AU60+AZ60</f>
        <v>24181</v>
      </c>
      <c r="F60" s="134"/>
      <c r="G60" s="134">
        <f>W60+AB60+AG60+AL60+AQ60+AV60+BA60</f>
        <v>24931</v>
      </c>
      <c r="H60" s="134"/>
      <c r="I60" s="131"/>
      <c r="J60" s="134">
        <v>24187</v>
      </c>
      <c r="K60" s="135">
        <f>X60+AC60+AH60+AM60+AR60+AW60+BB60</f>
        <v>24450</v>
      </c>
      <c r="L60" s="135">
        <f>Y60+AD60+AI60+AN60+AS60+AX60+BC60</f>
        <v>24652</v>
      </c>
      <c r="M60" s="135">
        <f>Z60+AE60+AJ60+AO60+AT60+AY60+BD60</f>
        <v>25011</v>
      </c>
      <c r="N60" s="135">
        <f>+K60/D60%</f>
        <v>101.38917686087497</v>
      </c>
      <c r="O60" s="135" t="e">
        <f>+K60/F60%</f>
        <v>#DIV/0!</v>
      </c>
      <c r="P60" s="135">
        <f>+K60/G60%</f>
        <v>98.070675063174363</v>
      </c>
      <c r="Q60" s="135">
        <f>+L60/E60%</f>
        <v>101.94781026425706</v>
      </c>
      <c r="R60" s="135" t="e">
        <f>+L60/F60%</f>
        <v>#DIV/0!</v>
      </c>
      <c r="S60" s="135">
        <f>+L60/G60%</f>
        <v>98.880911315230037</v>
      </c>
      <c r="T60" s="135">
        <f t="shared" si="1"/>
        <v>101.45627129644653</v>
      </c>
      <c r="U60" s="135"/>
      <c r="V60" s="135">
        <v>5256</v>
      </c>
      <c r="W60" s="135">
        <v>5361</v>
      </c>
      <c r="X60" s="166">
        <v>5320</v>
      </c>
      <c r="Y60" s="166">
        <v>5361</v>
      </c>
      <c r="Z60" s="166">
        <v>5420</v>
      </c>
      <c r="AA60" s="135">
        <v>6671</v>
      </c>
      <c r="AB60" s="135">
        <v>6784</v>
      </c>
      <c r="AC60" s="167">
        <v>6690</v>
      </c>
      <c r="AD60" s="167">
        <v>6784</v>
      </c>
      <c r="AE60" s="167">
        <v>6780</v>
      </c>
      <c r="AF60" s="135">
        <v>2857</v>
      </c>
      <c r="AG60" s="135">
        <v>3072</v>
      </c>
      <c r="AH60" s="168">
        <v>3133</v>
      </c>
      <c r="AI60" s="168">
        <v>3214</v>
      </c>
      <c r="AJ60" s="168">
        <v>3326</v>
      </c>
      <c r="AK60" s="135">
        <v>2249</v>
      </c>
      <c r="AL60" s="135">
        <v>2308</v>
      </c>
      <c r="AM60" s="169">
        <v>2280</v>
      </c>
      <c r="AN60" s="170">
        <v>2308</v>
      </c>
      <c r="AO60" s="170">
        <v>2330</v>
      </c>
      <c r="AP60" s="135">
        <v>2804</v>
      </c>
      <c r="AQ60" s="135">
        <v>2954</v>
      </c>
      <c r="AR60" s="171">
        <v>2632</v>
      </c>
      <c r="AS60" s="171">
        <v>2604</v>
      </c>
      <c r="AT60" s="171">
        <v>2658</v>
      </c>
      <c r="AU60" s="135">
        <v>2903</v>
      </c>
      <c r="AV60" s="135">
        <v>2987</v>
      </c>
      <c r="AW60" s="172">
        <v>2945</v>
      </c>
      <c r="AX60" s="172">
        <v>2916</v>
      </c>
      <c r="AY60" s="172">
        <v>2967</v>
      </c>
      <c r="AZ60" s="135">
        <v>1441</v>
      </c>
      <c r="BA60" s="135">
        <v>1465</v>
      </c>
      <c r="BB60" s="173">
        <v>1450</v>
      </c>
      <c r="BC60" s="173">
        <v>1465</v>
      </c>
      <c r="BD60" s="173">
        <v>1530</v>
      </c>
    </row>
    <row r="61" spans="1:58" s="81" customFormat="1" hidden="1">
      <c r="A61" s="131"/>
      <c r="B61" s="132" t="s">
        <v>128</v>
      </c>
      <c r="C61" s="133" t="s">
        <v>167</v>
      </c>
      <c r="D61" s="145">
        <v>67.266387726638769</v>
      </c>
      <c r="E61" s="145" t="e">
        <f>+E60/#REF!%</f>
        <v>#REF!</v>
      </c>
      <c r="F61" s="145"/>
      <c r="G61" s="145" t="e">
        <f>+G60/#REF!%</f>
        <v>#REF!</v>
      </c>
      <c r="H61" s="145"/>
      <c r="I61" s="133"/>
      <c r="J61" s="146" t="e">
        <f>J60/#REF!%</f>
        <v>#REF!</v>
      </c>
      <c r="K61" s="146" t="e">
        <f>K60/#REF!%</f>
        <v>#REF!</v>
      </c>
      <c r="L61" s="146" t="e">
        <f>L60/#REF!%</f>
        <v>#REF!</v>
      </c>
      <c r="M61" s="146" t="e">
        <f>M60/#REF!%</f>
        <v>#REF!</v>
      </c>
      <c r="N61" s="146" t="e">
        <f>N60/#REF!%</f>
        <v>#REF!</v>
      </c>
      <c r="O61" s="146" t="e">
        <f>O60/#REF!%</f>
        <v>#DIV/0!</v>
      </c>
      <c r="P61" s="146" t="e">
        <f>P60/#REF!%</f>
        <v>#REF!</v>
      </c>
      <c r="Q61" s="146" t="e">
        <f>Q60/#REF!%</f>
        <v>#REF!</v>
      </c>
      <c r="R61" s="146" t="e">
        <f>R60/#REF!%</f>
        <v>#DIV/0!</v>
      </c>
      <c r="S61" s="146" t="e">
        <f>S60/#REF!%</f>
        <v>#REF!</v>
      </c>
      <c r="T61" s="146" t="e">
        <f>T60/#REF!%</f>
        <v>#REF!</v>
      </c>
      <c r="U61" s="146"/>
      <c r="V61" s="146" t="e">
        <f>V60/#REF!%</f>
        <v>#REF!</v>
      </c>
      <c r="W61" s="146" t="e">
        <f>W60/#REF!%</f>
        <v>#REF!</v>
      </c>
      <c r="X61" s="146" t="e">
        <f>X60/#REF!%</f>
        <v>#REF!</v>
      </c>
      <c r="Y61" s="146" t="e">
        <f>Y60/#REF!%</f>
        <v>#REF!</v>
      </c>
      <c r="Z61" s="146" t="e">
        <f>Z60/#REF!%</f>
        <v>#REF!</v>
      </c>
      <c r="AA61" s="146" t="e">
        <f>AA60/#REF!%</f>
        <v>#REF!</v>
      </c>
      <c r="AB61" s="146" t="e">
        <f>AB60/#REF!%</f>
        <v>#REF!</v>
      </c>
      <c r="AC61" s="146" t="e">
        <f>AC60/#REF!%</f>
        <v>#REF!</v>
      </c>
      <c r="AD61" s="146" t="e">
        <f>AD60/#REF!%</f>
        <v>#REF!</v>
      </c>
      <c r="AE61" s="146" t="e">
        <f>AE60/#REF!%</f>
        <v>#REF!</v>
      </c>
      <c r="AF61" s="146" t="e">
        <f>AF60/#REF!%</f>
        <v>#REF!</v>
      </c>
      <c r="AG61" s="146" t="e">
        <f>AG60/#REF!%</f>
        <v>#REF!</v>
      </c>
      <c r="AH61" s="146" t="e">
        <f>AH60/#REF!%</f>
        <v>#REF!</v>
      </c>
      <c r="AI61" s="146" t="e">
        <f>AI60/#REF!%</f>
        <v>#REF!</v>
      </c>
      <c r="AJ61" s="146" t="e">
        <f>AJ60/#REF!%</f>
        <v>#REF!</v>
      </c>
      <c r="AK61" s="146" t="e">
        <f>AK60/#REF!%</f>
        <v>#REF!</v>
      </c>
      <c r="AL61" s="146" t="e">
        <f>AL60/#REF!%</f>
        <v>#REF!</v>
      </c>
      <c r="AM61" s="146" t="e">
        <f>AM60/#REF!%</f>
        <v>#REF!</v>
      </c>
      <c r="AN61" s="146" t="e">
        <f>AN60/#REF!%</f>
        <v>#REF!</v>
      </c>
      <c r="AO61" s="146" t="e">
        <f>AO60/#REF!%</f>
        <v>#REF!</v>
      </c>
      <c r="AP61" s="146" t="e">
        <f>AP60/#REF!%</f>
        <v>#REF!</v>
      </c>
      <c r="AQ61" s="146" t="e">
        <f>AQ60/#REF!%</f>
        <v>#REF!</v>
      </c>
      <c r="AR61" s="146" t="e">
        <f>AR60/#REF!%</f>
        <v>#REF!</v>
      </c>
      <c r="AS61" s="146" t="e">
        <f>AS60/#REF!%</f>
        <v>#REF!</v>
      </c>
      <c r="AT61" s="146" t="e">
        <f>AT60/#REF!%</f>
        <v>#REF!</v>
      </c>
      <c r="AU61" s="146" t="e">
        <f>AU60/#REF!%</f>
        <v>#REF!</v>
      </c>
      <c r="AV61" s="146" t="e">
        <f>AV60/#REF!%</f>
        <v>#REF!</v>
      </c>
      <c r="AW61" s="146" t="e">
        <f>AW60/#REF!%</f>
        <v>#REF!</v>
      </c>
      <c r="AX61" s="146" t="e">
        <f>AX60/#REF!%</f>
        <v>#REF!</v>
      </c>
      <c r="AY61" s="146" t="e">
        <f>AY60/#REF!%</f>
        <v>#REF!</v>
      </c>
      <c r="AZ61" s="146" t="e">
        <f>AZ60/#REF!%</f>
        <v>#REF!</v>
      </c>
      <c r="BA61" s="146" t="e">
        <f>BA60/#REF!%</f>
        <v>#REF!</v>
      </c>
      <c r="BB61" s="146" t="e">
        <f>BB60/#REF!%</f>
        <v>#REF!</v>
      </c>
      <c r="BC61" s="146" t="e">
        <f>BC60/#REF!%</f>
        <v>#REF!</v>
      </c>
      <c r="BD61" s="146" t="e">
        <f>BD60/#REF!%</f>
        <v>#REF!</v>
      </c>
    </row>
    <row r="62" spans="1:58" s="81" customFormat="1" hidden="1">
      <c r="A62" s="131"/>
      <c r="B62" s="132" t="s">
        <v>378</v>
      </c>
      <c r="C62" s="133"/>
      <c r="D62" s="145"/>
      <c r="E62" s="145"/>
      <c r="F62" s="145"/>
      <c r="G62" s="145"/>
      <c r="H62" s="145"/>
      <c r="I62" s="133"/>
      <c r="J62" s="145"/>
      <c r="K62" s="146"/>
      <c r="L62" s="146"/>
      <c r="M62" s="146"/>
      <c r="N62" s="135"/>
      <c r="O62" s="135"/>
      <c r="P62" s="135"/>
      <c r="Q62" s="135"/>
      <c r="R62" s="135"/>
      <c r="S62" s="135"/>
      <c r="T62" s="135"/>
      <c r="U62" s="135"/>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row>
    <row r="63" spans="1:58" s="81" customFormat="1" hidden="1">
      <c r="A63" s="131"/>
      <c r="B63" s="132" t="s">
        <v>129</v>
      </c>
      <c r="C63" s="133" t="s">
        <v>188</v>
      </c>
      <c r="D63" s="134">
        <v>18407</v>
      </c>
      <c r="E63" s="134">
        <f>V63+AA63+AF63+AK63+AP63+AU63+AZ63</f>
        <v>18581</v>
      </c>
      <c r="F63" s="134"/>
      <c r="G63" s="134">
        <f>W63+AB63+AG63+AL63+AQ63+AV63+BA63</f>
        <v>19351</v>
      </c>
      <c r="H63" s="134"/>
      <c r="I63" s="131"/>
      <c r="J63" s="134">
        <v>18587</v>
      </c>
      <c r="K63" s="135">
        <f>X63+AC63+AH63+AM63+AR63+AW63+BB63</f>
        <v>18851</v>
      </c>
      <c r="L63" s="135">
        <f>Y63+AD63+AI63+AN63+AS63+AX63+BC63</f>
        <v>19072</v>
      </c>
      <c r="M63" s="135">
        <f>Z63+AE63+AJ63+AO63+AT63+AY63+BD63</f>
        <v>19301</v>
      </c>
      <c r="N63" s="135">
        <f t="shared" ref="N63:N68" si="19">+K63/D63%</f>
        <v>102.41212582169827</v>
      </c>
      <c r="O63" s="135" t="e">
        <f t="shared" ref="O63:O68" si="20">+K63/F63%</f>
        <v>#DIV/0!</v>
      </c>
      <c r="P63" s="135">
        <f t="shared" ref="P63:P68" si="21">+K63/G63%</f>
        <v>97.416154203917117</v>
      </c>
      <c r="Q63" s="135">
        <f t="shared" ref="Q63:Q68" si="22">+L63/E63%</f>
        <v>102.64248425811313</v>
      </c>
      <c r="R63" s="135" t="e">
        <f t="shared" ref="R63:R68" si="23">+L63/F63%</f>
        <v>#DIV/0!</v>
      </c>
      <c r="S63" s="135">
        <f t="shared" ref="S63:S68" si="24">+L63/G63%</f>
        <v>98.558214045785746</v>
      </c>
      <c r="T63" s="135">
        <f t="shared" si="1"/>
        <v>101.20071308724832</v>
      </c>
      <c r="U63" s="135"/>
      <c r="V63" s="135">
        <v>4876</v>
      </c>
      <c r="W63" s="135">
        <v>4986</v>
      </c>
      <c r="X63" s="174">
        <v>4940</v>
      </c>
      <c r="Y63" s="174">
        <v>4986</v>
      </c>
      <c r="Z63" s="175">
        <v>5045</v>
      </c>
      <c r="AA63" s="135">
        <v>6254</v>
      </c>
      <c r="AB63" s="135">
        <v>6384</v>
      </c>
      <c r="AC63" s="176">
        <v>6290</v>
      </c>
      <c r="AD63" s="177">
        <v>6384</v>
      </c>
      <c r="AE63" s="176">
        <v>6375</v>
      </c>
      <c r="AF63" s="135">
        <v>2432</v>
      </c>
      <c r="AG63" s="135">
        <v>2662</v>
      </c>
      <c r="AH63" s="178">
        <v>2734</v>
      </c>
      <c r="AI63" s="179">
        <v>2804</v>
      </c>
      <c r="AJ63" s="178">
        <v>2911</v>
      </c>
      <c r="AK63" s="135">
        <v>1485</v>
      </c>
      <c r="AL63" s="135">
        <v>1588</v>
      </c>
      <c r="AM63" s="180">
        <v>1555</v>
      </c>
      <c r="AN63" s="180">
        <v>1588</v>
      </c>
      <c r="AO63" s="180">
        <v>1595</v>
      </c>
      <c r="AP63" s="135">
        <v>2587</v>
      </c>
      <c r="AQ63" s="135">
        <v>2754</v>
      </c>
      <c r="AR63" s="181">
        <v>2417</v>
      </c>
      <c r="AS63" s="182">
        <v>2404</v>
      </c>
      <c r="AT63" s="182">
        <v>2428</v>
      </c>
      <c r="AU63" s="135">
        <v>791</v>
      </c>
      <c r="AV63" s="135">
        <v>782</v>
      </c>
      <c r="AW63" s="183">
        <v>755</v>
      </c>
      <c r="AX63" s="183">
        <v>711</v>
      </c>
      <c r="AY63" s="183">
        <v>717</v>
      </c>
      <c r="AZ63" s="135">
        <v>156</v>
      </c>
      <c r="BA63" s="135">
        <v>195</v>
      </c>
      <c r="BB63" s="184">
        <v>160</v>
      </c>
      <c r="BC63" s="184">
        <v>195</v>
      </c>
      <c r="BD63" s="184">
        <v>230</v>
      </c>
    </row>
    <row r="64" spans="1:58" s="81" customFormat="1" hidden="1">
      <c r="A64" s="131"/>
      <c r="B64" s="132" t="s">
        <v>133</v>
      </c>
      <c r="C64" s="133" t="s">
        <v>188</v>
      </c>
      <c r="D64" s="134">
        <v>5708</v>
      </c>
      <c r="E64" s="134">
        <f>+V64+AA64+AF64+AK64+AP64+AU64+AZ64</f>
        <v>5600</v>
      </c>
      <c r="F64" s="134"/>
      <c r="G64" s="134">
        <f>+W64+AB64+AG64+AL64+AQ64+AV64+BA64</f>
        <v>5580</v>
      </c>
      <c r="H64" s="134"/>
      <c r="I64" s="131"/>
      <c r="J64" s="134">
        <v>5600</v>
      </c>
      <c r="K64" s="135">
        <f t="shared" ref="K64:M65" si="25">+X64+AC64+AH64+AM64+AR64+AW64+BB64</f>
        <v>5628</v>
      </c>
      <c r="L64" s="135">
        <f t="shared" si="25"/>
        <v>5580</v>
      </c>
      <c r="M64" s="135">
        <f t="shared" si="25"/>
        <v>5710</v>
      </c>
      <c r="N64" s="135">
        <f t="shared" si="19"/>
        <v>98.598458304134553</v>
      </c>
      <c r="O64" s="135" t="e">
        <f t="shared" si="20"/>
        <v>#DIV/0!</v>
      </c>
      <c r="P64" s="135">
        <f t="shared" si="21"/>
        <v>100.86021505376344</v>
      </c>
      <c r="Q64" s="135">
        <f t="shared" si="22"/>
        <v>99.642857142857139</v>
      </c>
      <c r="R64" s="135" t="e">
        <f t="shared" si="23"/>
        <v>#DIV/0!</v>
      </c>
      <c r="S64" s="135">
        <f t="shared" si="24"/>
        <v>100</v>
      </c>
      <c r="T64" s="135">
        <f t="shared" si="1"/>
        <v>102.32974910394266</v>
      </c>
      <c r="U64" s="135"/>
      <c r="V64" s="135">
        <v>380</v>
      </c>
      <c r="W64" s="135">
        <v>375</v>
      </c>
      <c r="X64" s="174">
        <v>380</v>
      </c>
      <c r="Y64" s="174">
        <v>375</v>
      </c>
      <c r="Z64" s="174">
        <v>375</v>
      </c>
      <c r="AA64" s="135">
        <v>417</v>
      </c>
      <c r="AB64" s="135">
        <v>400</v>
      </c>
      <c r="AC64" s="177">
        <v>400</v>
      </c>
      <c r="AD64" s="177">
        <v>400</v>
      </c>
      <c r="AE64" s="177">
        <v>405</v>
      </c>
      <c r="AF64" s="135">
        <v>425</v>
      </c>
      <c r="AG64" s="135">
        <v>410</v>
      </c>
      <c r="AH64" s="179">
        <v>428</v>
      </c>
      <c r="AI64" s="179">
        <v>410</v>
      </c>
      <c r="AJ64" s="179">
        <v>415</v>
      </c>
      <c r="AK64" s="135">
        <v>764</v>
      </c>
      <c r="AL64" s="135">
        <v>720</v>
      </c>
      <c r="AM64" s="180">
        <v>725</v>
      </c>
      <c r="AN64" s="185">
        <v>720</v>
      </c>
      <c r="AO64" s="185">
        <v>735</v>
      </c>
      <c r="AP64" s="135">
        <v>217</v>
      </c>
      <c r="AQ64" s="135">
        <v>200</v>
      </c>
      <c r="AR64" s="182">
        <v>215</v>
      </c>
      <c r="AS64" s="182">
        <v>200</v>
      </c>
      <c r="AT64" s="182">
        <v>230</v>
      </c>
      <c r="AU64" s="135">
        <v>2112</v>
      </c>
      <c r="AV64" s="135">
        <v>2205</v>
      </c>
      <c r="AW64" s="183">
        <v>2190</v>
      </c>
      <c r="AX64" s="183">
        <v>2205</v>
      </c>
      <c r="AY64" s="183">
        <v>2250</v>
      </c>
      <c r="AZ64" s="135">
        <v>1285</v>
      </c>
      <c r="BA64" s="135">
        <v>1270</v>
      </c>
      <c r="BB64" s="184">
        <v>1290</v>
      </c>
      <c r="BC64" s="184">
        <v>1270</v>
      </c>
      <c r="BD64" s="184">
        <v>1300</v>
      </c>
    </row>
    <row r="65" spans="1:56" s="81" customFormat="1" ht="45" hidden="1">
      <c r="A65" s="131"/>
      <c r="B65" s="144" t="s">
        <v>664</v>
      </c>
      <c r="C65" s="133" t="s">
        <v>188</v>
      </c>
      <c r="D65" s="134">
        <v>23835</v>
      </c>
      <c r="E65" s="134">
        <v>23836.54</v>
      </c>
      <c r="F65" s="134"/>
      <c r="G65" s="134">
        <v>24649</v>
      </c>
      <c r="H65" s="134"/>
      <c r="I65" s="131"/>
      <c r="J65" s="134">
        <v>23892</v>
      </c>
      <c r="K65" s="135">
        <f t="shared" si="25"/>
        <v>23994.548599999998</v>
      </c>
      <c r="L65" s="135">
        <f t="shared" si="25"/>
        <v>24192.962799999998</v>
      </c>
      <c r="M65" s="135">
        <f t="shared" si="25"/>
        <v>24545.065800000004</v>
      </c>
      <c r="N65" s="135">
        <f t="shared" si="19"/>
        <v>100.66938787497378</v>
      </c>
      <c r="O65" s="135" t="e">
        <f t="shared" si="20"/>
        <v>#DIV/0!</v>
      </c>
      <c r="P65" s="135">
        <f t="shared" si="21"/>
        <v>97.344917035173836</v>
      </c>
      <c r="Q65" s="135">
        <f t="shared" si="22"/>
        <v>101.49527909671453</v>
      </c>
      <c r="R65" s="135" t="e">
        <f t="shared" si="23"/>
        <v>#DIV/0!</v>
      </c>
      <c r="S65" s="135">
        <f t="shared" si="24"/>
        <v>98.149875451336754</v>
      </c>
      <c r="T65" s="135">
        <f t="shared" si="1"/>
        <v>101.45539429341828</v>
      </c>
      <c r="U65" s="135"/>
      <c r="V65" s="135">
        <f>+V60-57</f>
        <v>5199</v>
      </c>
      <c r="W65" s="135">
        <f>+W60-57</f>
        <v>5304</v>
      </c>
      <c r="X65" s="135">
        <f>+X60*98.2%</f>
        <v>5224.24</v>
      </c>
      <c r="Y65" s="135">
        <f>+Y60*98.2%</f>
        <v>5264.5019999999995</v>
      </c>
      <c r="Z65" s="135">
        <f>+Z60*98.2%</f>
        <v>5322.44</v>
      </c>
      <c r="AA65" s="135">
        <f>+AA60-43</f>
        <v>6628</v>
      </c>
      <c r="AB65" s="135">
        <f>+AB60-43</f>
        <v>6741</v>
      </c>
      <c r="AC65" s="135">
        <f>+AC60*98.24%</f>
        <v>6572.2559999999994</v>
      </c>
      <c r="AD65" s="135">
        <f>+AD60*98.24%</f>
        <v>6664.6016</v>
      </c>
      <c r="AE65" s="135">
        <f>+AE60*98.24%</f>
        <v>6660.6719999999996</v>
      </c>
      <c r="AF65" s="135">
        <f>+AF60*98.24%</f>
        <v>2806.7167999999997</v>
      </c>
      <c r="AG65" s="135">
        <f>+AG60*98.24%</f>
        <v>3017.9327999999996</v>
      </c>
      <c r="AH65" s="135">
        <f>+AH60*98.28%</f>
        <v>3079.1124</v>
      </c>
      <c r="AI65" s="135">
        <f>+AI60*98.28%</f>
        <v>3158.7192</v>
      </c>
      <c r="AJ65" s="135">
        <f>+AJ60*98.28%</f>
        <v>3268.7928000000002</v>
      </c>
      <c r="AK65" s="135">
        <f>+AK60*98.28%</f>
        <v>2210.3172</v>
      </c>
      <c r="AL65" s="135">
        <f>+AL60*98.28%</f>
        <v>2268.3024</v>
      </c>
      <c r="AM65" s="135">
        <f>+AM60*98%</f>
        <v>2234.4</v>
      </c>
      <c r="AN65" s="135">
        <f>+AN60*98%</f>
        <v>2261.84</v>
      </c>
      <c r="AO65" s="135">
        <f>+AO60*98%</f>
        <v>2283.4</v>
      </c>
      <c r="AP65" s="135">
        <f>+AP60*98%</f>
        <v>2747.92</v>
      </c>
      <c r="AQ65" s="135">
        <f>+AQ60*98%</f>
        <v>2894.92</v>
      </c>
      <c r="AR65" s="135">
        <f>+AR60*98.26%</f>
        <v>2586.2031999999999</v>
      </c>
      <c r="AS65" s="135">
        <f>+AS60*98.26%</f>
        <v>2558.6904</v>
      </c>
      <c r="AT65" s="135">
        <f>+AT60*98.26%</f>
        <v>2611.7508000000003</v>
      </c>
      <c r="AU65" s="135">
        <f>+AU60-52</f>
        <v>2851</v>
      </c>
      <c r="AV65" s="135">
        <f>+AV60-52</f>
        <v>2935</v>
      </c>
      <c r="AW65" s="135">
        <f>+AW60*97.86%</f>
        <v>2881.9769999999999</v>
      </c>
      <c r="AX65" s="135">
        <f>+AX60*97.86%</f>
        <v>2853.5976000000001</v>
      </c>
      <c r="AY65" s="135">
        <f>+AY60*97.86%</f>
        <v>2903.5062000000003</v>
      </c>
      <c r="AZ65" s="135">
        <f>+AZ60*97.86%</f>
        <v>1410.1626000000001</v>
      </c>
      <c r="BA65" s="135">
        <f>+BA60*97.86%</f>
        <v>1433.6490000000001</v>
      </c>
      <c r="BB65" s="135">
        <f>+BB60*97.68%</f>
        <v>1416.3600000000001</v>
      </c>
      <c r="BC65" s="135">
        <f>+BC60*97.68%</f>
        <v>1431.0120000000002</v>
      </c>
      <c r="BD65" s="135">
        <f>+BD60*97.68%</f>
        <v>1494.5040000000001</v>
      </c>
    </row>
    <row r="66" spans="1:56" s="81" customFormat="1" hidden="1">
      <c r="A66" s="131"/>
      <c r="B66" s="132" t="s">
        <v>128</v>
      </c>
      <c r="C66" s="133" t="s">
        <v>167</v>
      </c>
      <c r="D66" s="145" t="e">
        <f>+D65/#REF!%</f>
        <v>#REF!</v>
      </c>
      <c r="E66" s="145" t="e">
        <f>+E65/#REF!%</f>
        <v>#REF!</v>
      </c>
      <c r="F66" s="145"/>
      <c r="G66" s="145" t="e">
        <f>+G65/#REF!%</f>
        <v>#REF!</v>
      </c>
      <c r="H66" s="145"/>
      <c r="I66" s="133"/>
      <c r="J66" s="146" t="e">
        <f>+J65/#REF!%</f>
        <v>#REF!</v>
      </c>
      <c r="K66" s="146" t="e">
        <f>+K65/#REF!%</f>
        <v>#REF!</v>
      </c>
      <c r="L66" s="146" t="e">
        <f>+L65/#REF!%</f>
        <v>#REF!</v>
      </c>
      <c r="M66" s="146" t="e">
        <f>+M65/#REF!%</f>
        <v>#REF!</v>
      </c>
      <c r="N66" s="135" t="e">
        <f t="shared" si="19"/>
        <v>#REF!</v>
      </c>
      <c r="O66" s="135" t="e">
        <f t="shared" si="20"/>
        <v>#REF!</v>
      </c>
      <c r="P66" s="135" t="e">
        <f t="shared" si="21"/>
        <v>#REF!</v>
      </c>
      <c r="Q66" s="135" t="e">
        <f t="shared" si="22"/>
        <v>#REF!</v>
      </c>
      <c r="R66" s="135" t="e">
        <f t="shared" si="23"/>
        <v>#REF!</v>
      </c>
      <c r="S66" s="135" t="e">
        <f t="shared" si="24"/>
        <v>#REF!</v>
      </c>
      <c r="T66" s="135" t="e">
        <f t="shared" si="1"/>
        <v>#REF!</v>
      </c>
      <c r="U66" s="135"/>
      <c r="V66" s="135" t="e">
        <f>V65/#REF!%</f>
        <v>#REF!</v>
      </c>
      <c r="W66" s="135" t="e">
        <f>W65/#REF!%</f>
        <v>#REF!</v>
      </c>
      <c r="X66" s="146" t="e">
        <f>X65/#REF!%</f>
        <v>#REF!</v>
      </c>
      <c r="Y66" s="146" t="e">
        <f>Y65/#REF!%</f>
        <v>#REF!</v>
      </c>
      <c r="Z66" s="146" t="e">
        <f>Z65/#REF!%</f>
        <v>#REF!</v>
      </c>
      <c r="AA66" s="146" t="e">
        <f>AA65/#REF!%</f>
        <v>#REF!</v>
      </c>
      <c r="AB66" s="146" t="e">
        <f>AB65/#REF!%</f>
        <v>#REF!</v>
      </c>
      <c r="AC66" s="146" t="e">
        <f>AC65/#REF!%</f>
        <v>#REF!</v>
      </c>
      <c r="AD66" s="146" t="e">
        <f>AD65/#REF!%</f>
        <v>#REF!</v>
      </c>
      <c r="AE66" s="146" t="e">
        <f>AE65/#REF!%</f>
        <v>#REF!</v>
      </c>
      <c r="AF66" s="146" t="e">
        <f>AF65/#REF!%</f>
        <v>#REF!</v>
      </c>
      <c r="AG66" s="146" t="e">
        <f>AG65/#REF!%</f>
        <v>#REF!</v>
      </c>
      <c r="AH66" s="146" t="e">
        <f>AH65/#REF!%</f>
        <v>#REF!</v>
      </c>
      <c r="AI66" s="146" t="e">
        <f>AI65/#REF!%</f>
        <v>#REF!</v>
      </c>
      <c r="AJ66" s="146" t="e">
        <f>AJ65/#REF!%</f>
        <v>#REF!</v>
      </c>
      <c r="AK66" s="146" t="e">
        <f>AK65/#REF!%</f>
        <v>#REF!</v>
      </c>
      <c r="AL66" s="146" t="e">
        <f>AL65/#REF!%</f>
        <v>#REF!</v>
      </c>
      <c r="AM66" s="146" t="e">
        <f>AM65/#REF!%</f>
        <v>#REF!</v>
      </c>
      <c r="AN66" s="146" t="e">
        <f>AN65/#REF!%</f>
        <v>#REF!</v>
      </c>
      <c r="AO66" s="146" t="e">
        <f>AO65/#REF!%</f>
        <v>#REF!</v>
      </c>
      <c r="AP66" s="146" t="e">
        <f>AP65/#REF!%</f>
        <v>#REF!</v>
      </c>
      <c r="AQ66" s="146" t="e">
        <f>AQ65/#REF!%</f>
        <v>#REF!</v>
      </c>
      <c r="AR66" s="146" t="e">
        <f>AR65/#REF!%</f>
        <v>#REF!</v>
      </c>
      <c r="AS66" s="146" t="e">
        <f>AS65/#REF!%</f>
        <v>#REF!</v>
      </c>
      <c r="AT66" s="146" t="e">
        <f>AT65/#REF!%</f>
        <v>#REF!</v>
      </c>
      <c r="AU66" s="146" t="e">
        <f>AU65/#REF!%</f>
        <v>#REF!</v>
      </c>
      <c r="AV66" s="146" t="e">
        <f>AV65/#REF!%</f>
        <v>#REF!</v>
      </c>
      <c r="AW66" s="146" t="e">
        <f>AW65/#REF!%</f>
        <v>#REF!</v>
      </c>
      <c r="AX66" s="146" t="e">
        <f>AX65/#REF!%</f>
        <v>#REF!</v>
      </c>
      <c r="AY66" s="146" t="e">
        <f>AY65/#REF!%</f>
        <v>#REF!</v>
      </c>
      <c r="AZ66" s="146" t="e">
        <f>AZ65/#REF!%</f>
        <v>#REF!</v>
      </c>
      <c r="BA66" s="146" t="e">
        <f>BA65/#REF!%</f>
        <v>#REF!</v>
      </c>
      <c r="BB66" s="146" t="e">
        <f>BB65/#REF!%</f>
        <v>#REF!</v>
      </c>
      <c r="BC66" s="146" t="e">
        <f>BC65/#REF!%</f>
        <v>#REF!</v>
      </c>
      <c r="BD66" s="146" t="e">
        <f>BD65/#REF!%</f>
        <v>#REF!</v>
      </c>
    </row>
    <row r="67" spans="1:56" s="81" customFormat="1" hidden="1">
      <c r="A67" s="131"/>
      <c r="B67" s="132" t="s">
        <v>501</v>
      </c>
      <c r="C67" s="133" t="s">
        <v>188</v>
      </c>
      <c r="D67" s="134">
        <v>24329</v>
      </c>
      <c r="E67" s="134">
        <f>+V67+AA67+AF67+AK67+AP67+AU67+AZ67</f>
        <v>24809.705999999998</v>
      </c>
      <c r="F67" s="134">
        <v>24931</v>
      </c>
      <c r="G67" s="134">
        <f>+W67+AB67+AG67+AL67+AQ67+AV67+BA67</f>
        <v>25579.206000000002</v>
      </c>
      <c r="H67" s="134"/>
      <c r="I67" s="131"/>
      <c r="J67" s="134">
        <f>+J60*102.6%</f>
        <v>24815.862000000001</v>
      </c>
      <c r="K67" s="135">
        <f t="shared" ref="K67:M68" si="26">+X67+AC67+AH67+AM67+AR67+AW67+BB67</f>
        <v>25268.844000000001</v>
      </c>
      <c r="L67" s="135">
        <f t="shared" si="26"/>
        <v>25581.100000000002</v>
      </c>
      <c r="M67" s="135">
        <f t="shared" si="26"/>
        <v>25823.092000000001</v>
      </c>
      <c r="N67" s="135">
        <f t="shared" si="19"/>
        <v>103.86306054502857</v>
      </c>
      <c r="O67" s="135">
        <f t="shared" si="20"/>
        <v>101.35511612049257</v>
      </c>
      <c r="P67" s="135">
        <f t="shared" si="21"/>
        <v>98.786662885470321</v>
      </c>
      <c r="Q67" s="135">
        <f t="shared" si="22"/>
        <v>103.10924281005187</v>
      </c>
      <c r="R67" s="135">
        <f t="shared" si="23"/>
        <v>102.60759696763067</v>
      </c>
      <c r="S67" s="135">
        <f t="shared" si="24"/>
        <v>100.00740445188174</v>
      </c>
      <c r="T67" s="135">
        <f t="shared" si="1"/>
        <v>100.94597964903775</v>
      </c>
      <c r="U67" s="135"/>
      <c r="V67" s="135">
        <f>V60*102.6%</f>
        <v>5392.6559999999999</v>
      </c>
      <c r="W67" s="135">
        <f>W60*102.6%</f>
        <v>5500.3860000000004</v>
      </c>
      <c r="X67" s="135">
        <f>X60*103.6%</f>
        <v>5511.52</v>
      </c>
      <c r="Y67" s="135">
        <f>Y60*104.6%</f>
        <v>5607.6059999999998</v>
      </c>
      <c r="Z67" s="135">
        <f>Z60*104%</f>
        <v>5636.8</v>
      </c>
      <c r="AA67" s="135">
        <f>AA60*102.6%</f>
        <v>6844.4459999999999</v>
      </c>
      <c r="AB67" s="135">
        <f>AB60*102.6%</f>
        <v>6960.384</v>
      </c>
      <c r="AC67" s="135">
        <f>AC60*103.6%</f>
        <v>6930.84</v>
      </c>
      <c r="AD67" s="135">
        <f>AD60*103.6%</f>
        <v>7028.2240000000002</v>
      </c>
      <c r="AE67" s="135">
        <f>AE60*104%</f>
        <v>7051.2</v>
      </c>
      <c r="AF67" s="135">
        <f>AF60*102.6%</f>
        <v>2931.2820000000002</v>
      </c>
      <c r="AG67" s="135">
        <f>AG60*102.6%</f>
        <v>3151.8720000000003</v>
      </c>
      <c r="AH67" s="135">
        <f>AH60*103.8%</f>
        <v>3252.0540000000001</v>
      </c>
      <c r="AI67" s="135">
        <f>AI60*104.8%</f>
        <v>3368.2719999999999</v>
      </c>
      <c r="AJ67" s="135">
        <f>AJ60*102.6%</f>
        <v>3412.4760000000001</v>
      </c>
      <c r="AK67" s="135">
        <f>AK60*102.6%</f>
        <v>2307.4740000000002</v>
      </c>
      <c r="AL67" s="135">
        <f>AL60*102.6%</f>
        <v>2368.0080000000003</v>
      </c>
      <c r="AM67" s="135">
        <f>AM60*103%</f>
        <v>2348.4</v>
      </c>
      <c r="AN67" s="135">
        <f>AN60*103%</f>
        <v>2377.2400000000002</v>
      </c>
      <c r="AO67" s="135">
        <f>AO60*102.6%</f>
        <v>2390.58</v>
      </c>
      <c r="AP67" s="135">
        <f>AP60*102.6%</f>
        <v>2876.904</v>
      </c>
      <c r="AQ67" s="135">
        <f>AQ60*102.6%</f>
        <v>3030.8040000000001</v>
      </c>
      <c r="AR67" s="135">
        <f>AR60*103%</f>
        <v>2710.96</v>
      </c>
      <c r="AS67" s="135">
        <f>AS60*103.2%</f>
        <v>2687.328</v>
      </c>
      <c r="AT67" s="135">
        <f>AT60*102.6%</f>
        <v>2727.1080000000002</v>
      </c>
      <c r="AU67" s="135">
        <f>AU60*102.6%</f>
        <v>2978.4780000000001</v>
      </c>
      <c r="AV67" s="135">
        <f>AV60*102.6%</f>
        <v>3064.6620000000003</v>
      </c>
      <c r="AW67" s="135">
        <f>AW60*102.6%</f>
        <v>3021.57</v>
      </c>
      <c r="AX67" s="135">
        <f>AX60*103%</f>
        <v>3003.48</v>
      </c>
      <c r="AY67" s="135">
        <f>AY60*102.4%</f>
        <v>3038.2080000000001</v>
      </c>
      <c r="AZ67" s="135">
        <f>AZ60*102.6%</f>
        <v>1478.4660000000001</v>
      </c>
      <c r="BA67" s="135">
        <f>BA60*102.6%</f>
        <v>1503.0900000000001</v>
      </c>
      <c r="BB67" s="135">
        <f>BB60*103%</f>
        <v>1493.5</v>
      </c>
      <c r="BC67" s="135">
        <f>BC60*103%</f>
        <v>1508.95</v>
      </c>
      <c r="BD67" s="135">
        <f>BD60*102.4%</f>
        <v>1566.72</v>
      </c>
    </row>
    <row r="68" spans="1:56" s="81" customFormat="1" ht="45" hidden="1">
      <c r="A68" s="131"/>
      <c r="B68" s="144" t="s">
        <v>671</v>
      </c>
      <c r="C68" s="133" t="s">
        <v>188</v>
      </c>
      <c r="D68" s="134">
        <v>24201</v>
      </c>
      <c r="E68" s="134">
        <f>+V68+AA68+AF68+AK68+AP68+AU68+AZ68</f>
        <v>24326.086000000003</v>
      </c>
      <c r="F68" s="186">
        <v>25081</v>
      </c>
      <c r="G68" s="134">
        <f>+W68+AB68+AG68+AL68+AQ68+AV68+BA68</f>
        <v>25080.586000000003</v>
      </c>
      <c r="H68" s="134"/>
      <c r="I68" s="131"/>
      <c r="J68" s="134">
        <f>+J60*100.8%</f>
        <v>24380.495999999999</v>
      </c>
      <c r="K68" s="135">
        <f t="shared" si="26"/>
        <v>24734.518</v>
      </c>
      <c r="L68" s="135">
        <f t="shared" si="26"/>
        <v>25086.002</v>
      </c>
      <c r="M68" s="135">
        <f t="shared" si="26"/>
        <v>25275.748000000003</v>
      </c>
      <c r="N68" s="135">
        <f t="shared" si="19"/>
        <v>102.20452873848188</v>
      </c>
      <c r="O68" s="135">
        <f t="shared" si="20"/>
        <v>98.618547904788485</v>
      </c>
      <c r="P68" s="135">
        <f t="shared" si="21"/>
        <v>98.620175780581832</v>
      </c>
      <c r="Q68" s="135">
        <f t="shared" si="22"/>
        <v>103.12387286635423</v>
      </c>
      <c r="R68" s="135">
        <f t="shared" si="23"/>
        <v>100.01994338343766</v>
      </c>
      <c r="S68" s="135">
        <f t="shared" si="24"/>
        <v>100.02159439177377</v>
      </c>
      <c r="T68" s="135">
        <f t="shared" si="1"/>
        <v>100.75638198545948</v>
      </c>
      <c r="U68" s="135"/>
      <c r="V68" s="146">
        <f>V60*100.6%</f>
        <v>5287.5360000000001</v>
      </c>
      <c r="W68" s="146">
        <f>W60*100.6%</f>
        <v>5393.1660000000002</v>
      </c>
      <c r="X68" s="135">
        <f>X60*100.6%</f>
        <v>5351.92</v>
      </c>
      <c r="Y68" s="135">
        <f>Y60*101.6%</f>
        <v>5446.7759999999998</v>
      </c>
      <c r="Z68" s="135">
        <f>Z60*100.6%</f>
        <v>5452.52</v>
      </c>
      <c r="AA68" s="135">
        <f>AA60*100.6%</f>
        <v>6711.0259999999998</v>
      </c>
      <c r="AB68" s="135">
        <f>AB60*100.6%</f>
        <v>6824.7039999999997</v>
      </c>
      <c r="AC68" s="135">
        <f>AC60*100.6%</f>
        <v>6730.14</v>
      </c>
      <c r="AD68" s="135">
        <f>AD60*101.6%</f>
        <v>6892.5439999999999</v>
      </c>
      <c r="AE68" s="135">
        <f>AE60*100.6%</f>
        <v>6820.68</v>
      </c>
      <c r="AF68" s="135">
        <f>AF60*100.6%</f>
        <v>2874.1419999999998</v>
      </c>
      <c r="AG68" s="135">
        <f>AG60*100.6%</f>
        <v>3090.4319999999998</v>
      </c>
      <c r="AH68" s="135">
        <f>AH60*102.2%</f>
        <v>3201.9259999999999</v>
      </c>
      <c r="AI68" s="135">
        <f>AI60*102.6%</f>
        <v>3297.5639999999999</v>
      </c>
      <c r="AJ68" s="135">
        <f>AJ60*102%</f>
        <v>3392.52</v>
      </c>
      <c r="AK68" s="135">
        <f>AK60*100.6%</f>
        <v>2262.4940000000001</v>
      </c>
      <c r="AL68" s="135">
        <f>AL60*100.6%</f>
        <v>2321.848</v>
      </c>
      <c r="AM68" s="135">
        <f>AM60*102%</f>
        <v>2325.6</v>
      </c>
      <c r="AN68" s="135">
        <f>AN60*101.6%</f>
        <v>2344.9279999999999</v>
      </c>
      <c r="AO68" s="135">
        <f>AO60*100.6%</f>
        <v>2343.98</v>
      </c>
      <c r="AP68" s="135">
        <f>AP60*100.6%</f>
        <v>2820.8240000000001</v>
      </c>
      <c r="AQ68" s="135">
        <f>AQ60*100.6%</f>
        <v>2971.7240000000002</v>
      </c>
      <c r="AR68" s="135">
        <f>AR60*101.6%</f>
        <v>2674.1120000000001</v>
      </c>
      <c r="AS68" s="135">
        <f>AS60*102%</f>
        <v>2656.08</v>
      </c>
      <c r="AT68" s="135">
        <f>AT60*101.6%</f>
        <v>2700.5280000000002</v>
      </c>
      <c r="AU68" s="135">
        <f>AU60*100.6%</f>
        <v>2920.4180000000001</v>
      </c>
      <c r="AV68" s="135">
        <f>AV60*100.6%</f>
        <v>3004.922</v>
      </c>
      <c r="AW68" s="135">
        <f>AW60*101.6%</f>
        <v>2992.12</v>
      </c>
      <c r="AX68" s="135">
        <f>AX60*102%</f>
        <v>2974.32</v>
      </c>
      <c r="AY68" s="135">
        <f>AY60*102%</f>
        <v>3026.34</v>
      </c>
      <c r="AZ68" s="135">
        <f>AZ60*100.6%</f>
        <v>1449.646</v>
      </c>
      <c r="BA68" s="135">
        <f>BA60*100.6%</f>
        <v>1473.79</v>
      </c>
      <c r="BB68" s="135">
        <f>BB60*100.6%</f>
        <v>1458.7</v>
      </c>
      <c r="BC68" s="135">
        <f>BC60*100.6%</f>
        <v>1473.79</v>
      </c>
      <c r="BD68" s="135">
        <f>BD60*100.6%</f>
        <v>1539.18</v>
      </c>
    </row>
    <row r="69" spans="1:56" s="81" customFormat="1" ht="17.25" hidden="1" customHeight="1">
      <c r="A69" s="131"/>
      <c r="B69" s="132" t="s">
        <v>502</v>
      </c>
      <c r="C69" s="133"/>
      <c r="D69" s="145"/>
      <c r="E69" s="145"/>
      <c r="F69" s="145"/>
      <c r="G69" s="145"/>
      <c r="H69" s="145"/>
      <c r="I69" s="133"/>
      <c r="J69" s="145"/>
      <c r="K69" s="146"/>
      <c r="L69" s="146"/>
      <c r="M69" s="146"/>
      <c r="N69" s="135"/>
      <c r="O69" s="135"/>
      <c r="P69" s="135"/>
      <c r="Q69" s="135"/>
      <c r="R69" s="135"/>
      <c r="S69" s="135"/>
      <c r="T69" s="135"/>
      <c r="U69" s="135"/>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56"/>
      <c r="BD69" s="156"/>
    </row>
    <row r="70" spans="1:56" s="81" customFormat="1" hidden="1">
      <c r="A70" s="131"/>
      <c r="B70" s="132" t="s">
        <v>503</v>
      </c>
      <c r="C70" s="133" t="s">
        <v>167</v>
      </c>
      <c r="D70" s="145">
        <v>22.8</v>
      </c>
      <c r="E70" s="145">
        <f>E64/E60%</f>
        <v>23.158678301145528</v>
      </c>
      <c r="F70" s="147">
        <v>21.6</v>
      </c>
      <c r="G70" s="145">
        <f>G64/G60%</f>
        <v>22.381773695399303</v>
      </c>
      <c r="H70" s="145"/>
      <c r="I70" s="133"/>
      <c r="J70" s="146">
        <f>J64/J60%</f>
        <v>23.152933393971967</v>
      </c>
      <c r="K70" s="146">
        <f>K64/K60%</f>
        <v>23.018404907975459</v>
      </c>
      <c r="L70" s="146">
        <f>L64/L60%</f>
        <v>22.635080318026933</v>
      </c>
      <c r="M70" s="146">
        <f>M64/M60%</f>
        <v>22.829954819879251</v>
      </c>
      <c r="N70" s="135">
        <f t="shared" ref="N70:N76" si="27">+K70/D70%</f>
        <v>100.95791626305025</v>
      </c>
      <c r="O70" s="135">
        <f t="shared" ref="O70:O85" si="28">+K70/F70%</f>
        <v>106.56668938877526</v>
      </c>
      <c r="P70" s="135">
        <f t="shared" ref="P70:P85" si="29">+K70/G70%</f>
        <v>102.84441805747959</v>
      </c>
      <c r="Q70" s="135">
        <f t="shared" ref="Q70:Q85" si="30">+L70/E70%</f>
        <v>97.739085208965946</v>
      </c>
      <c r="R70" s="135">
        <f t="shared" ref="R70:R85" si="31">+L70/F70%</f>
        <v>104.79203850938394</v>
      </c>
      <c r="S70" s="135">
        <f t="shared" ref="S70:S85" si="32">+L70/G70%</f>
        <v>101.13175401590134</v>
      </c>
      <c r="T70" s="135">
        <f t="shared" si="1"/>
        <v>100.86094018273536</v>
      </c>
      <c r="U70" s="135"/>
      <c r="V70" s="146">
        <f t="shared" ref="V70:BD70" si="33">V64/V60%</f>
        <v>7.2298325722983252</v>
      </c>
      <c r="W70" s="146">
        <f t="shared" si="33"/>
        <v>6.9949636261891435</v>
      </c>
      <c r="X70" s="146">
        <f t="shared" si="33"/>
        <v>7.1428571428571423</v>
      </c>
      <c r="Y70" s="146">
        <f t="shared" si="33"/>
        <v>6.9949636261891435</v>
      </c>
      <c r="Z70" s="146">
        <f t="shared" si="33"/>
        <v>6.9188191881918817</v>
      </c>
      <c r="AA70" s="146">
        <f t="shared" si="33"/>
        <v>6.2509368910208369</v>
      </c>
      <c r="AB70" s="146">
        <f t="shared" si="33"/>
        <v>5.8962264150943398</v>
      </c>
      <c r="AC70" s="146">
        <f t="shared" si="33"/>
        <v>5.9790732436472345</v>
      </c>
      <c r="AD70" s="146">
        <f t="shared" si="33"/>
        <v>5.8962264150943398</v>
      </c>
      <c r="AE70" s="146">
        <f t="shared" si="33"/>
        <v>5.9734513274336285</v>
      </c>
      <c r="AF70" s="146">
        <f t="shared" si="33"/>
        <v>14.875743787189359</v>
      </c>
      <c r="AG70" s="146">
        <f t="shared" si="33"/>
        <v>13.346354166666668</v>
      </c>
      <c r="AH70" s="146">
        <f t="shared" si="33"/>
        <v>13.661027768911588</v>
      </c>
      <c r="AI70" s="146">
        <f t="shared" si="33"/>
        <v>12.756689483509644</v>
      </c>
      <c r="AJ70" s="146">
        <f t="shared" si="33"/>
        <v>12.477450390859893</v>
      </c>
      <c r="AK70" s="146">
        <f t="shared" si="33"/>
        <v>33.970653623832817</v>
      </c>
      <c r="AL70" s="146">
        <f t="shared" si="33"/>
        <v>31.195840554592724</v>
      </c>
      <c r="AM70" s="146">
        <f t="shared" si="33"/>
        <v>31.798245614035086</v>
      </c>
      <c r="AN70" s="146">
        <f t="shared" si="33"/>
        <v>31.195840554592724</v>
      </c>
      <c r="AO70" s="146">
        <f t="shared" si="33"/>
        <v>31.545064377682401</v>
      </c>
      <c r="AP70" s="146">
        <f t="shared" si="33"/>
        <v>7.738944365192582</v>
      </c>
      <c r="AQ70" s="146">
        <f t="shared" si="33"/>
        <v>6.7704807041299935</v>
      </c>
      <c r="AR70" s="146">
        <f t="shared" si="33"/>
        <v>8.1686930091185417</v>
      </c>
      <c r="AS70" s="146">
        <f t="shared" si="33"/>
        <v>7.6804915514592933</v>
      </c>
      <c r="AT70" s="146">
        <f t="shared" si="33"/>
        <v>8.653122648607976</v>
      </c>
      <c r="AU70" s="146">
        <f t="shared" si="33"/>
        <v>72.752325180847393</v>
      </c>
      <c r="AV70" s="146">
        <f t="shared" si="33"/>
        <v>73.819886173418141</v>
      </c>
      <c r="AW70" s="146">
        <f t="shared" si="33"/>
        <v>74.363327674023765</v>
      </c>
      <c r="AX70" s="146">
        <f t="shared" si="33"/>
        <v>75.617283950617278</v>
      </c>
      <c r="AY70" s="146">
        <f t="shared" si="33"/>
        <v>75.834175935288172</v>
      </c>
      <c r="AZ70" s="146">
        <f t="shared" si="33"/>
        <v>89.174184594031928</v>
      </c>
      <c r="BA70" s="146">
        <f t="shared" si="33"/>
        <v>86.689419795221838</v>
      </c>
      <c r="BB70" s="146">
        <f t="shared" si="33"/>
        <v>88.965517241379317</v>
      </c>
      <c r="BC70" s="146">
        <f t="shared" si="33"/>
        <v>86.689419795221838</v>
      </c>
      <c r="BD70" s="146">
        <f t="shared" si="33"/>
        <v>84.967320261437905</v>
      </c>
    </row>
    <row r="71" spans="1:56" s="81" customFormat="1" hidden="1">
      <c r="A71" s="131"/>
      <c r="B71" s="132" t="s">
        <v>504</v>
      </c>
      <c r="C71" s="133" t="s">
        <v>167</v>
      </c>
      <c r="D71" s="145">
        <v>28</v>
      </c>
      <c r="E71" s="145">
        <f>E63/E60%*42%</f>
        <v>32.273355113518875</v>
      </c>
      <c r="F71" s="147">
        <v>31.44</v>
      </c>
      <c r="G71" s="145">
        <f>G63/G60%*41%</f>
        <v>31.823472784886285</v>
      </c>
      <c r="H71" s="145"/>
      <c r="I71" s="133"/>
      <c r="J71" s="145">
        <f>J63/J60%*41%</f>
        <v>31.507297308471493</v>
      </c>
      <c r="K71" s="145">
        <f>K63/K60%*41%</f>
        <v>31.611083844580776</v>
      </c>
      <c r="L71" s="145">
        <f>L63/L60%*41%</f>
        <v>31.719617069608955</v>
      </c>
      <c r="M71" s="145">
        <f>M63/M60%*41%</f>
        <v>31.639718523849499</v>
      </c>
      <c r="N71" s="135">
        <f t="shared" si="27"/>
        <v>112.8967280163599</v>
      </c>
      <c r="O71" s="135">
        <f t="shared" si="28"/>
        <v>100.54415981100755</v>
      </c>
      <c r="P71" s="135">
        <f t="shared" si="29"/>
        <v>99.332602881711964</v>
      </c>
      <c r="Q71" s="135">
        <f t="shared" si="30"/>
        <v>98.284225355677478</v>
      </c>
      <c r="R71" s="135">
        <f t="shared" si="31"/>
        <v>100.88936726974858</v>
      </c>
      <c r="S71" s="135">
        <f t="shared" si="32"/>
        <v>99.673650591249569</v>
      </c>
      <c r="T71" s="135">
        <f t="shared" si="1"/>
        <v>99.748109992677044</v>
      </c>
      <c r="U71" s="135"/>
      <c r="V71" s="146">
        <f>V63/V60%*42%</f>
        <v>38.963470319634695</v>
      </c>
      <c r="W71" s="146">
        <f t="shared" ref="W71:BD71" si="34">W63/W60%*41%</f>
        <v>38.132064913262447</v>
      </c>
      <c r="X71" s="146">
        <f t="shared" si="34"/>
        <v>38.071428571428562</v>
      </c>
      <c r="Y71" s="146">
        <f t="shared" si="34"/>
        <v>38.132064913262447</v>
      </c>
      <c r="Z71" s="146">
        <f t="shared" si="34"/>
        <v>38.163284132841326</v>
      </c>
      <c r="AA71" s="146">
        <f t="shared" si="34"/>
        <v>38.43711587468146</v>
      </c>
      <c r="AB71" s="146">
        <f t="shared" si="34"/>
        <v>38.582547169811313</v>
      </c>
      <c r="AC71" s="146">
        <f t="shared" si="34"/>
        <v>38.548579970104626</v>
      </c>
      <c r="AD71" s="146">
        <f t="shared" si="34"/>
        <v>38.582547169811313</v>
      </c>
      <c r="AE71" s="146">
        <f t="shared" si="34"/>
        <v>38.55088495575221</v>
      </c>
      <c r="AF71" s="146">
        <f t="shared" si="34"/>
        <v>34.900945047252357</v>
      </c>
      <c r="AG71" s="146">
        <f t="shared" si="34"/>
        <v>35.527994791666671</v>
      </c>
      <c r="AH71" s="146">
        <f t="shared" si="34"/>
        <v>35.778487073092883</v>
      </c>
      <c r="AI71" s="146">
        <f t="shared" si="34"/>
        <v>35.76975731176104</v>
      </c>
      <c r="AJ71" s="146">
        <f t="shared" si="34"/>
        <v>35.884245339747444</v>
      </c>
      <c r="AK71" s="146">
        <f t="shared" si="34"/>
        <v>27.072032014228544</v>
      </c>
      <c r="AL71" s="146">
        <f t="shared" si="34"/>
        <v>28.209705372616984</v>
      </c>
      <c r="AM71" s="146">
        <f t="shared" si="34"/>
        <v>27.962719298245609</v>
      </c>
      <c r="AN71" s="146">
        <f t="shared" si="34"/>
        <v>28.209705372616984</v>
      </c>
      <c r="AO71" s="146">
        <f t="shared" si="34"/>
        <v>28.066523605150213</v>
      </c>
      <c r="AP71" s="146">
        <f t="shared" si="34"/>
        <v>37.827032810271042</v>
      </c>
      <c r="AQ71" s="146">
        <f t="shared" si="34"/>
        <v>38.224102911306701</v>
      </c>
      <c r="AR71" s="146">
        <f t="shared" si="34"/>
        <v>37.650835866261396</v>
      </c>
      <c r="AS71" s="146">
        <f t="shared" si="34"/>
        <v>37.850998463901689</v>
      </c>
      <c r="AT71" s="146">
        <f t="shared" si="34"/>
        <v>37.452219714070729</v>
      </c>
      <c r="AU71" s="146">
        <f t="shared" si="34"/>
        <v>11.171546675852566</v>
      </c>
      <c r="AV71" s="146">
        <f t="shared" si="34"/>
        <v>10.733846668898559</v>
      </c>
      <c r="AW71" s="146">
        <f t="shared" si="34"/>
        <v>10.511035653650254</v>
      </c>
      <c r="AX71" s="146">
        <f t="shared" si="34"/>
        <v>9.9969135802469129</v>
      </c>
      <c r="AY71" s="146">
        <f t="shared" si="34"/>
        <v>9.9079878665318493</v>
      </c>
      <c r="AZ71" s="146">
        <f t="shared" si="34"/>
        <v>4.4385843164469119</v>
      </c>
      <c r="BA71" s="146">
        <f t="shared" si="34"/>
        <v>5.4573378839590436</v>
      </c>
      <c r="BB71" s="146">
        <f t="shared" si="34"/>
        <v>4.5241379310344829</v>
      </c>
      <c r="BC71" s="146">
        <f t="shared" si="34"/>
        <v>5.4573378839590436</v>
      </c>
      <c r="BD71" s="146">
        <f t="shared" si="34"/>
        <v>6.1633986928104569</v>
      </c>
    </row>
    <row r="72" spans="1:56" s="81" customFormat="1" hidden="1">
      <c r="A72" s="131"/>
      <c r="B72" s="132" t="s">
        <v>505</v>
      </c>
      <c r="C72" s="133" t="s">
        <v>167</v>
      </c>
      <c r="D72" s="145">
        <v>49.2</v>
      </c>
      <c r="E72" s="145">
        <f>E63/E60%*52%</f>
        <v>39.957487283404326</v>
      </c>
      <c r="F72" s="147">
        <v>46.96</v>
      </c>
      <c r="G72" s="145">
        <f>G63/G60%*53%</f>
        <v>41.137659941438372</v>
      </c>
      <c r="H72" s="145"/>
      <c r="I72" s="133"/>
      <c r="J72" s="145">
        <f>J63/J60%*53%</f>
        <v>40.728945301194862</v>
      </c>
      <c r="K72" s="145">
        <f>K63/K60%*53%</f>
        <v>40.86310838445808</v>
      </c>
      <c r="L72" s="145">
        <f>L63/L60%*53%</f>
        <v>41.003407431445723</v>
      </c>
      <c r="M72" s="145">
        <f>M63/M60%*53%</f>
        <v>40.900123945463996</v>
      </c>
      <c r="N72" s="135">
        <f t="shared" si="27"/>
        <v>83.055098342394459</v>
      </c>
      <c r="O72" s="135">
        <f t="shared" si="28"/>
        <v>87.016840682406468</v>
      </c>
      <c r="P72" s="135">
        <f t="shared" si="29"/>
        <v>99.332602881711964</v>
      </c>
      <c r="Q72" s="135">
        <f t="shared" si="30"/>
        <v>102.61758238355443</v>
      </c>
      <c r="R72" s="135">
        <f t="shared" si="31"/>
        <v>87.315603559296676</v>
      </c>
      <c r="S72" s="135">
        <f t="shared" si="32"/>
        <v>99.673650591249569</v>
      </c>
      <c r="T72" s="135">
        <f t="shared" si="1"/>
        <v>99.748109992677058</v>
      </c>
      <c r="U72" s="135"/>
      <c r="V72" s="146">
        <f>V63/V60%*52%</f>
        <v>48.240487062404867</v>
      </c>
      <c r="W72" s="146">
        <f t="shared" ref="W72:BD72" si="35">W63/W60%*53%</f>
        <v>49.292669278119753</v>
      </c>
      <c r="X72" s="146">
        <f t="shared" si="35"/>
        <v>49.214285714285708</v>
      </c>
      <c r="Y72" s="146">
        <f t="shared" si="35"/>
        <v>49.292669278119753</v>
      </c>
      <c r="Z72" s="146">
        <f t="shared" si="35"/>
        <v>49.3330258302583</v>
      </c>
      <c r="AA72" s="146">
        <f t="shared" si="35"/>
        <v>49.687003447758961</v>
      </c>
      <c r="AB72" s="146">
        <f t="shared" si="35"/>
        <v>49.875</v>
      </c>
      <c r="AC72" s="146">
        <f t="shared" si="35"/>
        <v>49.831091180866963</v>
      </c>
      <c r="AD72" s="146">
        <f t="shared" si="35"/>
        <v>49.875</v>
      </c>
      <c r="AE72" s="146">
        <f t="shared" si="35"/>
        <v>49.834070796460182</v>
      </c>
      <c r="AF72" s="146">
        <f t="shared" si="35"/>
        <v>45.115855792789638</v>
      </c>
      <c r="AG72" s="146">
        <f t="shared" si="35"/>
        <v>45.926432291666671</v>
      </c>
      <c r="AH72" s="146">
        <f t="shared" si="35"/>
        <v>46.250239387168854</v>
      </c>
      <c r="AI72" s="146">
        <f t="shared" si="35"/>
        <v>46.238954573739889</v>
      </c>
      <c r="AJ72" s="146">
        <f t="shared" si="35"/>
        <v>46.386951292844266</v>
      </c>
      <c r="AK72" s="146">
        <f t="shared" si="35"/>
        <v>34.995553579368611</v>
      </c>
      <c r="AL72" s="146">
        <f t="shared" si="35"/>
        <v>36.466204506065857</v>
      </c>
      <c r="AM72" s="146">
        <f t="shared" si="35"/>
        <v>36.146929824561404</v>
      </c>
      <c r="AN72" s="146">
        <f t="shared" si="35"/>
        <v>36.466204506065857</v>
      </c>
      <c r="AO72" s="146">
        <f t="shared" si="35"/>
        <v>36.281115879828327</v>
      </c>
      <c r="AP72" s="146">
        <f t="shared" si="35"/>
        <v>48.898359486447937</v>
      </c>
      <c r="AQ72" s="146">
        <f t="shared" si="35"/>
        <v>49.411645226811103</v>
      </c>
      <c r="AR72" s="146">
        <f t="shared" si="35"/>
        <v>48.670592705167174</v>
      </c>
      <c r="AS72" s="146">
        <f t="shared" si="35"/>
        <v>48.929339477726579</v>
      </c>
      <c r="AT72" s="146">
        <f t="shared" si="35"/>
        <v>48.413844996237778</v>
      </c>
      <c r="AU72" s="146">
        <f t="shared" si="35"/>
        <v>14.441267654150879</v>
      </c>
      <c r="AV72" s="146">
        <f t="shared" si="35"/>
        <v>13.875460328088382</v>
      </c>
      <c r="AW72" s="146">
        <f t="shared" si="35"/>
        <v>13.587436332767403</v>
      </c>
      <c r="AX72" s="146">
        <f t="shared" si="35"/>
        <v>12.92283950617284</v>
      </c>
      <c r="AY72" s="146">
        <f t="shared" si="35"/>
        <v>12.80788675429727</v>
      </c>
      <c r="AZ72" s="146">
        <f t="shared" si="35"/>
        <v>5.7376821651630809</v>
      </c>
      <c r="BA72" s="146">
        <f t="shared" si="35"/>
        <v>7.0546075085324231</v>
      </c>
      <c r="BB72" s="146">
        <f t="shared" si="35"/>
        <v>5.8482758620689665</v>
      </c>
      <c r="BC72" s="146">
        <f t="shared" si="35"/>
        <v>7.0546075085324231</v>
      </c>
      <c r="BD72" s="146">
        <f t="shared" si="35"/>
        <v>7.9673202614379086</v>
      </c>
    </row>
    <row r="73" spans="1:56" s="81" customFormat="1" hidden="1">
      <c r="A73" s="131"/>
      <c r="B73" s="132" t="s">
        <v>451</v>
      </c>
      <c r="C73" s="133" t="s">
        <v>167</v>
      </c>
      <c r="D73" s="145">
        <v>76.3</v>
      </c>
      <c r="E73" s="134">
        <v>77</v>
      </c>
      <c r="F73" s="134"/>
      <c r="G73" s="145">
        <v>78</v>
      </c>
      <c r="H73" s="145"/>
      <c r="I73" s="133"/>
      <c r="J73" s="145">
        <v>78.7</v>
      </c>
      <c r="K73" s="146">
        <v>78.7</v>
      </c>
      <c r="L73" s="146">
        <v>78.5</v>
      </c>
      <c r="M73" s="146">
        <v>79</v>
      </c>
      <c r="N73" s="135">
        <f t="shared" si="27"/>
        <v>103.14547837483617</v>
      </c>
      <c r="O73" s="135" t="e">
        <f t="shared" si="28"/>
        <v>#DIV/0!</v>
      </c>
      <c r="P73" s="135">
        <f t="shared" si="29"/>
        <v>100.8974358974359</v>
      </c>
      <c r="Q73" s="135">
        <f t="shared" si="30"/>
        <v>101.94805194805194</v>
      </c>
      <c r="R73" s="135" t="e">
        <f t="shared" si="31"/>
        <v>#DIV/0!</v>
      </c>
      <c r="S73" s="135">
        <f t="shared" si="32"/>
        <v>100.64102564102564</v>
      </c>
      <c r="T73" s="135">
        <f t="shared" si="1"/>
        <v>100.63694267515923</v>
      </c>
      <c r="U73" s="135"/>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56"/>
      <c r="BD73" s="156"/>
    </row>
    <row r="74" spans="1:56" s="81" customFormat="1" hidden="1">
      <c r="A74" s="131"/>
      <c r="B74" s="132" t="s">
        <v>506</v>
      </c>
      <c r="C74" s="133" t="s">
        <v>188</v>
      </c>
      <c r="D74" s="145">
        <v>480</v>
      </c>
      <c r="E74" s="134">
        <f t="shared" ref="E74:E79" si="36">+V74+AA74+AF74+AK74+AP74+AU74+AZ74</f>
        <v>742</v>
      </c>
      <c r="F74" s="134">
        <v>752</v>
      </c>
      <c r="G74" s="134">
        <f t="shared" ref="G74:G79" si="37">+W74+AB74+AG74+AL74+AQ74+AV74+BA74</f>
        <v>752</v>
      </c>
      <c r="H74" s="134"/>
      <c r="I74" s="131"/>
      <c r="J74" s="134">
        <v>528</v>
      </c>
      <c r="K74" s="135">
        <v>528</v>
      </c>
      <c r="L74" s="135">
        <v>752</v>
      </c>
      <c r="M74" s="135">
        <f t="shared" ref="M74:M79" si="38">+Z74+AE74+AJ74+AO74+AT74+AY74+BD74</f>
        <v>660</v>
      </c>
      <c r="N74" s="135">
        <f t="shared" si="27"/>
        <v>110</v>
      </c>
      <c r="O74" s="135">
        <f t="shared" si="28"/>
        <v>70.212765957446805</v>
      </c>
      <c r="P74" s="135">
        <f t="shared" si="29"/>
        <v>70.212765957446805</v>
      </c>
      <c r="Q74" s="135">
        <f t="shared" si="30"/>
        <v>101.34770889487871</v>
      </c>
      <c r="R74" s="135">
        <f t="shared" si="31"/>
        <v>100</v>
      </c>
      <c r="S74" s="135">
        <f t="shared" si="32"/>
        <v>100</v>
      </c>
      <c r="T74" s="135">
        <f t="shared" si="1"/>
        <v>87.765957446808514</v>
      </c>
      <c r="U74" s="135"/>
      <c r="V74" s="135">
        <v>170</v>
      </c>
      <c r="W74" s="135">
        <v>150</v>
      </c>
      <c r="X74" s="187">
        <v>65</v>
      </c>
      <c r="Y74" s="187">
        <v>150</v>
      </c>
      <c r="Z74" s="187">
        <v>160</v>
      </c>
      <c r="AA74" s="135">
        <v>140</v>
      </c>
      <c r="AB74" s="135">
        <v>130</v>
      </c>
      <c r="AC74" s="188">
        <v>150</v>
      </c>
      <c r="AD74" s="188">
        <v>130</v>
      </c>
      <c r="AE74" s="188">
        <v>110</v>
      </c>
      <c r="AF74" s="135">
        <v>120</v>
      </c>
      <c r="AG74" s="135">
        <v>136</v>
      </c>
      <c r="AH74" s="189">
        <v>80</v>
      </c>
      <c r="AI74" s="189">
        <v>136</v>
      </c>
      <c r="AJ74" s="189">
        <v>125</v>
      </c>
      <c r="AK74" s="135">
        <v>90</v>
      </c>
      <c r="AL74" s="135">
        <v>98</v>
      </c>
      <c r="AM74" s="190">
        <v>75</v>
      </c>
      <c r="AN74" s="190">
        <v>98</v>
      </c>
      <c r="AO74" s="190">
        <v>60</v>
      </c>
      <c r="AP74" s="135">
        <v>100</v>
      </c>
      <c r="AQ74" s="135">
        <v>101</v>
      </c>
      <c r="AR74" s="191">
        <v>65</v>
      </c>
      <c r="AS74" s="191">
        <v>101</v>
      </c>
      <c r="AT74" s="191">
        <v>75</v>
      </c>
      <c r="AU74" s="135">
        <v>70</v>
      </c>
      <c r="AV74" s="135">
        <v>72</v>
      </c>
      <c r="AW74" s="192">
        <v>86</v>
      </c>
      <c r="AX74" s="192">
        <v>72</v>
      </c>
      <c r="AY74" s="192">
        <v>80</v>
      </c>
      <c r="AZ74" s="135">
        <v>52</v>
      </c>
      <c r="BA74" s="135">
        <v>65</v>
      </c>
      <c r="BB74" s="193">
        <v>45</v>
      </c>
      <c r="BC74" s="193">
        <v>65</v>
      </c>
      <c r="BD74" s="193">
        <v>50</v>
      </c>
    </row>
    <row r="75" spans="1:56" s="81" customFormat="1" hidden="1">
      <c r="A75" s="131"/>
      <c r="B75" s="132" t="s">
        <v>135</v>
      </c>
      <c r="C75" s="133" t="s">
        <v>188</v>
      </c>
      <c r="D75" s="145">
        <v>265</v>
      </c>
      <c r="E75" s="134">
        <f t="shared" si="36"/>
        <v>363.58</v>
      </c>
      <c r="F75" s="134">
        <v>386</v>
      </c>
      <c r="G75" s="134">
        <f t="shared" si="37"/>
        <v>386.05</v>
      </c>
      <c r="H75" s="134"/>
      <c r="I75" s="131"/>
      <c r="J75" s="134">
        <v>270</v>
      </c>
      <c r="K75" s="135">
        <f t="shared" ref="K75:L79" si="39">+X75+AC75+AH75+AM75+AR75+AW75+BB75</f>
        <v>270</v>
      </c>
      <c r="L75" s="135">
        <f t="shared" si="39"/>
        <v>386.9</v>
      </c>
      <c r="M75" s="135">
        <f t="shared" si="38"/>
        <v>320</v>
      </c>
      <c r="N75" s="135">
        <f t="shared" si="27"/>
        <v>101.88679245283019</v>
      </c>
      <c r="O75" s="135">
        <f t="shared" si="28"/>
        <v>69.948186528497416</v>
      </c>
      <c r="P75" s="135">
        <f t="shared" si="29"/>
        <v>69.939127056080821</v>
      </c>
      <c r="Q75" s="135">
        <f t="shared" si="30"/>
        <v>106.41399416909621</v>
      </c>
      <c r="R75" s="135">
        <f t="shared" si="31"/>
        <v>100.23316062176166</v>
      </c>
      <c r="S75" s="135">
        <f t="shared" si="32"/>
        <v>100.22017873332469</v>
      </c>
      <c r="T75" s="135">
        <f t="shared" si="1"/>
        <v>82.708710261049376</v>
      </c>
      <c r="U75" s="135"/>
      <c r="V75" s="135">
        <v>83.3</v>
      </c>
      <c r="W75" s="135">
        <v>73.5</v>
      </c>
      <c r="X75" s="187">
        <v>30</v>
      </c>
      <c r="Y75" s="187">
        <v>74</v>
      </c>
      <c r="Z75" s="187">
        <v>80</v>
      </c>
      <c r="AA75" s="135">
        <v>68.599999999999994</v>
      </c>
      <c r="AB75" s="135">
        <v>63.7</v>
      </c>
      <c r="AC75" s="188">
        <v>65</v>
      </c>
      <c r="AD75" s="188">
        <v>64</v>
      </c>
      <c r="AE75" s="188">
        <v>45</v>
      </c>
      <c r="AF75" s="135">
        <v>58.8</v>
      </c>
      <c r="AG75" s="135">
        <v>67</v>
      </c>
      <c r="AH75" s="189">
        <v>40</v>
      </c>
      <c r="AI75" s="189">
        <v>67</v>
      </c>
      <c r="AJ75" s="189">
        <v>61</v>
      </c>
      <c r="AK75" s="135">
        <v>44.1</v>
      </c>
      <c r="AL75" s="135">
        <v>46</v>
      </c>
      <c r="AM75" s="190">
        <v>35</v>
      </c>
      <c r="AN75" s="190">
        <v>46</v>
      </c>
      <c r="AO75" s="190">
        <v>30</v>
      </c>
      <c r="AP75" s="135">
        <v>49</v>
      </c>
      <c r="AQ75" s="135">
        <v>68</v>
      </c>
      <c r="AR75" s="191">
        <v>30</v>
      </c>
      <c r="AS75" s="191">
        <v>68</v>
      </c>
      <c r="AT75" s="191">
        <v>34</v>
      </c>
      <c r="AU75" s="135">
        <v>34.299999999999997</v>
      </c>
      <c r="AV75" s="135">
        <v>36</v>
      </c>
      <c r="AW75" s="192">
        <v>45</v>
      </c>
      <c r="AX75" s="192">
        <v>36</v>
      </c>
      <c r="AY75" s="192">
        <v>40</v>
      </c>
      <c r="AZ75" s="135">
        <v>25.48</v>
      </c>
      <c r="BA75" s="135">
        <v>31.85</v>
      </c>
      <c r="BB75" s="193">
        <v>25</v>
      </c>
      <c r="BC75" s="193">
        <v>31.9</v>
      </c>
      <c r="BD75" s="193">
        <v>30</v>
      </c>
    </row>
    <row r="76" spans="1:56" s="81" customFormat="1" ht="22.5" hidden="1" customHeight="1">
      <c r="A76" s="131"/>
      <c r="B76" s="132" t="s">
        <v>508</v>
      </c>
      <c r="C76" s="133" t="s">
        <v>188</v>
      </c>
      <c r="D76" s="134">
        <v>735</v>
      </c>
      <c r="E76" s="134">
        <f t="shared" si="36"/>
        <v>710</v>
      </c>
      <c r="F76" s="134"/>
      <c r="G76" s="134">
        <f t="shared" si="37"/>
        <v>620</v>
      </c>
      <c r="H76" s="134"/>
      <c r="I76" s="131"/>
      <c r="J76" s="134">
        <v>480</v>
      </c>
      <c r="K76" s="135">
        <f t="shared" si="39"/>
        <v>500</v>
      </c>
      <c r="L76" s="135">
        <f t="shared" si="39"/>
        <v>620</v>
      </c>
      <c r="M76" s="135">
        <f t="shared" si="38"/>
        <v>460</v>
      </c>
      <c r="N76" s="135">
        <f t="shared" si="27"/>
        <v>68.02721088435375</v>
      </c>
      <c r="O76" s="135" t="e">
        <f t="shared" si="28"/>
        <v>#DIV/0!</v>
      </c>
      <c r="P76" s="135">
        <f t="shared" si="29"/>
        <v>80.645161290322577</v>
      </c>
      <c r="Q76" s="135">
        <f t="shared" si="30"/>
        <v>87.323943661971839</v>
      </c>
      <c r="R76" s="135" t="e">
        <f t="shared" si="31"/>
        <v>#DIV/0!</v>
      </c>
      <c r="S76" s="135">
        <f t="shared" si="32"/>
        <v>100</v>
      </c>
      <c r="T76" s="135">
        <f t="shared" si="1"/>
        <v>74.193548387096769</v>
      </c>
      <c r="U76" s="135"/>
      <c r="V76" s="135">
        <v>135</v>
      </c>
      <c r="W76" s="135">
        <v>120</v>
      </c>
      <c r="X76" s="187">
        <v>110</v>
      </c>
      <c r="Y76" s="187">
        <v>120</v>
      </c>
      <c r="Z76" s="187">
        <v>90</v>
      </c>
      <c r="AA76" s="135">
        <v>146</v>
      </c>
      <c r="AB76" s="135">
        <v>130</v>
      </c>
      <c r="AC76" s="188">
        <v>110</v>
      </c>
      <c r="AD76" s="188">
        <v>130</v>
      </c>
      <c r="AE76" s="188">
        <v>120</v>
      </c>
      <c r="AF76" s="135">
        <v>180</v>
      </c>
      <c r="AG76" s="135">
        <v>160</v>
      </c>
      <c r="AH76" s="189">
        <v>100</v>
      </c>
      <c r="AI76" s="189">
        <v>160</v>
      </c>
      <c r="AJ76" s="189">
        <v>90</v>
      </c>
      <c r="AK76" s="135">
        <v>80</v>
      </c>
      <c r="AL76" s="135">
        <v>70</v>
      </c>
      <c r="AM76" s="190">
        <v>60</v>
      </c>
      <c r="AN76" s="190">
        <v>70</v>
      </c>
      <c r="AO76" s="190">
        <v>50</v>
      </c>
      <c r="AP76" s="135">
        <v>70</v>
      </c>
      <c r="AQ76" s="135">
        <v>60</v>
      </c>
      <c r="AR76" s="191">
        <v>45</v>
      </c>
      <c r="AS76" s="191">
        <v>60</v>
      </c>
      <c r="AT76" s="191">
        <v>40</v>
      </c>
      <c r="AU76" s="135">
        <v>50</v>
      </c>
      <c r="AV76" s="135">
        <v>40</v>
      </c>
      <c r="AW76" s="192">
        <v>45</v>
      </c>
      <c r="AX76" s="192">
        <v>40</v>
      </c>
      <c r="AY76" s="192">
        <v>40</v>
      </c>
      <c r="AZ76" s="135">
        <v>49</v>
      </c>
      <c r="BA76" s="135">
        <v>40</v>
      </c>
      <c r="BB76" s="193">
        <v>30</v>
      </c>
      <c r="BC76" s="193">
        <v>40</v>
      </c>
      <c r="BD76" s="193">
        <v>30</v>
      </c>
    </row>
    <row r="77" spans="1:56" s="81" customFormat="1" hidden="1">
      <c r="A77" s="131"/>
      <c r="B77" s="132" t="s">
        <v>509</v>
      </c>
      <c r="C77" s="133" t="s">
        <v>195</v>
      </c>
      <c r="D77" s="134"/>
      <c r="E77" s="134">
        <f t="shared" si="36"/>
        <v>105</v>
      </c>
      <c r="F77" s="134"/>
      <c r="G77" s="134">
        <f t="shared" si="37"/>
        <v>90</v>
      </c>
      <c r="H77" s="134"/>
      <c r="I77" s="131"/>
      <c r="J77" s="134">
        <v>77</v>
      </c>
      <c r="K77" s="135">
        <f t="shared" si="39"/>
        <v>77</v>
      </c>
      <c r="L77" s="135">
        <f t="shared" si="39"/>
        <v>90</v>
      </c>
      <c r="M77" s="135">
        <f t="shared" si="38"/>
        <v>72</v>
      </c>
      <c r="N77" s="135"/>
      <c r="O77" s="135" t="e">
        <f t="shared" si="28"/>
        <v>#DIV/0!</v>
      </c>
      <c r="P77" s="135">
        <f t="shared" si="29"/>
        <v>85.555555555555557</v>
      </c>
      <c r="Q77" s="135">
        <f t="shared" si="30"/>
        <v>85.714285714285708</v>
      </c>
      <c r="R77" s="135" t="e">
        <f t="shared" si="31"/>
        <v>#DIV/0!</v>
      </c>
      <c r="S77" s="135">
        <f t="shared" si="32"/>
        <v>100</v>
      </c>
      <c r="T77" s="135">
        <f t="shared" si="1"/>
        <v>80</v>
      </c>
      <c r="U77" s="135"/>
      <c r="V77" s="135">
        <v>12</v>
      </c>
      <c r="W77" s="135">
        <v>10</v>
      </c>
      <c r="X77" s="187">
        <v>10</v>
      </c>
      <c r="Y77" s="187">
        <v>10</v>
      </c>
      <c r="Z77" s="187">
        <v>12</v>
      </c>
      <c r="AA77" s="135">
        <v>9</v>
      </c>
      <c r="AB77" s="135">
        <v>8</v>
      </c>
      <c r="AC77" s="188">
        <v>8</v>
      </c>
      <c r="AD77" s="188">
        <v>8</v>
      </c>
      <c r="AE77" s="188">
        <v>8</v>
      </c>
      <c r="AF77" s="135">
        <v>15</v>
      </c>
      <c r="AG77" s="135">
        <v>13</v>
      </c>
      <c r="AH77" s="189">
        <v>13</v>
      </c>
      <c r="AI77" s="189">
        <v>13</v>
      </c>
      <c r="AJ77" s="189">
        <v>10</v>
      </c>
      <c r="AK77" s="135">
        <v>20</v>
      </c>
      <c r="AL77" s="135">
        <v>15</v>
      </c>
      <c r="AM77" s="190">
        <v>10</v>
      </c>
      <c r="AN77" s="190">
        <v>15</v>
      </c>
      <c r="AO77" s="190">
        <v>10</v>
      </c>
      <c r="AP77" s="135">
        <v>19</v>
      </c>
      <c r="AQ77" s="135">
        <v>15</v>
      </c>
      <c r="AR77" s="191">
        <v>10</v>
      </c>
      <c r="AS77" s="191">
        <v>15</v>
      </c>
      <c r="AT77" s="191">
        <v>10</v>
      </c>
      <c r="AU77" s="135">
        <v>22</v>
      </c>
      <c r="AV77" s="135">
        <v>19</v>
      </c>
      <c r="AW77" s="192">
        <v>16</v>
      </c>
      <c r="AX77" s="192">
        <v>19</v>
      </c>
      <c r="AY77" s="192">
        <v>12</v>
      </c>
      <c r="AZ77" s="135">
        <v>8</v>
      </c>
      <c r="BA77" s="135">
        <v>10</v>
      </c>
      <c r="BB77" s="193">
        <v>10</v>
      </c>
      <c r="BC77" s="193">
        <v>10</v>
      </c>
      <c r="BD77" s="193">
        <v>10</v>
      </c>
    </row>
    <row r="78" spans="1:56" s="81" customFormat="1" hidden="1">
      <c r="A78" s="131"/>
      <c r="B78" s="132" t="s">
        <v>136</v>
      </c>
      <c r="C78" s="133" t="s">
        <v>195</v>
      </c>
      <c r="D78" s="145"/>
      <c r="E78" s="134">
        <f t="shared" si="36"/>
        <v>16</v>
      </c>
      <c r="F78" s="134"/>
      <c r="G78" s="134">
        <f t="shared" si="37"/>
        <v>18</v>
      </c>
      <c r="H78" s="134"/>
      <c r="I78" s="131"/>
      <c r="J78" s="134">
        <v>19</v>
      </c>
      <c r="K78" s="135">
        <f t="shared" si="39"/>
        <v>19</v>
      </c>
      <c r="L78" s="135">
        <f t="shared" si="39"/>
        <v>18</v>
      </c>
      <c r="M78" s="135">
        <f t="shared" si="38"/>
        <v>25</v>
      </c>
      <c r="N78" s="135"/>
      <c r="O78" s="135" t="e">
        <f t="shared" si="28"/>
        <v>#DIV/0!</v>
      </c>
      <c r="P78" s="135">
        <f t="shared" si="29"/>
        <v>105.55555555555556</v>
      </c>
      <c r="Q78" s="135">
        <f t="shared" si="30"/>
        <v>112.5</v>
      </c>
      <c r="R78" s="135" t="e">
        <f t="shared" si="31"/>
        <v>#DIV/0!</v>
      </c>
      <c r="S78" s="135">
        <f t="shared" si="32"/>
        <v>100</v>
      </c>
      <c r="T78" s="135">
        <f t="shared" si="1"/>
        <v>138.88888888888889</v>
      </c>
      <c r="U78" s="135"/>
      <c r="V78" s="135">
        <v>2</v>
      </c>
      <c r="W78" s="135">
        <v>2</v>
      </c>
      <c r="X78" s="187">
        <v>2</v>
      </c>
      <c r="Y78" s="187">
        <v>2</v>
      </c>
      <c r="Z78" s="187">
        <v>3</v>
      </c>
      <c r="AA78" s="135">
        <v>1</v>
      </c>
      <c r="AB78" s="135">
        <v>2</v>
      </c>
      <c r="AC78" s="188">
        <v>2</v>
      </c>
      <c r="AD78" s="188">
        <v>2</v>
      </c>
      <c r="AE78" s="188">
        <v>2</v>
      </c>
      <c r="AF78" s="135">
        <v>2</v>
      </c>
      <c r="AG78" s="135">
        <v>3</v>
      </c>
      <c r="AH78" s="189">
        <v>3</v>
      </c>
      <c r="AI78" s="189">
        <v>3</v>
      </c>
      <c r="AJ78" s="189">
        <v>4</v>
      </c>
      <c r="AK78" s="135">
        <v>2</v>
      </c>
      <c r="AL78" s="135">
        <v>3</v>
      </c>
      <c r="AM78" s="190">
        <v>2</v>
      </c>
      <c r="AN78" s="190">
        <v>3</v>
      </c>
      <c r="AO78" s="190">
        <v>4</v>
      </c>
      <c r="AP78" s="135">
        <v>3</v>
      </c>
      <c r="AQ78" s="135">
        <v>2</v>
      </c>
      <c r="AR78" s="191">
        <v>2</v>
      </c>
      <c r="AS78" s="191">
        <v>2</v>
      </c>
      <c r="AT78" s="191">
        <v>2</v>
      </c>
      <c r="AU78" s="135">
        <v>4</v>
      </c>
      <c r="AV78" s="135">
        <v>4</v>
      </c>
      <c r="AW78" s="192">
        <v>4</v>
      </c>
      <c r="AX78" s="192">
        <v>4</v>
      </c>
      <c r="AY78" s="192">
        <v>4</v>
      </c>
      <c r="AZ78" s="135">
        <v>2</v>
      </c>
      <c r="BA78" s="135">
        <v>2</v>
      </c>
      <c r="BB78" s="193">
        <v>4</v>
      </c>
      <c r="BC78" s="193">
        <v>2</v>
      </c>
      <c r="BD78" s="193">
        <v>6</v>
      </c>
    </row>
    <row r="79" spans="1:56" s="81" customFormat="1" hidden="1">
      <c r="A79" s="131"/>
      <c r="B79" s="132" t="s">
        <v>137</v>
      </c>
      <c r="C79" s="133" t="s">
        <v>195</v>
      </c>
      <c r="D79" s="145"/>
      <c r="E79" s="134">
        <f t="shared" si="36"/>
        <v>45</v>
      </c>
      <c r="F79" s="134"/>
      <c r="G79" s="134">
        <f t="shared" si="37"/>
        <v>50</v>
      </c>
      <c r="H79" s="134"/>
      <c r="I79" s="131"/>
      <c r="J79" s="134">
        <v>38</v>
      </c>
      <c r="K79" s="135">
        <f t="shared" si="39"/>
        <v>38</v>
      </c>
      <c r="L79" s="135">
        <f t="shared" si="39"/>
        <v>50</v>
      </c>
      <c r="M79" s="135">
        <f t="shared" si="38"/>
        <v>38</v>
      </c>
      <c r="N79" s="135"/>
      <c r="O79" s="135" t="e">
        <f t="shared" si="28"/>
        <v>#DIV/0!</v>
      </c>
      <c r="P79" s="135">
        <f t="shared" si="29"/>
        <v>76</v>
      </c>
      <c r="Q79" s="135">
        <f t="shared" si="30"/>
        <v>111.11111111111111</v>
      </c>
      <c r="R79" s="135" t="e">
        <f t="shared" si="31"/>
        <v>#DIV/0!</v>
      </c>
      <c r="S79" s="135">
        <f t="shared" si="32"/>
        <v>100</v>
      </c>
      <c r="T79" s="135">
        <f t="shared" si="1"/>
        <v>76</v>
      </c>
      <c r="U79" s="135"/>
      <c r="V79" s="135">
        <v>4</v>
      </c>
      <c r="W79" s="135">
        <v>6</v>
      </c>
      <c r="X79" s="187">
        <v>7</v>
      </c>
      <c r="Y79" s="187">
        <v>6</v>
      </c>
      <c r="Z79" s="187">
        <v>6</v>
      </c>
      <c r="AA79" s="135">
        <v>3</v>
      </c>
      <c r="AB79" s="135">
        <v>4</v>
      </c>
      <c r="AC79" s="188">
        <v>4</v>
      </c>
      <c r="AD79" s="188">
        <v>4</v>
      </c>
      <c r="AE79" s="188">
        <v>4</v>
      </c>
      <c r="AF79" s="135">
        <v>6</v>
      </c>
      <c r="AG79" s="135">
        <v>6</v>
      </c>
      <c r="AH79" s="189">
        <v>5</v>
      </c>
      <c r="AI79" s="189">
        <v>6</v>
      </c>
      <c r="AJ79" s="189">
        <v>5</v>
      </c>
      <c r="AK79" s="135">
        <v>8</v>
      </c>
      <c r="AL79" s="135">
        <v>8</v>
      </c>
      <c r="AM79" s="190">
        <v>5</v>
      </c>
      <c r="AN79" s="190">
        <v>8</v>
      </c>
      <c r="AO79" s="190">
        <v>5</v>
      </c>
      <c r="AP79" s="135">
        <v>8</v>
      </c>
      <c r="AQ79" s="135">
        <v>8</v>
      </c>
      <c r="AR79" s="191">
        <v>4</v>
      </c>
      <c r="AS79" s="191">
        <v>8</v>
      </c>
      <c r="AT79" s="191">
        <v>4</v>
      </c>
      <c r="AU79" s="135">
        <v>10</v>
      </c>
      <c r="AV79" s="135">
        <v>12</v>
      </c>
      <c r="AW79" s="192">
        <v>8</v>
      </c>
      <c r="AX79" s="192">
        <v>12</v>
      </c>
      <c r="AY79" s="192">
        <v>8</v>
      </c>
      <c r="AZ79" s="135">
        <v>6</v>
      </c>
      <c r="BA79" s="135">
        <v>6</v>
      </c>
      <c r="BB79" s="193">
        <v>5</v>
      </c>
      <c r="BC79" s="193">
        <v>6</v>
      </c>
      <c r="BD79" s="193">
        <v>6</v>
      </c>
    </row>
    <row r="80" spans="1:56" s="81" customFormat="1" hidden="1">
      <c r="A80" s="131"/>
      <c r="B80" s="132" t="s">
        <v>507</v>
      </c>
      <c r="C80" s="133" t="s">
        <v>167</v>
      </c>
      <c r="D80" s="145">
        <v>3.9930461237572663</v>
      </c>
      <c r="E80" s="145">
        <f>+E76/E63%</f>
        <v>3.8211075830149075</v>
      </c>
      <c r="F80" s="145"/>
      <c r="G80" s="145">
        <f>+G76/G63%</f>
        <v>3.2039687871427835</v>
      </c>
      <c r="H80" s="145"/>
      <c r="I80" s="133"/>
      <c r="J80" s="146">
        <f>+J76/J63%</f>
        <v>2.5824500995319308</v>
      </c>
      <c r="K80" s="146">
        <f>+K76/K63%</f>
        <v>2.6523791841281632</v>
      </c>
      <c r="L80" s="146">
        <f>+L76/L63%</f>
        <v>3.2508389261744965</v>
      </c>
      <c r="M80" s="146">
        <f>+M76/M63%</f>
        <v>2.3832962022693125</v>
      </c>
      <c r="N80" s="135">
        <f>+K80/D80%</f>
        <v>66.424957336390605</v>
      </c>
      <c r="O80" s="135" t="e">
        <f t="shared" si="28"/>
        <v>#DIV/0!</v>
      </c>
      <c r="P80" s="135">
        <f t="shared" si="29"/>
        <v>82.784176761393681</v>
      </c>
      <c r="Q80" s="135">
        <f t="shared" si="30"/>
        <v>85.075828291899057</v>
      </c>
      <c r="R80" s="135" t="e">
        <f t="shared" si="31"/>
        <v>#DIV/0!</v>
      </c>
      <c r="S80" s="135">
        <f t="shared" si="32"/>
        <v>101.46287751677851</v>
      </c>
      <c r="T80" s="135">
        <f t="shared" si="1"/>
        <v>73.313266402710212</v>
      </c>
      <c r="U80" s="135"/>
      <c r="V80" s="146">
        <f t="shared" ref="V80:BD80" si="40">+V76/V63%</f>
        <v>2.768662838392125</v>
      </c>
      <c r="W80" s="146">
        <f t="shared" si="40"/>
        <v>2.4067388688327318</v>
      </c>
      <c r="X80" s="146">
        <f t="shared" si="40"/>
        <v>2.2267206477732793</v>
      </c>
      <c r="Y80" s="146">
        <f t="shared" si="40"/>
        <v>2.4067388688327318</v>
      </c>
      <c r="Z80" s="146">
        <f t="shared" si="40"/>
        <v>1.7839444995044598</v>
      </c>
      <c r="AA80" s="146">
        <f t="shared" si="40"/>
        <v>2.3345059162136232</v>
      </c>
      <c r="AB80" s="146">
        <f t="shared" si="40"/>
        <v>2.0363408521303259</v>
      </c>
      <c r="AC80" s="146">
        <f t="shared" si="40"/>
        <v>1.7488076311605725</v>
      </c>
      <c r="AD80" s="146">
        <f t="shared" si="40"/>
        <v>2.0363408521303259</v>
      </c>
      <c r="AE80" s="146">
        <f t="shared" si="40"/>
        <v>1.8823529411764706</v>
      </c>
      <c r="AF80" s="146">
        <f t="shared" si="40"/>
        <v>7.4013157894736841</v>
      </c>
      <c r="AG80" s="146">
        <f t="shared" si="40"/>
        <v>6.0105184072126221</v>
      </c>
      <c r="AH80" s="146">
        <f t="shared" si="40"/>
        <v>3.6576444769568397</v>
      </c>
      <c r="AI80" s="146">
        <f t="shared" si="40"/>
        <v>5.7061340941512126</v>
      </c>
      <c r="AJ80" s="146">
        <f t="shared" si="40"/>
        <v>3.0917210580556511</v>
      </c>
      <c r="AK80" s="146">
        <f t="shared" si="40"/>
        <v>5.3872053872053876</v>
      </c>
      <c r="AL80" s="146">
        <f t="shared" si="40"/>
        <v>4.4080604534005037</v>
      </c>
      <c r="AM80" s="146">
        <f t="shared" si="40"/>
        <v>3.858520900321543</v>
      </c>
      <c r="AN80" s="146">
        <f t="shared" si="40"/>
        <v>4.4080604534005037</v>
      </c>
      <c r="AO80" s="146">
        <f t="shared" si="40"/>
        <v>3.134796238244514</v>
      </c>
      <c r="AP80" s="146">
        <f t="shared" si="40"/>
        <v>2.7058368766911478</v>
      </c>
      <c r="AQ80" s="146">
        <f t="shared" si="40"/>
        <v>2.1786492374727668</v>
      </c>
      <c r="AR80" s="146">
        <f t="shared" si="40"/>
        <v>1.8618121638394702</v>
      </c>
      <c r="AS80" s="146">
        <f t="shared" si="40"/>
        <v>2.4958402662229617</v>
      </c>
      <c r="AT80" s="146">
        <f t="shared" si="40"/>
        <v>1.6474464579901154</v>
      </c>
      <c r="AU80" s="146">
        <f t="shared" si="40"/>
        <v>6.3211125158027812</v>
      </c>
      <c r="AV80" s="146">
        <f t="shared" si="40"/>
        <v>5.1150895140664963</v>
      </c>
      <c r="AW80" s="146">
        <f t="shared" si="40"/>
        <v>5.9602649006622519</v>
      </c>
      <c r="AX80" s="146">
        <f t="shared" si="40"/>
        <v>5.6258790436005626</v>
      </c>
      <c r="AY80" s="146">
        <f t="shared" si="40"/>
        <v>5.5788005578800561</v>
      </c>
      <c r="AZ80" s="146">
        <f t="shared" si="40"/>
        <v>31.410256410256409</v>
      </c>
      <c r="BA80" s="146">
        <f t="shared" si="40"/>
        <v>20.512820512820515</v>
      </c>
      <c r="BB80" s="146">
        <f t="shared" si="40"/>
        <v>18.75</v>
      </c>
      <c r="BC80" s="146">
        <f t="shared" si="40"/>
        <v>20.512820512820515</v>
      </c>
      <c r="BD80" s="146">
        <f t="shared" si="40"/>
        <v>13.043478260869566</v>
      </c>
    </row>
    <row r="81" spans="1:57" s="81" customFormat="1" ht="45" hidden="1">
      <c r="A81" s="131"/>
      <c r="B81" s="144" t="s">
        <v>747</v>
      </c>
      <c r="C81" s="133" t="s">
        <v>167</v>
      </c>
      <c r="D81" s="145">
        <v>1.7</v>
      </c>
      <c r="E81" s="145">
        <f>+E80*42%</f>
        <v>1.6048651848662612</v>
      </c>
      <c r="F81" s="145"/>
      <c r="G81" s="145">
        <f>+G80*42%</f>
        <v>1.3456668905999691</v>
      </c>
      <c r="H81" s="145"/>
      <c r="I81" s="133"/>
      <c r="J81" s="145">
        <f>+J80*42%</f>
        <v>1.0846290418034108</v>
      </c>
      <c r="K81" s="145">
        <f>+K80*42%</f>
        <v>1.1139992573338284</v>
      </c>
      <c r="L81" s="145">
        <f>+L80*42%</f>
        <v>1.3653523489932884</v>
      </c>
      <c r="M81" s="145">
        <f>+M80*42%</f>
        <v>1.0009844049531111</v>
      </c>
      <c r="N81" s="135">
        <f>+K81/D81%</f>
        <v>65.529368078460493</v>
      </c>
      <c r="O81" s="135" t="e">
        <f t="shared" si="28"/>
        <v>#DIV/0!</v>
      </c>
      <c r="P81" s="135">
        <f t="shared" si="29"/>
        <v>82.784176761393667</v>
      </c>
      <c r="Q81" s="135">
        <f t="shared" si="30"/>
        <v>85.075828291899029</v>
      </c>
      <c r="R81" s="135" t="e">
        <f t="shared" si="31"/>
        <v>#DIV/0!</v>
      </c>
      <c r="S81" s="135">
        <f t="shared" si="32"/>
        <v>101.46287751677849</v>
      </c>
      <c r="T81" s="135">
        <f t="shared" si="1"/>
        <v>73.313266402710212</v>
      </c>
      <c r="U81" s="135"/>
      <c r="V81" s="146">
        <f>+V80*42%</f>
        <v>1.1628383921246925</v>
      </c>
      <c r="W81" s="146">
        <f>+W80*42%</f>
        <v>1.0108303249097472</v>
      </c>
      <c r="X81" s="146">
        <f t="shared" ref="X81:BD81" si="41">+X80*42%</f>
        <v>0.93522267206477727</v>
      </c>
      <c r="Y81" s="146">
        <f t="shared" si="41"/>
        <v>1.0108303249097472</v>
      </c>
      <c r="Z81" s="146">
        <f t="shared" si="41"/>
        <v>0.7492566897918731</v>
      </c>
      <c r="AA81" s="146">
        <f t="shared" si="41"/>
        <v>0.98049248480972173</v>
      </c>
      <c r="AB81" s="146">
        <f t="shared" si="41"/>
        <v>0.85526315789473684</v>
      </c>
      <c r="AC81" s="146">
        <f t="shared" si="41"/>
        <v>0.73449920508744038</v>
      </c>
      <c r="AD81" s="146">
        <f t="shared" si="41"/>
        <v>0.85526315789473684</v>
      </c>
      <c r="AE81" s="146">
        <f t="shared" si="41"/>
        <v>0.79058823529411759</v>
      </c>
      <c r="AF81" s="146">
        <f t="shared" si="41"/>
        <v>3.1085526315789473</v>
      </c>
      <c r="AG81" s="146">
        <f t="shared" si="41"/>
        <v>2.5244177310293012</v>
      </c>
      <c r="AH81" s="146">
        <f t="shared" si="41"/>
        <v>1.5362106803218727</v>
      </c>
      <c r="AI81" s="146">
        <f t="shared" si="41"/>
        <v>2.396576319543509</v>
      </c>
      <c r="AJ81" s="146">
        <f t="shared" si="41"/>
        <v>1.2985228443833734</v>
      </c>
      <c r="AK81" s="146">
        <f t="shared" si="41"/>
        <v>2.2626262626262625</v>
      </c>
      <c r="AL81" s="146">
        <f t="shared" si="41"/>
        <v>1.8513853904282114</v>
      </c>
      <c r="AM81" s="146">
        <f t="shared" si="41"/>
        <v>1.620578778135048</v>
      </c>
      <c r="AN81" s="146">
        <f t="shared" si="41"/>
        <v>1.8513853904282114</v>
      </c>
      <c r="AO81" s="146">
        <f t="shared" si="41"/>
        <v>1.3166144200626959</v>
      </c>
      <c r="AP81" s="146">
        <f t="shared" si="41"/>
        <v>1.1364514882102821</v>
      </c>
      <c r="AQ81" s="146">
        <f t="shared" si="41"/>
        <v>0.91503267973856206</v>
      </c>
      <c r="AR81" s="146">
        <f t="shared" si="41"/>
        <v>0.78196110881257752</v>
      </c>
      <c r="AS81" s="146">
        <f t="shared" si="41"/>
        <v>1.0482529118136439</v>
      </c>
      <c r="AT81" s="146">
        <f t="shared" si="41"/>
        <v>0.69192751235584837</v>
      </c>
      <c r="AU81" s="146">
        <f t="shared" si="41"/>
        <v>2.6548672566371678</v>
      </c>
      <c r="AV81" s="146">
        <f t="shared" si="41"/>
        <v>2.1483375959079285</v>
      </c>
      <c r="AW81" s="146">
        <f t="shared" si="41"/>
        <v>2.5033112582781456</v>
      </c>
      <c r="AX81" s="146">
        <f t="shared" si="41"/>
        <v>2.3628691983122363</v>
      </c>
      <c r="AY81" s="146">
        <f t="shared" si="41"/>
        <v>2.3430962343096233</v>
      </c>
      <c r="AZ81" s="146">
        <f t="shared" si="41"/>
        <v>13.192307692307692</v>
      </c>
      <c r="BA81" s="146">
        <f t="shared" si="41"/>
        <v>8.615384615384615</v>
      </c>
      <c r="BB81" s="146">
        <f t="shared" si="41"/>
        <v>7.875</v>
      </c>
      <c r="BC81" s="146">
        <f t="shared" si="41"/>
        <v>8.615384615384615</v>
      </c>
      <c r="BD81" s="146">
        <f t="shared" si="41"/>
        <v>5.4782608695652177</v>
      </c>
    </row>
    <row r="82" spans="1:57" s="81" customFormat="1" ht="45" hidden="1">
      <c r="A82" s="131"/>
      <c r="B82" s="144" t="s">
        <v>672</v>
      </c>
      <c r="C82" s="133" t="s">
        <v>167</v>
      </c>
      <c r="D82" s="145">
        <v>72</v>
      </c>
      <c r="E82" s="134">
        <v>74</v>
      </c>
      <c r="F82" s="134"/>
      <c r="G82" s="134">
        <v>75</v>
      </c>
      <c r="H82" s="134"/>
      <c r="I82" s="131"/>
      <c r="J82" s="134">
        <v>73</v>
      </c>
      <c r="K82" s="194">
        <v>73</v>
      </c>
      <c r="L82" s="194">
        <v>80</v>
      </c>
      <c r="M82" s="194">
        <v>80</v>
      </c>
      <c r="N82" s="135">
        <f>+K82/D82%</f>
        <v>101.38888888888889</v>
      </c>
      <c r="O82" s="135" t="e">
        <f t="shared" si="28"/>
        <v>#DIV/0!</v>
      </c>
      <c r="P82" s="135">
        <f t="shared" si="29"/>
        <v>97.333333333333329</v>
      </c>
      <c r="Q82" s="135">
        <f t="shared" si="30"/>
        <v>108.10810810810811</v>
      </c>
      <c r="R82" s="135" t="e">
        <f t="shared" si="31"/>
        <v>#DIV/0!</v>
      </c>
      <c r="S82" s="135">
        <f t="shared" si="32"/>
        <v>106.66666666666667</v>
      </c>
      <c r="T82" s="135">
        <f t="shared" si="1"/>
        <v>100</v>
      </c>
      <c r="U82" s="135"/>
      <c r="V82" s="146">
        <v>74</v>
      </c>
      <c r="W82" s="146">
        <v>75</v>
      </c>
      <c r="X82" s="195">
        <v>75</v>
      </c>
      <c r="Y82" s="195">
        <v>75</v>
      </c>
      <c r="Z82" s="195">
        <v>78</v>
      </c>
      <c r="AA82" s="146">
        <v>74</v>
      </c>
      <c r="AB82" s="146">
        <v>75</v>
      </c>
      <c r="AC82" s="196">
        <v>77</v>
      </c>
      <c r="AD82" s="196">
        <v>75</v>
      </c>
      <c r="AE82" s="196">
        <v>80</v>
      </c>
      <c r="AF82" s="146">
        <v>73</v>
      </c>
      <c r="AG82" s="146">
        <v>75</v>
      </c>
      <c r="AH82" s="197">
        <v>75</v>
      </c>
      <c r="AI82" s="197">
        <v>75</v>
      </c>
      <c r="AJ82" s="197">
        <v>80</v>
      </c>
      <c r="AK82" s="146">
        <v>73</v>
      </c>
      <c r="AL82" s="146">
        <v>75</v>
      </c>
      <c r="AM82" s="198">
        <v>73</v>
      </c>
      <c r="AN82" s="198">
        <v>75</v>
      </c>
      <c r="AO82" s="198">
        <v>75</v>
      </c>
      <c r="AP82" s="146">
        <v>73</v>
      </c>
      <c r="AQ82" s="146">
        <v>75</v>
      </c>
      <c r="AR82" s="199">
        <v>75</v>
      </c>
      <c r="AS82" s="199">
        <v>75</v>
      </c>
      <c r="AT82" s="199">
        <v>73</v>
      </c>
      <c r="AU82" s="146">
        <v>76</v>
      </c>
      <c r="AV82" s="146">
        <v>75</v>
      </c>
      <c r="AW82" s="200">
        <v>76</v>
      </c>
      <c r="AX82" s="200">
        <v>75</v>
      </c>
      <c r="AY82" s="200">
        <v>78</v>
      </c>
      <c r="AZ82" s="146">
        <v>77</v>
      </c>
      <c r="BA82" s="146">
        <v>75</v>
      </c>
      <c r="BB82" s="201">
        <v>78</v>
      </c>
      <c r="BC82" s="201">
        <v>75</v>
      </c>
      <c r="BD82" s="201">
        <v>75</v>
      </c>
    </row>
    <row r="83" spans="1:57" s="81" customFormat="1" ht="45" hidden="1">
      <c r="A83" s="131"/>
      <c r="B83" s="144" t="s">
        <v>748</v>
      </c>
      <c r="C83" s="133" t="s">
        <v>167</v>
      </c>
      <c r="D83" s="145">
        <v>84</v>
      </c>
      <c r="E83" s="134">
        <v>82</v>
      </c>
      <c r="F83" s="134"/>
      <c r="G83" s="134">
        <v>82</v>
      </c>
      <c r="H83" s="134"/>
      <c r="I83" s="131"/>
      <c r="J83" s="134">
        <v>85</v>
      </c>
      <c r="K83" s="194">
        <v>85</v>
      </c>
      <c r="L83" s="194">
        <v>85</v>
      </c>
      <c r="M83" s="194">
        <v>85</v>
      </c>
      <c r="N83" s="135">
        <f>+K83/D83%</f>
        <v>101.19047619047619</v>
      </c>
      <c r="O83" s="135" t="e">
        <f t="shared" si="28"/>
        <v>#DIV/0!</v>
      </c>
      <c r="P83" s="135">
        <f t="shared" si="29"/>
        <v>103.65853658536587</v>
      </c>
      <c r="Q83" s="135">
        <f t="shared" si="30"/>
        <v>103.65853658536587</v>
      </c>
      <c r="R83" s="135" t="e">
        <f t="shared" si="31"/>
        <v>#DIV/0!</v>
      </c>
      <c r="S83" s="135">
        <f t="shared" si="32"/>
        <v>103.65853658536587</v>
      </c>
      <c r="T83" s="135">
        <f t="shared" si="1"/>
        <v>100</v>
      </c>
      <c r="U83" s="135"/>
      <c r="V83" s="146">
        <v>75</v>
      </c>
      <c r="W83" s="146">
        <v>75</v>
      </c>
      <c r="X83" s="195">
        <v>83</v>
      </c>
      <c r="Y83" s="195">
        <v>75</v>
      </c>
      <c r="Z83" s="195">
        <v>85</v>
      </c>
      <c r="AA83" s="146">
        <v>73</v>
      </c>
      <c r="AB83" s="146">
        <v>72</v>
      </c>
      <c r="AC83" s="196">
        <v>80</v>
      </c>
      <c r="AD83" s="196">
        <v>72</v>
      </c>
      <c r="AE83" s="196">
        <v>82</v>
      </c>
      <c r="AF83" s="146">
        <v>74</v>
      </c>
      <c r="AG83" s="146">
        <v>70</v>
      </c>
      <c r="AH83" s="197">
        <v>75</v>
      </c>
      <c r="AI83" s="197">
        <v>70</v>
      </c>
      <c r="AJ83" s="197">
        <v>85</v>
      </c>
      <c r="AK83" s="146">
        <v>80</v>
      </c>
      <c r="AL83" s="146">
        <v>75</v>
      </c>
      <c r="AM83" s="198">
        <v>75</v>
      </c>
      <c r="AN83" s="198">
        <v>75</v>
      </c>
      <c r="AO83" s="198">
        <v>78</v>
      </c>
      <c r="AP83" s="146">
        <v>78</v>
      </c>
      <c r="AQ83" s="146">
        <v>75</v>
      </c>
      <c r="AR83" s="199">
        <v>75</v>
      </c>
      <c r="AS83" s="199">
        <v>75</v>
      </c>
      <c r="AT83" s="199">
        <v>75</v>
      </c>
      <c r="AU83" s="146">
        <v>78</v>
      </c>
      <c r="AV83" s="146">
        <v>76</v>
      </c>
      <c r="AW83" s="200">
        <v>78</v>
      </c>
      <c r="AX83" s="200">
        <v>76</v>
      </c>
      <c r="AY83" s="200">
        <v>80</v>
      </c>
      <c r="AZ83" s="146">
        <v>78</v>
      </c>
      <c r="BA83" s="146">
        <v>76</v>
      </c>
      <c r="BB83" s="201">
        <v>78</v>
      </c>
      <c r="BC83" s="201">
        <v>76</v>
      </c>
      <c r="BD83" s="201">
        <v>78</v>
      </c>
    </row>
    <row r="84" spans="1:57" s="81" customFormat="1" ht="30" hidden="1">
      <c r="A84" s="131"/>
      <c r="B84" s="144" t="s">
        <v>703</v>
      </c>
      <c r="C84" s="133" t="s">
        <v>188</v>
      </c>
      <c r="D84" s="134"/>
      <c r="E84" s="134">
        <v>5</v>
      </c>
      <c r="F84" s="134"/>
      <c r="G84" s="134">
        <v>10</v>
      </c>
      <c r="H84" s="134"/>
      <c r="I84" s="131"/>
      <c r="J84" s="134">
        <v>5</v>
      </c>
      <c r="K84" s="135">
        <f t="shared" ref="K84:M85" si="42">+X84+AC84+AH84+AM84+AR84+AW84+BB84</f>
        <v>5</v>
      </c>
      <c r="L84" s="135">
        <f t="shared" si="42"/>
        <v>10</v>
      </c>
      <c r="M84" s="135">
        <f t="shared" si="42"/>
        <v>20</v>
      </c>
      <c r="N84" s="135"/>
      <c r="O84" s="135" t="e">
        <f t="shared" si="28"/>
        <v>#DIV/0!</v>
      </c>
      <c r="P84" s="135">
        <f t="shared" si="29"/>
        <v>50</v>
      </c>
      <c r="Q84" s="135">
        <f t="shared" si="30"/>
        <v>200</v>
      </c>
      <c r="R84" s="135" t="e">
        <f t="shared" si="31"/>
        <v>#DIV/0!</v>
      </c>
      <c r="S84" s="135">
        <f t="shared" si="32"/>
        <v>100</v>
      </c>
      <c r="T84" s="135">
        <f t="shared" ref="T84:T97" si="43">+M84/L84%</f>
        <v>200</v>
      </c>
      <c r="U84" s="135"/>
      <c r="V84" s="146"/>
      <c r="W84" s="146"/>
      <c r="X84" s="195">
        <v>1</v>
      </c>
      <c r="Y84" s="195">
        <v>0</v>
      </c>
      <c r="Z84" s="195">
        <v>2</v>
      </c>
      <c r="AA84" s="146"/>
      <c r="AB84" s="146"/>
      <c r="AC84" s="196">
        <v>2</v>
      </c>
      <c r="AD84" s="196">
        <v>4</v>
      </c>
      <c r="AE84" s="196">
        <v>6</v>
      </c>
      <c r="AF84" s="146"/>
      <c r="AG84" s="146"/>
      <c r="AH84" s="197">
        <v>0</v>
      </c>
      <c r="AI84" s="197">
        <v>0</v>
      </c>
      <c r="AJ84" s="197">
        <v>2</v>
      </c>
      <c r="AK84" s="146"/>
      <c r="AL84" s="146"/>
      <c r="AM84" s="198">
        <v>2</v>
      </c>
      <c r="AN84" s="198">
        <v>3</v>
      </c>
      <c r="AO84" s="198">
        <v>4</v>
      </c>
      <c r="AP84" s="146"/>
      <c r="AQ84" s="146"/>
      <c r="AR84" s="199">
        <v>0</v>
      </c>
      <c r="AS84" s="199">
        <v>1</v>
      </c>
      <c r="AT84" s="199">
        <v>2</v>
      </c>
      <c r="AU84" s="146"/>
      <c r="AV84" s="146"/>
      <c r="AW84" s="200">
        <v>0</v>
      </c>
      <c r="AX84" s="200">
        <v>1</v>
      </c>
      <c r="AY84" s="200">
        <v>2</v>
      </c>
      <c r="AZ84" s="146"/>
      <c r="BA84" s="146"/>
      <c r="BB84" s="201">
        <v>0</v>
      </c>
      <c r="BC84" s="201">
        <v>1</v>
      </c>
      <c r="BD84" s="201">
        <v>2</v>
      </c>
    </row>
    <row r="85" spans="1:57" s="81" customFormat="1" ht="30" hidden="1">
      <c r="A85" s="131"/>
      <c r="B85" s="144" t="s">
        <v>749</v>
      </c>
      <c r="C85" s="133" t="s">
        <v>188</v>
      </c>
      <c r="D85" s="186"/>
      <c r="E85" s="186">
        <v>5</v>
      </c>
      <c r="F85" s="186">
        <v>5</v>
      </c>
      <c r="G85" s="186">
        <v>5</v>
      </c>
      <c r="H85" s="186"/>
      <c r="I85" s="246"/>
      <c r="J85" s="186">
        <v>4</v>
      </c>
      <c r="K85" s="186">
        <f t="shared" si="42"/>
        <v>4</v>
      </c>
      <c r="L85" s="186">
        <f t="shared" si="42"/>
        <v>10</v>
      </c>
      <c r="M85" s="186">
        <f t="shared" si="42"/>
        <v>8</v>
      </c>
      <c r="N85" s="186"/>
      <c r="O85" s="186">
        <f t="shared" si="28"/>
        <v>80</v>
      </c>
      <c r="P85" s="186">
        <f t="shared" si="29"/>
        <v>80</v>
      </c>
      <c r="Q85" s="186">
        <f t="shared" si="30"/>
        <v>200</v>
      </c>
      <c r="R85" s="186">
        <f t="shared" si="31"/>
        <v>200</v>
      </c>
      <c r="S85" s="186">
        <f t="shared" si="32"/>
        <v>200</v>
      </c>
      <c r="T85" s="186">
        <f t="shared" si="43"/>
        <v>80</v>
      </c>
      <c r="U85" s="186"/>
      <c r="V85" s="157"/>
      <c r="W85" s="186">
        <v>2</v>
      </c>
      <c r="X85" s="202">
        <v>1</v>
      </c>
      <c r="Y85" s="202">
        <v>2</v>
      </c>
      <c r="Z85" s="202">
        <v>1</v>
      </c>
      <c r="AA85" s="186">
        <v>1</v>
      </c>
      <c r="AB85" s="186">
        <v>2</v>
      </c>
      <c r="AC85" s="203">
        <v>2</v>
      </c>
      <c r="AD85" s="203">
        <v>2</v>
      </c>
      <c r="AE85" s="203">
        <v>2</v>
      </c>
      <c r="AF85" s="186">
        <v>0</v>
      </c>
      <c r="AG85" s="186">
        <v>2</v>
      </c>
      <c r="AH85" s="204">
        <v>1</v>
      </c>
      <c r="AI85" s="204">
        <v>2</v>
      </c>
      <c r="AJ85" s="204">
        <v>1</v>
      </c>
      <c r="AK85" s="186">
        <v>0</v>
      </c>
      <c r="AL85" s="186">
        <v>2</v>
      </c>
      <c r="AM85" s="205">
        <v>0</v>
      </c>
      <c r="AN85" s="198">
        <v>1</v>
      </c>
      <c r="AO85" s="198">
        <v>1</v>
      </c>
      <c r="AP85" s="135">
        <v>0</v>
      </c>
      <c r="AQ85" s="135">
        <v>2</v>
      </c>
      <c r="AR85" s="199">
        <v>0</v>
      </c>
      <c r="AS85" s="199">
        <v>1</v>
      </c>
      <c r="AT85" s="199">
        <v>1</v>
      </c>
      <c r="AU85" s="135">
        <v>0</v>
      </c>
      <c r="AV85" s="135">
        <v>2</v>
      </c>
      <c r="AW85" s="200">
        <v>0</v>
      </c>
      <c r="AX85" s="200">
        <v>1</v>
      </c>
      <c r="AY85" s="200">
        <v>1</v>
      </c>
      <c r="AZ85" s="135"/>
      <c r="BA85" s="135">
        <v>2</v>
      </c>
      <c r="BB85" s="201">
        <v>0</v>
      </c>
      <c r="BC85" s="201">
        <v>1</v>
      </c>
      <c r="BD85" s="201">
        <v>1</v>
      </c>
    </row>
    <row r="86" spans="1:57" s="81" customFormat="1" hidden="1">
      <c r="A86" s="131">
        <v>6</v>
      </c>
      <c r="B86" s="132" t="s">
        <v>510</v>
      </c>
      <c r="C86" s="133"/>
      <c r="D86" s="157"/>
      <c r="E86" s="157"/>
      <c r="F86" s="157"/>
      <c r="G86" s="157"/>
      <c r="H86" s="157"/>
      <c r="I86" s="247"/>
      <c r="J86" s="157"/>
      <c r="K86" s="157"/>
      <c r="L86" s="157"/>
      <c r="M86" s="157"/>
      <c r="N86" s="186"/>
      <c r="O86" s="186"/>
      <c r="P86" s="186"/>
      <c r="Q86" s="186"/>
      <c r="R86" s="186"/>
      <c r="S86" s="186"/>
      <c r="T86" s="186"/>
      <c r="U86" s="186"/>
      <c r="V86" s="157"/>
      <c r="W86" s="157"/>
      <c r="X86" s="157"/>
      <c r="Y86" s="157"/>
      <c r="Z86" s="157"/>
      <c r="AA86" s="157"/>
      <c r="AB86" s="157"/>
      <c r="AC86" s="157"/>
      <c r="AD86" s="157"/>
      <c r="AE86" s="157"/>
      <c r="AF86" s="157"/>
      <c r="AG86" s="157"/>
      <c r="AH86" s="157"/>
      <c r="AI86" s="157"/>
      <c r="AJ86" s="157"/>
      <c r="AK86" s="157"/>
      <c r="AL86" s="157"/>
      <c r="AM86" s="157"/>
      <c r="AN86" s="146"/>
      <c r="AO86" s="146"/>
      <c r="AP86" s="146"/>
      <c r="AQ86" s="146"/>
      <c r="AR86" s="146"/>
      <c r="AS86" s="146"/>
      <c r="AT86" s="146"/>
      <c r="AU86" s="146"/>
      <c r="AV86" s="146"/>
      <c r="AW86" s="146"/>
      <c r="AX86" s="146"/>
      <c r="AY86" s="146"/>
      <c r="AZ86" s="146"/>
      <c r="BA86" s="146"/>
      <c r="BB86" s="146"/>
      <c r="BC86" s="156"/>
      <c r="BD86" s="156"/>
    </row>
    <row r="87" spans="1:57" s="81" customFormat="1" hidden="1">
      <c r="A87" s="131"/>
      <c r="B87" s="132" t="s">
        <v>379</v>
      </c>
      <c r="C87" s="133" t="s">
        <v>188</v>
      </c>
      <c r="D87" s="186"/>
      <c r="E87" s="186">
        <f>+V87+AA87+AF87+AK87+AP87+AU87+AZ87</f>
        <v>580</v>
      </c>
      <c r="F87" s="186"/>
      <c r="G87" s="186">
        <f>+W87+AB87+AG87+AL87+AQ87+AV87+BA87</f>
        <v>550</v>
      </c>
      <c r="H87" s="186"/>
      <c r="I87" s="246"/>
      <c r="J87" s="186"/>
      <c r="K87" s="186">
        <f>+X87+AC87+AH87+AM87+AR87+AW87+BB87</f>
        <v>0</v>
      </c>
      <c r="L87" s="186">
        <f t="shared" ref="K87:M89" si="44">+Y87+AD87+AI87+AN87+AS87+AX87+BC87</f>
        <v>570</v>
      </c>
      <c r="M87" s="186">
        <f t="shared" si="44"/>
        <v>525</v>
      </c>
      <c r="N87" s="186"/>
      <c r="O87" s="186" t="e">
        <f t="shared" ref="O87:O93" si="45">+K87/F87%</f>
        <v>#DIV/0!</v>
      </c>
      <c r="P87" s="186">
        <f t="shared" ref="P87:P93" si="46">+K87/G87%</f>
        <v>0</v>
      </c>
      <c r="Q87" s="186">
        <f t="shared" ref="Q87:Q93" si="47">+L87/E87%</f>
        <v>98.275862068965523</v>
      </c>
      <c r="R87" s="186" t="e">
        <f t="shared" ref="R87:R93" si="48">+L87/F87%</f>
        <v>#DIV/0!</v>
      </c>
      <c r="S87" s="186">
        <f t="shared" ref="S87:S93" si="49">+L87/G87%</f>
        <v>103.63636363636364</v>
      </c>
      <c r="T87" s="186">
        <f t="shared" si="43"/>
        <v>92.10526315789474</v>
      </c>
      <c r="U87" s="186"/>
      <c r="V87" s="186">
        <v>85</v>
      </c>
      <c r="W87" s="186">
        <v>80</v>
      </c>
      <c r="X87" s="206">
        <v>0</v>
      </c>
      <c r="Y87" s="206">
        <v>80</v>
      </c>
      <c r="Z87" s="206">
        <v>80</v>
      </c>
      <c r="AA87" s="186">
        <v>65</v>
      </c>
      <c r="AB87" s="186">
        <v>50</v>
      </c>
      <c r="AC87" s="207">
        <v>0</v>
      </c>
      <c r="AD87" s="207">
        <v>70</v>
      </c>
      <c r="AE87" s="207">
        <v>75</v>
      </c>
      <c r="AF87" s="186">
        <v>70</v>
      </c>
      <c r="AG87" s="186">
        <v>55</v>
      </c>
      <c r="AH87" s="208">
        <v>0</v>
      </c>
      <c r="AI87" s="208">
        <v>55</v>
      </c>
      <c r="AJ87" s="208">
        <v>70</v>
      </c>
      <c r="AK87" s="186">
        <v>100</v>
      </c>
      <c r="AL87" s="186">
        <v>75</v>
      </c>
      <c r="AM87" s="209">
        <v>0</v>
      </c>
      <c r="AN87" s="210">
        <v>75</v>
      </c>
      <c r="AO87" s="210">
        <v>60</v>
      </c>
      <c r="AP87" s="135">
        <v>70</v>
      </c>
      <c r="AQ87" s="135">
        <v>70</v>
      </c>
      <c r="AR87" s="211">
        <v>0</v>
      </c>
      <c r="AS87" s="211">
        <v>70</v>
      </c>
      <c r="AT87" s="211">
        <v>60</v>
      </c>
      <c r="AU87" s="135">
        <v>100</v>
      </c>
      <c r="AV87" s="135">
        <v>120</v>
      </c>
      <c r="AW87" s="212">
        <v>0</v>
      </c>
      <c r="AX87" s="212">
        <v>120</v>
      </c>
      <c r="AY87" s="212">
        <v>120</v>
      </c>
      <c r="AZ87" s="135">
        <v>90</v>
      </c>
      <c r="BA87" s="135">
        <v>100</v>
      </c>
      <c r="BB87" s="213">
        <v>0</v>
      </c>
      <c r="BC87" s="213">
        <v>100</v>
      </c>
      <c r="BD87" s="213">
        <v>60</v>
      </c>
    </row>
    <row r="88" spans="1:57" s="81" customFormat="1" hidden="1">
      <c r="A88" s="131"/>
      <c r="B88" s="132" t="s">
        <v>134</v>
      </c>
      <c r="C88" s="133" t="s">
        <v>188</v>
      </c>
      <c r="D88" s="157"/>
      <c r="E88" s="186">
        <f>+V88+AA88+AF88+AK88+AP88+AU88+AZ88</f>
        <v>254</v>
      </c>
      <c r="F88" s="186"/>
      <c r="G88" s="186">
        <f>+W88+AB88+AG88+AL88+AQ88+AV88+BA88</f>
        <v>260</v>
      </c>
      <c r="H88" s="186"/>
      <c r="I88" s="246"/>
      <c r="J88" s="186"/>
      <c r="K88" s="186">
        <f t="shared" si="44"/>
        <v>111</v>
      </c>
      <c r="L88" s="186">
        <f t="shared" si="44"/>
        <v>260</v>
      </c>
      <c r="M88" s="186">
        <f t="shared" si="44"/>
        <v>243</v>
      </c>
      <c r="N88" s="186"/>
      <c r="O88" s="186" t="e">
        <f t="shared" si="45"/>
        <v>#DIV/0!</v>
      </c>
      <c r="P88" s="186">
        <f t="shared" si="46"/>
        <v>42.692307692307693</v>
      </c>
      <c r="Q88" s="186">
        <f t="shared" si="47"/>
        <v>102.36220472440945</v>
      </c>
      <c r="R88" s="186" t="e">
        <f t="shared" si="48"/>
        <v>#DIV/0!</v>
      </c>
      <c r="S88" s="186">
        <f t="shared" si="49"/>
        <v>100</v>
      </c>
      <c r="T88" s="186">
        <f t="shared" si="43"/>
        <v>93.461538461538453</v>
      </c>
      <c r="U88" s="186"/>
      <c r="V88" s="186">
        <v>30</v>
      </c>
      <c r="W88" s="186">
        <v>35</v>
      </c>
      <c r="X88" s="206">
        <v>40</v>
      </c>
      <c r="Y88" s="206">
        <v>35</v>
      </c>
      <c r="Z88" s="206">
        <v>35</v>
      </c>
      <c r="AA88" s="186">
        <v>36</v>
      </c>
      <c r="AB88" s="186">
        <v>27</v>
      </c>
      <c r="AC88" s="207">
        <v>36</v>
      </c>
      <c r="AD88" s="207">
        <v>27</v>
      </c>
      <c r="AE88" s="207">
        <v>38</v>
      </c>
      <c r="AF88" s="186">
        <v>28</v>
      </c>
      <c r="AG88" s="186">
        <v>24</v>
      </c>
      <c r="AH88" s="208">
        <v>35</v>
      </c>
      <c r="AI88" s="208">
        <v>24</v>
      </c>
      <c r="AJ88" s="208">
        <v>30</v>
      </c>
      <c r="AK88" s="186">
        <v>40</v>
      </c>
      <c r="AL88" s="186">
        <v>30</v>
      </c>
      <c r="AM88" s="209">
        <v>0</v>
      </c>
      <c r="AN88" s="210">
        <v>30</v>
      </c>
      <c r="AO88" s="210">
        <v>30</v>
      </c>
      <c r="AP88" s="135">
        <v>30</v>
      </c>
      <c r="AQ88" s="135">
        <v>30</v>
      </c>
      <c r="AR88" s="211">
        <v>0</v>
      </c>
      <c r="AS88" s="211">
        <v>30</v>
      </c>
      <c r="AT88" s="211">
        <v>30</v>
      </c>
      <c r="AU88" s="135">
        <v>40</v>
      </c>
      <c r="AV88" s="135">
        <v>64</v>
      </c>
      <c r="AW88" s="212">
        <v>0</v>
      </c>
      <c r="AX88" s="212">
        <v>64</v>
      </c>
      <c r="AY88" s="212">
        <v>60</v>
      </c>
      <c r="AZ88" s="135">
        <v>50</v>
      </c>
      <c r="BA88" s="135">
        <v>50</v>
      </c>
      <c r="BB88" s="213">
        <v>0</v>
      </c>
      <c r="BC88" s="213">
        <v>50</v>
      </c>
      <c r="BD88" s="213">
        <v>20</v>
      </c>
    </row>
    <row r="89" spans="1:57" s="81" customFormat="1" ht="45" hidden="1">
      <c r="A89" s="131"/>
      <c r="B89" s="144" t="s">
        <v>673</v>
      </c>
      <c r="C89" s="133" t="s">
        <v>188</v>
      </c>
      <c r="D89" s="157"/>
      <c r="E89" s="186">
        <f>+V89+AA89+AF89+AK89+AP89+AU89+AZ89</f>
        <v>180</v>
      </c>
      <c r="F89" s="186">
        <v>390</v>
      </c>
      <c r="G89" s="186">
        <f>+W89+AB89+AG89+AL89+AQ89+AV89+BA89</f>
        <v>390</v>
      </c>
      <c r="H89" s="186"/>
      <c r="I89" s="246"/>
      <c r="J89" s="186"/>
      <c r="K89" s="186">
        <f t="shared" si="44"/>
        <v>0</v>
      </c>
      <c r="L89" s="186">
        <f t="shared" si="44"/>
        <v>390</v>
      </c>
      <c r="M89" s="186">
        <f t="shared" si="44"/>
        <v>260</v>
      </c>
      <c r="N89" s="186"/>
      <c r="O89" s="186">
        <f t="shared" si="45"/>
        <v>0</v>
      </c>
      <c r="P89" s="186">
        <f t="shared" si="46"/>
        <v>0</v>
      </c>
      <c r="Q89" s="186">
        <f t="shared" si="47"/>
        <v>216.66666666666666</v>
      </c>
      <c r="R89" s="186">
        <f t="shared" si="48"/>
        <v>100</v>
      </c>
      <c r="S89" s="186">
        <f t="shared" si="49"/>
        <v>100</v>
      </c>
      <c r="T89" s="186">
        <f t="shared" si="43"/>
        <v>66.666666666666671</v>
      </c>
      <c r="U89" s="186"/>
      <c r="V89" s="186"/>
      <c r="W89" s="186">
        <v>40</v>
      </c>
      <c r="X89" s="206">
        <v>0</v>
      </c>
      <c r="Y89" s="206">
        <v>30</v>
      </c>
      <c r="Z89" s="206">
        <v>30</v>
      </c>
      <c r="AA89" s="186"/>
      <c r="AB89" s="186">
        <v>32</v>
      </c>
      <c r="AC89" s="207">
        <v>0</v>
      </c>
      <c r="AD89" s="207">
        <v>32</v>
      </c>
      <c r="AE89" s="207">
        <v>30</v>
      </c>
      <c r="AF89" s="186"/>
      <c r="AG89" s="186">
        <v>40</v>
      </c>
      <c r="AH89" s="208">
        <v>0</v>
      </c>
      <c r="AI89" s="208">
        <v>40</v>
      </c>
      <c r="AJ89" s="208">
        <v>30</v>
      </c>
      <c r="AK89" s="186">
        <v>60</v>
      </c>
      <c r="AL89" s="186">
        <v>60</v>
      </c>
      <c r="AM89" s="209">
        <v>0</v>
      </c>
      <c r="AN89" s="210">
        <v>60</v>
      </c>
      <c r="AO89" s="210">
        <v>30</v>
      </c>
      <c r="AP89" s="135"/>
      <c r="AQ89" s="135">
        <v>60</v>
      </c>
      <c r="AR89" s="211">
        <v>0</v>
      </c>
      <c r="AS89" s="211">
        <v>60</v>
      </c>
      <c r="AT89" s="211">
        <v>30</v>
      </c>
      <c r="AU89" s="135">
        <v>60</v>
      </c>
      <c r="AV89" s="135">
        <v>76</v>
      </c>
      <c r="AW89" s="212">
        <v>0</v>
      </c>
      <c r="AX89" s="212">
        <v>86</v>
      </c>
      <c r="AY89" s="212">
        <v>80</v>
      </c>
      <c r="AZ89" s="135">
        <v>60</v>
      </c>
      <c r="BA89" s="135">
        <v>82</v>
      </c>
      <c r="BB89" s="213">
        <v>0</v>
      </c>
      <c r="BC89" s="213">
        <v>82</v>
      </c>
      <c r="BD89" s="213">
        <v>30</v>
      </c>
    </row>
    <row r="90" spans="1:57" s="81" customFormat="1" ht="45" hidden="1">
      <c r="A90" s="131"/>
      <c r="B90" s="144" t="s">
        <v>674</v>
      </c>
      <c r="C90" s="133" t="s">
        <v>167</v>
      </c>
      <c r="D90" s="157"/>
      <c r="E90" s="157">
        <f>+E87/E65%</f>
        <v>2.4332390523121221</v>
      </c>
      <c r="F90" s="157"/>
      <c r="G90" s="157">
        <f>+G87/G65%</f>
        <v>2.2313278429145198</v>
      </c>
      <c r="H90" s="157"/>
      <c r="I90" s="247"/>
      <c r="J90" s="157"/>
      <c r="K90" s="157">
        <f>+K87/K65%</f>
        <v>0</v>
      </c>
      <c r="L90" s="157">
        <f>+L87/L65%</f>
        <v>2.3560570266325547</v>
      </c>
      <c r="M90" s="157">
        <f>+M87/M65%</f>
        <v>2.1389227646723192</v>
      </c>
      <c r="N90" s="186"/>
      <c r="O90" s="186" t="e">
        <f t="shared" si="45"/>
        <v>#DIV/0!</v>
      </c>
      <c r="P90" s="186">
        <f t="shared" si="46"/>
        <v>0</v>
      </c>
      <c r="Q90" s="186">
        <f t="shared" si="47"/>
        <v>96.828013030358548</v>
      </c>
      <c r="R90" s="186" t="e">
        <f t="shared" si="48"/>
        <v>#DIV/0!</v>
      </c>
      <c r="S90" s="186">
        <f t="shared" si="49"/>
        <v>105.58990845357427</v>
      </c>
      <c r="T90" s="186">
        <f t="shared" si="43"/>
        <v>90.783998031211524</v>
      </c>
      <c r="U90" s="186"/>
      <c r="V90" s="157">
        <f t="shared" ref="V90:BD90" si="50">+V87/V65%</f>
        <v>1.6349297941911904</v>
      </c>
      <c r="W90" s="157">
        <f t="shared" si="50"/>
        <v>1.5082956259426847</v>
      </c>
      <c r="X90" s="157">
        <f t="shared" si="50"/>
        <v>0</v>
      </c>
      <c r="Y90" s="157">
        <f t="shared" si="50"/>
        <v>1.5196119215074855</v>
      </c>
      <c r="Z90" s="157">
        <f t="shared" si="50"/>
        <v>1.5030700205169059</v>
      </c>
      <c r="AA90" s="157">
        <f t="shared" si="50"/>
        <v>0.98068799034399512</v>
      </c>
      <c r="AB90" s="157">
        <f t="shared" si="50"/>
        <v>0.74172971369233054</v>
      </c>
      <c r="AC90" s="157">
        <f t="shared" si="50"/>
        <v>0</v>
      </c>
      <c r="AD90" s="157">
        <f t="shared" si="50"/>
        <v>1.0503253487800381</v>
      </c>
      <c r="AE90" s="157">
        <f t="shared" si="50"/>
        <v>1.1260125104493961</v>
      </c>
      <c r="AF90" s="157">
        <f t="shared" si="50"/>
        <v>2.4940172090037729</v>
      </c>
      <c r="AG90" s="157">
        <f t="shared" si="50"/>
        <v>1.8224395188653641</v>
      </c>
      <c r="AH90" s="157">
        <f t="shared" si="50"/>
        <v>0</v>
      </c>
      <c r="AI90" s="157">
        <f t="shared" si="50"/>
        <v>1.741212071019165</v>
      </c>
      <c r="AJ90" s="157">
        <f t="shared" si="50"/>
        <v>2.1414633561356351</v>
      </c>
      <c r="AK90" s="157">
        <f t="shared" si="50"/>
        <v>4.5242375166786015</v>
      </c>
      <c r="AL90" s="157">
        <f t="shared" si="50"/>
        <v>3.3064374485518333</v>
      </c>
      <c r="AM90" s="157">
        <f t="shared" si="50"/>
        <v>0</v>
      </c>
      <c r="AN90" s="146">
        <f t="shared" si="50"/>
        <v>3.3158844126905525</v>
      </c>
      <c r="AO90" s="146">
        <f t="shared" si="50"/>
        <v>2.6276605062625911</v>
      </c>
      <c r="AP90" s="146">
        <f t="shared" si="50"/>
        <v>2.5473812920317913</v>
      </c>
      <c r="AQ90" s="146">
        <f t="shared" si="50"/>
        <v>2.4180288229035689</v>
      </c>
      <c r="AR90" s="146">
        <f t="shared" si="50"/>
        <v>0</v>
      </c>
      <c r="AS90" s="146">
        <f t="shared" si="50"/>
        <v>2.7357745196527099</v>
      </c>
      <c r="AT90" s="146">
        <f t="shared" si="50"/>
        <v>2.2973095289183028</v>
      </c>
      <c r="AU90" s="146">
        <f t="shared" si="50"/>
        <v>3.5075412136092599</v>
      </c>
      <c r="AV90" s="146">
        <f t="shared" si="50"/>
        <v>4.0885860306643949</v>
      </c>
      <c r="AW90" s="146">
        <f t="shared" si="50"/>
        <v>0</v>
      </c>
      <c r="AX90" s="146">
        <f t="shared" si="50"/>
        <v>4.2052180027064781</v>
      </c>
      <c r="AY90" s="146">
        <f t="shared" si="50"/>
        <v>4.1329341745507548</v>
      </c>
      <c r="AZ90" s="146">
        <f t="shared" si="50"/>
        <v>6.3822427286044876</v>
      </c>
      <c r="BA90" s="146">
        <f t="shared" si="50"/>
        <v>6.97520801814112</v>
      </c>
      <c r="BB90" s="146">
        <f t="shared" si="50"/>
        <v>0</v>
      </c>
      <c r="BC90" s="146">
        <f t="shared" si="50"/>
        <v>6.9880615955701275</v>
      </c>
      <c r="BD90" s="146">
        <f t="shared" si="50"/>
        <v>4.0147098970628381</v>
      </c>
    </row>
    <row r="91" spans="1:57" s="81" customFormat="1" ht="30" hidden="1">
      <c r="A91" s="131"/>
      <c r="B91" s="144" t="s">
        <v>709</v>
      </c>
      <c r="C91" s="133" t="s">
        <v>188</v>
      </c>
      <c r="D91" s="157"/>
      <c r="E91" s="186">
        <f>+V91+AA91+AF91+AK91+AP91+AU91+AZ91</f>
        <v>19335.173105999998</v>
      </c>
      <c r="F91" s="186"/>
      <c r="G91" s="186">
        <v>19948</v>
      </c>
      <c r="H91" s="186"/>
      <c r="I91" s="246"/>
      <c r="J91" s="186">
        <v>19419</v>
      </c>
      <c r="K91" s="186">
        <f>+X91+AC91+AH91+AM91+AR91+AW91+BB91</f>
        <v>19419</v>
      </c>
      <c r="L91" s="186">
        <f>+Y91+AD91+AI91+AN91+AS91+AX91+BC91</f>
        <v>19500</v>
      </c>
      <c r="M91" s="186">
        <f>+Z91+AE91+AJ91+AO91+AT91+AY91+BD91</f>
        <v>20065</v>
      </c>
      <c r="N91" s="186"/>
      <c r="O91" s="186" t="e">
        <f t="shared" si="45"/>
        <v>#DIV/0!</v>
      </c>
      <c r="P91" s="186">
        <f t="shared" si="46"/>
        <v>97.348105073190297</v>
      </c>
      <c r="Q91" s="186">
        <f t="shared" si="47"/>
        <v>100.85247177822707</v>
      </c>
      <c r="R91" s="186" t="e">
        <f t="shared" si="48"/>
        <v>#DIV/0!</v>
      </c>
      <c r="S91" s="186">
        <f t="shared" si="49"/>
        <v>97.754160818127133</v>
      </c>
      <c r="T91" s="186">
        <f t="shared" si="43"/>
        <v>102.8974358974359</v>
      </c>
      <c r="U91" s="186"/>
      <c r="V91" s="186">
        <v>4815</v>
      </c>
      <c r="W91" s="186">
        <f>84*W65/100</f>
        <v>4455.3599999999997</v>
      </c>
      <c r="X91" s="214">
        <v>4784</v>
      </c>
      <c r="Y91" s="215">
        <v>4455</v>
      </c>
      <c r="Z91" s="215">
        <v>4535</v>
      </c>
      <c r="AA91" s="186">
        <f>85*AA65/100</f>
        <v>5633.8</v>
      </c>
      <c r="AB91" s="186">
        <f>85*AB65/100</f>
        <v>5729.85</v>
      </c>
      <c r="AC91" s="216">
        <v>5660</v>
      </c>
      <c r="AD91" s="217">
        <v>5710</v>
      </c>
      <c r="AE91" s="217">
        <v>5805</v>
      </c>
      <c r="AF91" s="186">
        <v>1889</v>
      </c>
      <c r="AG91" s="186">
        <v>2080</v>
      </c>
      <c r="AH91" s="218">
        <v>2090</v>
      </c>
      <c r="AI91" s="219">
        <v>2125</v>
      </c>
      <c r="AJ91" s="219">
        <v>2215</v>
      </c>
      <c r="AK91" s="186">
        <f>78*AK65/100</f>
        <v>1724.0474160000001</v>
      </c>
      <c r="AL91" s="186">
        <f>78*AL65/100</f>
        <v>1769.2758720000002</v>
      </c>
      <c r="AM91" s="220">
        <v>1720</v>
      </c>
      <c r="AN91" s="221">
        <v>1795</v>
      </c>
      <c r="AO91" s="221">
        <v>1855</v>
      </c>
      <c r="AP91" s="135">
        <v>2304</v>
      </c>
      <c r="AQ91" s="135">
        <f>80*AQ65/100</f>
        <v>2315.9360000000001</v>
      </c>
      <c r="AR91" s="222">
        <v>2270</v>
      </c>
      <c r="AS91" s="223">
        <v>2340</v>
      </c>
      <c r="AT91" s="223">
        <v>2400</v>
      </c>
      <c r="AU91" s="135">
        <f>72*AU65/100</f>
        <v>2052.7199999999998</v>
      </c>
      <c r="AV91" s="135">
        <f>72*AV65/100</f>
        <v>2113.1999999999998</v>
      </c>
      <c r="AW91" s="224">
        <v>1993</v>
      </c>
      <c r="AX91" s="225">
        <v>2113</v>
      </c>
      <c r="AY91" s="225">
        <v>2233</v>
      </c>
      <c r="AZ91" s="135">
        <f>65*AZ65/100</f>
        <v>916.60568999999998</v>
      </c>
      <c r="BA91" s="135">
        <v>1008</v>
      </c>
      <c r="BB91" s="226">
        <v>902</v>
      </c>
      <c r="BC91" s="226">
        <v>962</v>
      </c>
      <c r="BD91" s="227">
        <v>1022</v>
      </c>
    </row>
    <row r="92" spans="1:57" ht="45" hidden="1">
      <c r="A92" s="104">
        <v>3</v>
      </c>
      <c r="B92" s="129" t="s">
        <v>675</v>
      </c>
      <c r="C92" s="99" t="s">
        <v>167</v>
      </c>
      <c r="D92" s="228">
        <v>80.400000000000006</v>
      </c>
      <c r="E92" s="228">
        <f>+E91/E65%</f>
        <v>81.115686697817708</v>
      </c>
      <c r="F92" s="229">
        <v>80.930000000000007</v>
      </c>
      <c r="G92" s="228">
        <f>+G91/G65%</f>
        <v>80.928232382652439</v>
      </c>
      <c r="H92" s="228">
        <v>80.974016361253462</v>
      </c>
      <c r="I92" s="248"/>
      <c r="J92" s="228">
        <v>80.930000000000007</v>
      </c>
      <c r="K92" s="228">
        <f>+K91/K65%</f>
        <v>80.930882775598462</v>
      </c>
      <c r="L92" s="229">
        <f>+L91/L65%</f>
        <v>80.601950911113718</v>
      </c>
      <c r="M92" s="228">
        <f>+M91/M65%</f>
        <v>81.747590996476362</v>
      </c>
      <c r="N92" s="230">
        <f>+K92/D92%</f>
        <v>100.66030195969958</v>
      </c>
      <c r="O92" s="230">
        <f t="shared" si="45"/>
        <v>100.00109078907508</v>
      </c>
      <c r="P92" s="230">
        <f t="shared" si="46"/>
        <v>100.00327499176491</v>
      </c>
      <c r="Q92" s="230">
        <f t="shared" si="47"/>
        <v>99.366662839682505</v>
      </c>
      <c r="R92" s="230">
        <f t="shared" si="48"/>
        <v>99.594650823073906</v>
      </c>
      <c r="S92" s="230">
        <f t="shared" si="49"/>
        <v>99.596826148387905</v>
      </c>
      <c r="T92" s="230">
        <f t="shared" si="43"/>
        <v>101.42135528037781</v>
      </c>
      <c r="U92" s="230"/>
      <c r="V92" s="231">
        <f t="shared" ref="V92:BD92" si="51">+V91/V65%</f>
        <v>92.613964223889212</v>
      </c>
      <c r="W92" s="230">
        <f t="shared" si="51"/>
        <v>84</v>
      </c>
      <c r="X92" s="230">
        <f t="shared" si="51"/>
        <v>91.573128340198778</v>
      </c>
      <c r="Y92" s="230">
        <f t="shared" si="51"/>
        <v>84.623388878948106</v>
      </c>
      <c r="Z92" s="230">
        <f t="shared" si="51"/>
        <v>85.205281788052105</v>
      </c>
      <c r="AA92" s="230">
        <f t="shared" si="51"/>
        <v>85</v>
      </c>
      <c r="AB92" s="230">
        <f t="shared" si="51"/>
        <v>85.000000000000014</v>
      </c>
      <c r="AC92" s="230">
        <f t="shared" si="51"/>
        <v>86.119591202777272</v>
      </c>
      <c r="AD92" s="230">
        <f t="shared" si="51"/>
        <v>85.676539164771683</v>
      </c>
      <c r="AE92" s="230">
        <f t="shared" si="51"/>
        <v>87.153368308783257</v>
      </c>
      <c r="AF92" s="230">
        <f t="shared" si="51"/>
        <v>67.302835825830385</v>
      </c>
      <c r="AG92" s="230">
        <f t="shared" si="51"/>
        <v>68.921349077090127</v>
      </c>
      <c r="AH92" s="230">
        <f t="shared" si="51"/>
        <v>67.876703689024154</v>
      </c>
      <c r="AI92" s="230">
        <f t="shared" si="51"/>
        <v>67.274102743922285</v>
      </c>
      <c r="AJ92" s="230">
        <f t="shared" si="51"/>
        <v>67.762019054863316</v>
      </c>
      <c r="AK92" s="230">
        <f t="shared" si="51"/>
        <v>78</v>
      </c>
      <c r="AL92" s="230">
        <f t="shared" si="51"/>
        <v>78.000000000000014</v>
      </c>
      <c r="AM92" s="230">
        <f t="shared" si="51"/>
        <v>76.978159684926595</v>
      </c>
      <c r="AN92" s="117">
        <f t="shared" si="51"/>
        <v>79.360166943727222</v>
      </c>
      <c r="AO92" s="117">
        <f t="shared" si="51"/>
        <v>81.238503985285107</v>
      </c>
      <c r="AP92" s="117">
        <f t="shared" si="51"/>
        <v>83.845235669160672</v>
      </c>
      <c r="AQ92" s="117">
        <f t="shared" si="51"/>
        <v>80</v>
      </c>
      <c r="AR92" s="117">
        <f t="shared" si="51"/>
        <v>87.773458790863771</v>
      </c>
      <c r="AS92" s="117">
        <f t="shared" si="51"/>
        <v>91.453033942676299</v>
      </c>
      <c r="AT92" s="117">
        <f t="shared" si="51"/>
        <v>91.8923811567321</v>
      </c>
      <c r="AU92" s="117">
        <f t="shared" si="51"/>
        <v>71.999999999999986</v>
      </c>
      <c r="AV92" s="117">
        <f t="shared" si="51"/>
        <v>71.999999999999986</v>
      </c>
      <c r="AW92" s="117">
        <f t="shared" si="51"/>
        <v>69.153917605865701</v>
      </c>
      <c r="AX92" s="117">
        <f t="shared" si="51"/>
        <v>74.046880330989907</v>
      </c>
      <c r="AY92" s="117">
        <f t="shared" si="51"/>
        <v>76.907016764765288</v>
      </c>
      <c r="AZ92" s="117">
        <f t="shared" si="51"/>
        <v>64.999999999999986</v>
      </c>
      <c r="BA92" s="117">
        <f t="shared" si="51"/>
        <v>70.310096822862491</v>
      </c>
      <c r="BB92" s="117">
        <f t="shared" si="51"/>
        <v>63.684374029201614</v>
      </c>
      <c r="BC92" s="117">
        <f t="shared" si="51"/>
        <v>67.225152549384632</v>
      </c>
      <c r="BD92" s="117">
        <f t="shared" si="51"/>
        <v>68.383891913303671</v>
      </c>
      <c r="BE92" s="62"/>
    </row>
    <row r="93" spans="1:57" s="81" customFormat="1" hidden="1">
      <c r="A93" s="131"/>
      <c r="B93" s="132" t="s">
        <v>251</v>
      </c>
      <c r="C93" s="133" t="s">
        <v>167</v>
      </c>
      <c r="D93" s="157"/>
      <c r="E93" s="186">
        <v>40</v>
      </c>
      <c r="F93" s="186">
        <v>41</v>
      </c>
      <c r="G93" s="186">
        <v>41</v>
      </c>
      <c r="H93" s="186"/>
      <c r="I93" s="246"/>
      <c r="J93" s="186">
        <v>41</v>
      </c>
      <c r="K93" s="186">
        <f>(X93+AC93+AH93+AM93+AR93+AW93+BB93)/7</f>
        <v>41.142857142857146</v>
      </c>
      <c r="L93" s="186">
        <f>(Y93+AD93+AI93+AN93+AS93+AX93+BC93)/7</f>
        <v>42</v>
      </c>
      <c r="M93" s="186">
        <f>(Z93+AE93+AJ93+AO93+AT93+AY93+BD93)/7</f>
        <v>41.857142857142854</v>
      </c>
      <c r="N93" s="186"/>
      <c r="O93" s="186">
        <f t="shared" si="45"/>
        <v>100.34843205574914</v>
      </c>
      <c r="P93" s="186">
        <f t="shared" si="46"/>
        <v>100.34843205574914</v>
      </c>
      <c r="Q93" s="186">
        <f t="shared" si="47"/>
        <v>105</v>
      </c>
      <c r="R93" s="186">
        <f t="shared" si="48"/>
        <v>102.43902439024392</v>
      </c>
      <c r="S93" s="186">
        <f t="shared" si="49"/>
        <v>102.43902439024392</v>
      </c>
      <c r="T93" s="186">
        <f t="shared" si="43"/>
        <v>99.659863945578223</v>
      </c>
      <c r="U93" s="186"/>
      <c r="V93" s="186">
        <v>43</v>
      </c>
      <c r="W93" s="186">
        <v>43</v>
      </c>
      <c r="X93" s="186">
        <v>40</v>
      </c>
      <c r="Y93" s="186">
        <v>43</v>
      </c>
      <c r="Z93" s="186">
        <v>43</v>
      </c>
      <c r="AA93" s="186"/>
      <c r="AB93" s="186"/>
      <c r="AC93" s="186">
        <v>44</v>
      </c>
      <c r="AD93" s="186">
        <v>43</v>
      </c>
      <c r="AE93" s="186">
        <v>42</v>
      </c>
      <c r="AF93" s="186"/>
      <c r="AG93" s="186"/>
      <c r="AH93" s="186">
        <v>41</v>
      </c>
      <c r="AI93" s="186">
        <v>41</v>
      </c>
      <c r="AJ93" s="186">
        <v>43</v>
      </c>
      <c r="AK93" s="186"/>
      <c r="AL93" s="186"/>
      <c r="AM93" s="186">
        <v>38</v>
      </c>
      <c r="AN93" s="135">
        <v>39</v>
      </c>
      <c r="AO93" s="135">
        <v>40</v>
      </c>
      <c r="AP93" s="135"/>
      <c r="AQ93" s="135"/>
      <c r="AR93" s="135">
        <v>38</v>
      </c>
      <c r="AS93" s="135">
        <v>40</v>
      </c>
      <c r="AT93" s="135">
        <v>40</v>
      </c>
      <c r="AU93" s="135"/>
      <c r="AV93" s="135"/>
      <c r="AW93" s="135">
        <v>48</v>
      </c>
      <c r="AX93" s="135">
        <v>48</v>
      </c>
      <c r="AY93" s="135">
        <v>47</v>
      </c>
      <c r="AZ93" s="135"/>
      <c r="BA93" s="135"/>
      <c r="BB93" s="135">
        <v>39</v>
      </c>
      <c r="BC93" s="135">
        <v>40</v>
      </c>
      <c r="BD93" s="135">
        <v>38</v>
      </c>
      <c r="BE93" s="85"/>
    </row>
    <row r="94" spans="1:57" s="81" customFormat="1" hidden="1">
      <c r="A94" s="131">
        <v>7</v>
      </c>
      <c r="B94" s="132" t="s">
        <v>138</v>
      </c>
      <c r="C94" s="133"/>
      <c r="D94" s="157"/>
      <c r="E94" s="157"/>
      <c r="F94" s="157"/>
      <c r="G94" s="157"/>
      <c r="H94" s="157"/>
      <c r="I94" s="247"/>
      <c r="J94" s="157"/>
      <c r="K94" s="186"/>
      <c r="L94" s="186"/>
      <c r="M94" s="186"/>
      <c r="N94" s="186"/>
      <c r="O94" s="186"/>
      <c r="P94" s="186"/>
      <c r="Q94" s="186"/>
      <c r="R94" s="186"/>
      <c r="S94" s="186"/>
      <c r="T94" s="186"/>
      <c r="U94" s="186"/>
      <c r="V94" s="157"/>
      <c r="W94" s="157"/>
      <c r="X94" s="157"/>
      <c r="Y94" s="157"/>
      <c r="Z94" s="157"/>
      <c r="AA94" s="157"/>
      <c r="AB94" s="157"/>
      <c r="AC94" s="157"/>
      <c r="AD94" s="157"/>
      <c r="AE94" s="157"/>
      <c r="AF94" s="157"/>
      <c r="AG94" s="157"/>
      <c r="AH94" s="157"/>
      <c r="AI94" s="157"/>
      <c r="AJ94" s="157"/>
      <c r="AK94" s="157"/>
      <c r="AL94" s="157"/>
      <c r="AM94" s="157"/>
      <c r="AN94" s="146"/>
      <c r="AO94" s="146"/>
      <c r="AP94" s="146"/>
      <c r="AQ94" s="146"/>
      <c r="AR94" s="146"/>
      <c r="AS94" s="146"/>
      <c r="AT94" s="146"/>
      <c r="AU94" s="146"/>
      <c r="AV94" s="146"/>
      <c r="AW94" s="146"/>
      <c r="AX94" s="146"/>
      <c r="AY94" s="146"/>
      <c r="AZ94" s="146"/>
      <c r="BA94" s="146"/>
      <c r="BB94" s="146"/>
      <c r="BC94" s="156"/>
      <c r="BD94" s="156"/>
      <c r="BE94" s="85"/>
    </row>
    <row r="95" spans="1:57" s="81" customFormat="1" hidden="1">
      <c r="A95" s="131"/>
      <c r="B95" s="132" t="s">
        <v>146</v>
      </c>
      <c r="C95" s="133" t="s">
        <v>188</v>
      </c>
      <c r="D95" s="134"/>
      <c r="E95" s="134">
        <f>+V95+AA95+AF95+AK95+AP95+AU95+AZ95</f>
        <v>194</v>
      </c>
      <c r="F95" s="134"/>
      <c r="G95" s="134">
        <f>+W95+AB95+AG95+AL95+AQ95+AV95+BA95</f>
        <v>190</v>
      </c>
      <c r="H95" s="134"/>
      <c r="I95" s="131"/>
      <c r="J95" s="134">
        <v>185</v>
      </c>
      <c r="K95" s="135">
        <f>+X95+AC95+AH95+AM95+AR95+AW95+BB95</f>
        <v>185</v>
      </c>
      <c r="L95" s="135">
        <f>+Y95+AD95+AI95+AN95+AS95+AX95+BC95</f>
        <v>181</v>
      </c>
      <c r="M95" s="135">
        <f>+Z95+AE95+AJ95+AO95+AT95+AY95+BD95</f>
        <v>176</v>
      </c>
      <c r="N95" s="135"/>
      <c r="O95" s="135" t="e">
        <f>+K95/F95%</f>
        <v>#DIV/0!</v>
      </c>
      <c r="P95" s="135">
        <f>+K95/G95%</f>
        <v>97.368421052631589</v>
      </c>
      <c r="Q95" s="135">
        <f>+L95/E95%</f>
        <v>93.298969072164951</v>
      </c>
      <c r="R95" s="135" t="e">
        <f>+L95/F95%</f>
        <v>#DIV/0!</v>
      </c>
      <c r="S95" s="135">
        <f>+L95/G95%</f>
        <v>95.26315789473685</v>
      </c>
      <c r="T95" s="135">
        <f t="shared" si="43"/>
        <v>97.237569060773481</v>
      </c>
      <c r="U95" s="135"/>
      <c r="V95" s="135">
        <v>29</v>
      </c>
      <c r="W95" s="135">
        <v>29</v>
      </c>
      <c r="X95" s="232">
        <v>32</v>
      </c>
      <c r="Y95" s="232">
        <v>31</v>
      </c>
      <c r="Z95" s="232">
        <v>30</v>
      </c>
      <c r="AA95" s="135">
        <v>45</v>
      </c>
      <c r="AB95" s="135">
        <v>44</v>
      </c>
      <c r="AC95" s="233">
        <v>51</v>
      </c>
      <c r="AD95" s="233">
        <v>50</v>
      </c>
      <c r="AE95" s="233">
        <v>49</v>
      </c>
      <c r="AF95" s="135">
        <v>14</v>
      </c>
      <c r="AG95" s="135">
        <v>14</v>
      </c>
      <c r="AH95" s="234">
        <v>14</v>
      </c>
      <c r="AI95" s="234">
        <v>14</v>
      </c>
      <c r="AJ95" s="234">
        <v>13</v>
      </c>
      <c r="AK95" s="135">
        <v>18</v>
      </c>
      <c r="AL95" s="135">
        <v>17</v>
      </c>
      <c r="AM95" s="235">
        <v>14</v>
      </c>
      <c r="AN95" s="235">
        <v>13</v>
      </c>
      <c r="AO95" s="235">
        <v>12</v>
      </c>
      <c r="AP95" s="135">
        <v>30</v>
      </c>
      <c r="AQ95" s="135">
        <v>29</v>
      </c>
      <c r="AR95" s="236">
        <v>26</v>
      </c>
      <c r="AS95" s="236">
        <v>25</v>
      </c>
      <c r="AT95" s="236">
        <v>24</v>
      </c>
      <c r="AU95" s="135">
        <v>58</v>
      </c>
      <c r="AV95" s="135">
        <v>57</v>
      </c>
      <c r="AW95" s="237">
        <v>48</v>
      </c>
      <c r="AX95" s="237">
        <v>48</v>
      </c>
      <c r="AY95" s="237">
        <v>48</v>
      </c>
      <c r="AZ95" s="146"/>
      <c r="BA95" s="146"/>
      <c r="BB95" s="146"/>
      <c r="BC95" s="156"/>
      <c r="BD95" s="156"/>
    </row>
    <row r="96" spans="1:57" s="81" customFormat="1" hidden="1">
      <c r="A96" s="131"/>
      <c r="B96" s="132" t="s">
        <v>254</v>
      </c>
      <c r="C96" s="133" t="s">
        <v>188</v>
      </c>
      <c r="D96" s="134"/>
      <c r="E96" s="134">
        <v>125</v>
      </c>
      <c r="F96" s="134"/>
      <c r="G96" s="134">
        <v>45</v>
      </c>
      <c r="H96" s="134"/>
      <c r="I96" s="131"/>
      <c r="J96" s="134"/>
      <c r="K96" s="135">
        <f t="shared" ref="K96:M97" si="52">+X96+AC96+AH96+AM96+AR96+AW96+BB96</f>
        <v>2</v>
      </c>
      <c r="L96" s="135">
        <f t="shared" si="52"/>
        <v>5</v>
      </c>
      <c r="M96" s="135">
        <f t="shared" si="52"/>
        <v>5</v>
      </c>
      <c r="N96" s="135"/>
      <c r="O96" s="135" t="e">
        <f>+K96/F96%</f>
        <v>#DIV/0!</v>
      </c>
      <c r="P96" s="135">
        <f>+K96/G96%</f>
        <v>4.4444444444444446</v>
      </c>
      <c r="Q96" s="135">
        <f>+L96/E96%</f>
        <v>4</v>
      </c>
      <c r="R96" s="135" t="e">
        <f>+L96/F96%</f>
        <v>#DIV/0!</v>
      </c>
      <c r="S96" s="135">
        <f>+L96/G96%</f>
        <v>11.111111111111111</v>
      </c>
      <c r="T96" s="135">
        <f t="shared" si="43"/>
        <v>100</v>
      </c>
      <c r="U96" s="135"/>
      <c r="V96" s="135">
        <f>+V97+V98+V99</f>
        <v>1</v>
      </c>
      <c r="W96" s="135">
        <f>+W97+W98+W99</f>
        <v>1</v>
      </c>
      <c r="X96" s="232">
        <v>0</v>
      </c>
      <c r="Y96" s="232">
        <v>1</v>
      </c>
      <c r="Z96" s="232">
        <v>1</v>
      </c>
      <c r="AA96" s="135">
        <f>+AA97+AA98+AA99</f>
        <v>0</v>
      </c>
      <c r="AB96" s="135">
        <f>+AB97+AB98+AB99</f>
        <v>1</v>
      </c>
      <c r="AC96" s="233">
        <v>1</v>
      </c>
      <c r="AD96" s="233">
        <v>1</v>
      </c>
      <c r="AE96" s="233">
        <v>1</v>
      </c>
      <c r="AF96" s="135">
        <f>+AF97+AF98+AF99</f>
        <v>1</v>
      </c>
      <c r="AG96" s="135">
        <f>+AG97+AG98+AG99</f>
        <v>1</v>
      </c>
      <c r="AH96" s="234">
        <v>1</v>
      </c>
      <c r="AI96" s="234">
        <v>1</v>
      </c>
      <c r="AJ96" s="234">
        <v>1</v>
      </c>
      <c r="AK96" s="135">
        <f>+AK97+AK98+AK99</f>
        <v>1</v>
      </c>
      <c r="AL96" s="135">
        <f>+AL97+AL98+AL99</f>
        <v>1</v>
      </c>
      <c r="AM96" s="235">
        <v>0</v>
      </c>
      <c r="AN96" s="235">
        <v>1</v>
      </c>
      <c r="AO96" s="235">
        <v>1</v>
      </c>
      <c r="AP96" s="135">
        <f>+AP97+AP98+AP99</f>
        <v>0</v>
      </c>
      <c r="AQ96" s="135">
        <f>+AQ97+AQ98+AQ99</f>
        <v>1</v>
      </c>
      <c r="AR96" s="236">
        <v>0</v>
      </c>
      <c r="AS96" s="236">
        <v>1</v>
      </c>
      <c r="AT96" s="236">
        <v>1</v>
      </c>
      <c r="AU96" s="135">
        <f>+AU97+AU98+AU99</f>
        <v>0</v>
      </c>
      <c r="AV96" s="135">
        <f>+AV97+AV98+AV99</f>
        <v>0</v>
      </c>
      <c r="AW96" s="135"/>
      <c r="AX96" s="135"/>
      <c r="AY96" s="135"/>
      <c r="AZ96" s="146">
        <f>+AZ97+AZ98+AZ99</f>
        <v>0</v>
      </c>
      <c r="BA96" s="146">
        <f>+BA97+BA98+BA99</f>
        <v>0</v>
      </c>
      <c r="BB96" s="146"/>
      <c r="BC96" s="156"/>
      <c r="BD96" s="156"/>
    </row>
    <row r="97" spans="1:56" s="81" customFormat="1" hidden="1">
      <c r="A97" s="131"/>
      <c r="B97" s="132" t="s">
        <v>579</v>
      </c>
      <c r="C97" s="133" t="s">
        <v>188</v>
      </c>
      <c r="D97" s="134"/>
      <c r="E97" s="134">
        <v>1</v>
      </c>
      <c r="F97" s="134">
        <v>5</v>
      </c>
      <c r="G97" s="134">
        <v>5</v>
      </c>
      <c r="H97" s="134"/>
      <c r="I97" s="131"/>
      <c r="J97" s="134"/>
      <c r="K97" s="135">
        <f t="shared" si="52"/>
        <v>2</v>
      </c>
      <c r="L97" s="135">
        <f t="shared" si="52"/>
        <v>5</v>
      </c>
      <c r="M97" s="135">
        <f t="shared" si="52"/>
        <v>5</v>
      </c>
      <c r="N97" s="135"/>
      <c r="O97" s="135">
        <f>+K97/F97%</f>
        <v>40</v>
      </c>
      <c r="P97" s="135">
        <f>+K97/G97%</f>
        <v>40</v>
      </c>
      <c r="Q97" s="135">
        <f>+L97/E97%</f>
        <v>500</v>
      </c>
      <c r="R97" s="135">
        <f>+L97/F97%</f>
        <v>100</v>
      </c>
      <c r="S97" s="135">
        <f>+L97/G97%</f>
        <v>100</v>
      </c>
      <c r="T97" s="135">
        <f t="shared" si="43"/>
        <v>100</v>
      </c>
      <c r="U97" s="135"/>
      <c r="V97" s="135">
        <v>1</v>
      </c>
      <c r="W97" s="135">
        <v>1</v>
      </c>
      <c r="X97" s="232">
        <v>0</v>
      </c>
      <c r="Y97" s="232">
        <v>1</v>
      </c>
      <c r="Z97" s="232">
        <v>1</v>
      </c>
      <c r="AA97" s="135"/>
      <c r="AB97" s="135">
        <v>1</v>
      </c>
      <c r="AC97" s="233">
        <v>1</v>
      </c>
      <c r="AD97" s="233">
        <v>1</v>
      </c>
      <c r="AE97" s="233">
        <v>1</v>
      </c>
      <c r="AF97" s="135">
        <v>1</v>
      </c>
      <c r="AG97" s="135">
        <v>1</v>
      </c>
      <c r="AH97" s="234">
        <v>1</v>
      </c>
      <c r="AI97" s="234">
        <v>1</v>
      </c>
      <c r="AJ97" s="234">
        <v>1</v>
      </c>
      <c r="AK97" s="135">
        <v>1</v>
      </c>
      <c r="AL97" s="135">
        <v>1</v>
      </c>
      <c r="AM97" s="235">
        <v>0</v>
      </c>
      <c r="AN97" s="235">
        <v>1</v>
      </c>
      <c r="AO97" s="235">
        <v>1</v>
      </c>
      <c r="AP97" s="135"/>
      <c r="AQ97" s="135">
        <v>1</v>
      </c>
      <c r="AR97" s="236">
        <v>0</v>
      </c>
      <c r="AS97" s="236">
        <v>1</v>
      </c>
      <c r="AT97" s="236">
        <v>1</v>
      </c>
      <c r="AU97" s="135"/>
      <c r="AV97" s="135"/>
      <c r="AW97" s="135"/>
      <c r="AX97" s="135"/>
      <c r="AY97" s="135"/>
      <c r="AZ97" s="146"/>
      <c r="BA97" s="146"/>
      <c r="BB97" s="146"/>
      <c r="BC97" s="156"/>
      <c r="BD97" s="156"/>
    </row>
    <row r="98" spans="1:56" s="81" customFormat="1" hidden="1">
      <c r="A98" s="131"/>
      <c r="B98" s="132" t="s">
        <v>455</v>
      </c>
      <c r="C98" s="133" t="s">
        <v>188</v>
      </c>
      <c r="D98" s="134"/>
      <c r="E98" s="134"/>
      <c r="F98" s="134"/>
      <c r="G98" s="134"/>
      <c r="H98" s="134"/>
      <c r="I98" s="131"/>
      <c r="J98" s="134"/>
      <c r="K98" s="135"/>
      <c r="L98" s="135"/>
      <c r="M98" s="135"/>
      <c r="N98" s="135"/>
      <c r="O98" s="135"/>
      <c r="P98" s="135"/>
      <c r="Q98" s="135"/>
      <c r="R98" s="135"/>
      <c r="S98" s="135"/>
      <c r="T98" s="135"/>
      <c r="U98" s="135"/>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6"/>
      <c r="AY98" s="146"/>
      <c r="AZ98" s="146"/>
      <c r="BA98" s="146"/>
      <c r="BB98" s="146"/>
      <c r="BC98" s="156"/>
      <c r="BD98" s="156"/>
    </row>
    <row r="99" spans="1:56" s="81" customFormat="1" hidden="1">
      <c r="A99" s="131"/>
      <c r="B99" s="132" t="s">
        <v>62</v>
      </c>
      <c r="C99" s="133" t="s">
        <v>188</v>
      </c>
      <c r="D99" s="134"/>
      <c r="E99" s="134"/>
      <c r="F99" s="134"/>
      <c r="G99" s="134"/>
      <c r="H99" s="134"/>
      <c r="I99" s="131"/>
      <c r="J99" s="134"/>
      <c r="K99" s="135"/>
      <c r="L99" s="135"/>
      <c r="M99" s="135"/>
      <c r="N99" s="135"/>
      <c r="O99" s="135"/>
      <c r="P99" s="135"/>
      <c r="Q99" s="135"/>
      <c r="R99" s="135"/>
      <c r="S99" s="135"/>
      <c r="T99" s="135"/>
      <c r="U99" s="135"/>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146"/>
      <c r="AZ99" s="146"/>
      <c r="BA99" s="146"/>
      <c r="BB99" s="146"/>
      <c r="BC99" s="156"/>
      <c r="BD99" s="156"/>
    </row>
    <row r="100" spans="1:56" s="81" customFormat="1" hidden="1">
      <c r="A100" s="131"/>
      <c r="B100" s="132" t="s">
        <v>63</v>
      </c>
      <c r="C100" s="133" t="s">
        <v>454</v>
      </c>
      <c r="D100" s="145"/>
      <c r="E100" s="145"/>
      <c r="F100" s="145"/>
      <c r="G100" s="145"/>
      <c r="H100" s="145"/>
      <c r="I100" s="133"/>
      <c r="J100" s="145"/>
      <c r="K100" s="146"/>
      <c r="L100" s="146"/>
      <c r="M100" s="146"/>
      <c r="N100" s="135"/>
      <c r="O100" s="135"/>
      <c r="P100" s="135"/>
      <c r="Q100" s="135"/>
      <c r="R100" s="135"/>
      <c r="S100" s="135"/>
      <c r="T100" s="135"/>
      <c r="U100" s="135"/>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146"/>
      <c r="AZ100" s="146"/>
      <c r="BA100" s="146"/>
      <c r="BB100" s="146"/>
      <c r="BC100" s="156"/>
      <c r="BD100" s="156"/>
    </row>
    <row r="101" spans="1:56" s="81" customFormat="1" hidden="1">
      <c r="A101" s="131"/>
      <c r="B101" s="132" t="s">
        <v>65</v>
      </c>
      <c r="C101" s="133" t="s">
        <v>454</v>
      </c>
      <c r="D101" s="145"/>
      <c r="E101" s="145"/>
      <c r="F101" s="145"/>
      <c r="G101" s="145"/>
      <c r="H101" s="145"/>
      <c r="I101" s="133"/>
      <c r="J101" s="145"/>
      <c r="K101" s="146"/>
      <c r="L101" s="146"/>
      <c r="M101" s="146"/>
      <c r="N101" s="135"/>
      <c r="O101" s="135"/>
      <c r="P101" s="135"/>
      <c r="Q101" s="135"/>
      <c r="R101" s="135"/>
      <c r="S101" s="135"/>
      <c r="T101" s="135"/>
      <c r="U101" s="135"/>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c r="BC101" s="156"/>
      <c r="BD101" s="156"/>
    </row>
    <row r="102" spans="1:56" s="81" customFormat="1" hidden="1">
      <c r="A102" s="131"/>
      <c r="B102" s="132" t="s">
        <v>64</v>
      </c>
      <c r="C102" s="133" t="s">
        <v>454</v>
      </c>
      <c r="D102" s="145"/>
      <c r="E102" s="145"/>
      <c r="F102" s="145"/>
      <c r="G102" s="145"/>
      <c r="H102" s="145"/>
      <c r="I102" s="133"/>
      <c r="J102" s="145"/>
      <c r="K102" s="146"/>
      <c r="L102" s="146"/>
      <c r="M102" s="146"/>
      <c r="N102" s="135"/>
      <c r="O102" s="135"/>
      <c r="P102" s="135"/>
      <c r="Q102" s="135"/>
      <c r="R102" s="135"/>
      <c r="S102" s="135"/>
      <c r="T102" s="135"/>
      <c r="U102" s="135"/>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c r="AU102" s="146"/>
      <c r="AV102" s="146"/>
      <c r="AW102" s="146"/>
      <c r="AX102" s="146"/>
      <c r="AY102" s="146"/>
      <c r="AZ102" s="146"/>
      <c r="BA102" s="146"/>
      <c r="BB102" s="146"/>
      <c r="BC102" s="156"/>
      <c r="BD102" s="156"/>
    </row>
    <row r="103" spans="1:56" s="81" customFormat="1" ht="78.75" customHeight="1">
      <c r="A103" s="131">
        <v>3</v>
      </c>
      <c r="B103" s="238" t="s">
        <v>751</v>
      </c>
      <c r="C103" s="250" t="s">
        <v>761</v>
      </c>
      <c r="D103" s="145"/>
      <c r="E103" s="145"/>
      <c r="F103" s="130">
        <v>55.25</v>
      </c>
      <c r="G103" s="130">
        <v>54.539220996502948</v>
      </c>
      <c r="H103" s="130">
        <v>52.013870365430783</v>
      </c>
      <c r="I103" s="249" t="s">
        <v>750</v>
      </c>
      <c r="J103" s="145"/>
      <c r="K103" s="146"/>
      <c r="L103" s="146"/>
      <c r="M103" s="146"/>
      <c r="N103" s="135"/>
      <c r="O103" s="135"/>
      <c r="P103" s="135"/>
      <c r="Q103" s="135"/>
      <c r="R103" s="135"/>
      <c r="S103" s="135"/>
      <c r="T103" s="135"/>
      <c r="U103" s="135"/>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6"/>
      <c r="AY103" s="146"/>
      <c r="AZ103" s="146"/>
      <c r="BA103" s="146"/>
      <c r="BB103" s="146"/>
      <c r="BC103" s="156"/>
      <c r="BD103" s="156"/>
    </row>
    <row r="104" spans="1:56" s="81" customFormat="1">
      <c r="A104" s="131">
        <v>4</v>
      </c>
      <c r="B104" s="238" t="s">
        <v>754</v>
      </c>
      <c r="C104" s="239"/>
      <c r="D104" s="145"/>
      <c r="E104" s="145"/>
      <c r="F104" s="130"/>
      <c r="G104" s="130"/>
      <c r="H104" s="130"/>
      <c r="I104" s="249"/>
      <c r="J104" s="145"/>
      <c r="K104" s="146"/>
      <c r="L104" s="146"/>
      <c r="M104" s="146"/>
      <c r="N104" s="135"/>
      <c r="O104" s="135"/>
      <c r="P104" s="135"/>
      <c r="Q104" s="135"/>
      <c r="R104" s="135"/>
      <c r="S104" s="135"/>
      <c r="T104" s="135"/>
      <c r="U104" s="135"/>
      <c r="V104" s="146"/>
      <c r="W104" s="146"/>
      <c r="X104" s="146"/>
      <c r="Y104" s="146"/>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c r="AT104" s="146"/>
      <c r="AU104" s="146"/>
      <c r="AV104" s="146"/>
      <c r="AW104" s="146"/>
      <c r="AX104" s="146"/>
      <c r="AY104" s="146"/>
      <c r="AZ104" s="146"/>
      <c r="BA104" s="146"/>
      <c r="BB104" s="146"/>
      <c r="BC104" s="156"/>
      <c r="BD104" s="156"/>
    </row>
    <row r="105" spans="1:56" s="81" customFormat="1" ht="25.5" customHeight="1">
      <c r="A105" s="131" t="s">
        <v>755</v>
      </c>
      <c r="B105" s="240" t="s">
        <v>740</v>
      </c>
      <c r="C105" s="108"/>
      <c r="D105" s="145"/>
      <c r="E105" s="145"/>
      <c r="F105" s="130"/>
      <c r="G105" s="130"/>
      <c r="H105" s="130"/>
      <c r="I105" s="1864" t="s">
        <v>763</v>
      </c>
      <c r="J105" s="145"/>
      <c r="K105" s="146"/>
      <c r="L105" s="146"/>
      <c r="M105" s="146"/>
      <c r="N105" s="135"/>
      <c r="O105" s="135"/>
      <c r="P105" s="135"/>
      <c r="Q105" s="135"/>
      <c r="R105" s="135"/>
      <c r="S105" s="135"/>
      <c r="T105" s="135"/>
      <c r="U105" s="135"/>
      <c r="V105" s="146"/>
      <c r="W105" s="146"/>
      <c r="X105" s="146"/>
      <c r="Y105" s="146"/>
      <c r="Z105" s="146"/>
      <c r="AA105" s="146"/>
      <c r="AB105" s="146"/>
      <c r="AC105" s="146"/>
      <c r="AD105" s="146"/>
      <c r="AE105" s="146"/>
      <c r="AF105" s="146"/>
      <c r="AG105" s="146"/>
      <c r="AH105" s="146"/>
      <c r="AI105" s="146"/>
      <c r="AJ105" s="146"/>
      <c r="AK105" s="146"/>
      <c r="AL105" s="146"/>
      <c r="AM105" s="146"/>
      <c r="AN105" s="146"/>
      <c r="AO105" s="146"/>
      <c r="AP105" s="146"/>
      <c r="AQ105" s="146"/>
      <c r="AR105" s="146"/>
      <c r="AS105" s="146"/>
      <c r="AT105" s="146"/>
      <c r="AU105" s="146"/>
      <c r="AV105" s="146"/>
      <c r="AW105" s="146"/>
      <c r="AX105" s="146"/>
      <c r="AY105" s="146"/>
      <c r="AZ105" s="146"/>
      <c r="BA105" s="146"/>
      <c r="BB105" s="146"/>
      <c r="BC105" s="156"/>
      <c r="BD105" s="156"/>
    </row>
    <row r="106" spans="1:56" s="81" customFormat="1" ht="21.75" customHeight="1">
      <c r="A106" s="131"/>
      <c r="B106" s="240" t="s">
        <v>32</v>
      </c>
      <c r="C106" s="108" t="s">
        <v>167</v>
      </c>
      <c r="D106" s="145"/>
      <c r="E106" s="145"/>
      <c r="F106" s="116">
        <v>100</v>
      </c>
      <c r="G106" s="116">
        <v>100</v>
      </c>
      <c r="H106" s="127">
        <v>96.7</v>
      </c>
      <c r="I106" s="1864"/>
      <c r="J106" s="145"/>
      <c r="K106" s="146"/>
      <c r="L106" s="146"/>
      <c r="M106" s="146"/>
      <c r="N106" s="135"/>
      <c r="O106" s="135"/>
      <c r="P106" s="135"/>
      <c r="Q106" s="135"/>
      <c r="R106" s="135"/>
      <c r="S106" s="135"/>
      <c r="T106" s="135"/>
      <c r="U106" s="135"/>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6"/>
      <c r="AX106" s="146"/>
      <c r="AY106" s="146"/>
      <c r="AZ106" s="146"/>
      <c r="BA106" s="146"/>
      <c r="BB106" s="146"/>
      <c r="BC106" s="156"/>
      <c r="BD106" s="156"/>
    </row>
    <row r="107" spans="1:56" s="81" customFormat="1" ht="27" customHeight="1">
      <c r="A107" s="131" t="s">
        <v>756</v>
      </c>
      <c r="B107" s="240" t="s">
        <v>741</v>
      </c>
      <c r="C107" s="108" t="s">
        <v>188</v>
      </c>
      <c r="D107" s="145"/>
      <c r="E107" s="145"/>
      <c r="F107" s="130"/>
      <c r="G107" s="130"/>
      <c r="H107" s="130"/>
      <c r="I107" s="1864" t="s">
        <v>769</v>
      </c>
      <c r="J107" s="145"/>
      <c r="K107" s="146"/>
      <c r="L107" s="146"/>
      <c r="M107" s="146"/>
      <c r="N107" s="135"/>
      <c r="O107" s="135"/>
      <c r="P107" s="135"/>
      <c r="Q107" s="135"/>
      <c r="R107" s="135"/>
      <c r="S107" s="135"/>
      <c r="T107" s="135"/>
      <c r="U107" s="135"/>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c r="AU107" s="146"/>
      <c r="AV107" s="146"/>
      <c r="AW107" s="146"/>
      <c r="AX107" s="146"/>
      <c r="AY107" s="146"/>
      <c r="AZ107" s="146"/>
      <c r="BA107" s="146"/>
      <c r="BB107" s="146"/>
      <c r="BC107" s="156"/>
      <c r="BD107" s="156"/>
    </row>
    <row r="108" spans="1:56" s="81" customFormat="1" ht="20.25" customHeight="1">
      <c r="A108" s="131"/>
      <c r="B108" s="240" t="s">
        <v>533</v>
      </c>
      <c r="C108" s="108" t="s">
        <v>188</v>
      </c>
      <c r="D108" s="145"/>
      <c r="E108" s="145"/>
      <c r="F108" s="116">
        <v>210</v>
      </c>
      <c r="G108" s="116">
        <v>228</v>
      </c>
      <c r="H108" s="116">
        <v>197</v>
      </c>
      <c r="I108" s="1864"/>
      <c r="J108" s="145"/>
      <c r="K108" s="146"/>
      <c r="L108" s="146"/>
      <c r="M108" s="146"/>
      <c r="N108" s="135"/>
      <c r="O108" s="135"/>
      <c r="P108" s="135"/>
      <c r="Q108" s="135"/>
      <c r="R108" s="135"/>
      <c r="S108" s="135"/>
      <c r="T108" s="135"/>
      <c r="U108" s="135"/>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6"/>
      <c r="AY108" s="146"/>
      <c r="AZ108" s="146"/>
      <c r="BA108" s="146"/>
      <c r="BB108" s="146"/>
      <c r="BC108" s="156"/>
      <c r="BD108" s="156"/>
    </row>
    <row r="109" spans="1:56" s="81" customFormat="1">
      <c r="A109" s="131" t="s">
        <v>757</v>
      </c>
      <c r="B109" s="240" t="s">
        <v>743</v>
      </c>
      <c r="C109" s="108" t="s">
        <v>197</v>
      </c>
      <c r="D109" s="145"/>
      <c r="E109" s="145"/>
      <c r="F109" s="116"/>
      <c r="G109" s="116"/>
      <c r="H109" s="116"/>
      <c r="I109" s="1864" t="s">
        <v>774</v>
      </c>
      <c r="J109" s="145"/>
      <c r="K109" s="146"/>
      <c r="L109" s="146"/>
      <c r="M109" s="146"/>
      <c r="N109" s="135"/>
      <c r="O109" s="135"/>
      <c r="P109" s="135"/>
      <c r="Q109" s="135"/>
      <c r="R109" s="135"/>
      <c r="S109" s="135"/>
      <c r="T109" s="135"/>
      <c r="U109" s="135"/>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56"/>
      <c r="BD109" s="156"/>
    </row>
    <row r="110" spans="1:56" s="81" customFormat="1" ht="45.75" customHeight="1">
      <c r="A110" s="131"/>
      <c r="B110" s="238" t="s">
        <v>742</v>
      </c>
      <c r="C110" s="108" t="s">
        <v>176</v>
      </c>
      <c r="D110" s="145"/>
      <c r="E110" s="145"/>
      <c r="F110" s="116">
        <v>8</v>
      </c>
      <c r="G110" s="116">
        <v>8</v>
      </c>
      <c r="H110" s="116">
        <v>6</v>
      </c>
      <c r="I110" s="1864"/>
      <c r="J110" s="145"/>
      <c r="K110" s="146"/>
      <c r="L110" s="146"/>
      <c r="M110" s="146"/>
      <c r="N110" s="135"/>
      <c r="O110" s="135"/>
      <c r="P110" s="135"/>
      <c r="Q110" s="135"/>
      <c r="R110" s="135"/>
      <c r="S110" s="135"/>
      <c r="T110" s="135"/>
      <c r="U110" s="135"/>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56"/>
      <c r="BD110" s="156"/>
    </row>
    <row r="111" spans="1:56" s="81" customFormat="1">
      <c r="A111" s="131" t="s">
        <v>758</v>
      </c>
      <c r="B111" s="240" t="s">
        <v>744</v>
      </c>
      <c r="C111" s="108" t="s">
        <v>39</v>
      </c>
      <c r="D111" s="145"/>
      <c r="E111" s="145"/>
      <c r="F111" s="116"/>
      <c r="G111" s="116"/>
      <c r="H111" s="116"/>
      <c r="I111" s="1864" t="s">
        <v>764</v>
      </c>
      <c r="J111" s="145"/>
      <c r="K111" s="146"/>
      <c r="L111" s="146"/>
      <c r="M111" s="146"/>
      <c r="N111" s="135"/>
      <c r="O111" s="135"/>
      <c r="P111" s="135"/>
      <c r="Q111" s="135"/>
      <c r="R111" s="135"/>
      <c r="S111" s="135"/>
      <c r="T111" s="135"/>
      <c r="U111" s="135"/>
      <c r="V111" s="146"/>
      <c r="W111" s="146"/>
      <c r="X111" s="146"/>
      <c r="Y111" s="146"/>
      <c r="Z111" s="146"/>
      <c r="AA111" s="146"/>
      <c r="AB111" s="146"/>
      <c r="AC111" s="146"/>
      <c r="AD111" s="146"/>
      <c r="AE111" s="146"/>
      <c r="AF111" s="146"/>
      <c r="AG111" s="146"/>
      <c r="AH111" s="146"/>
      <c r="AI111" s="146"/>
      <c r="AJ111" s="146"/>
      <c r="AK111" s="146"/>
      <c r="AL111" s="146"/>
      <c r="AM111" s="146"/>
      <c r="AN111" s="146"/>
      <c r="AO111" s="146"/>
      <c r="AP111" s="146"/>
      <c r="AQ111" s="146"/>
      <c r="AR111" s="146"/>
      <c r="AS111" s="146"/>
      <c r="AT111" s="146"/>
      <c r="AU111" s="146"/>
      <c r="AV111" s="146"/>
      <c r="AW111" s="146"/>
      <c r="AX111" s="146"/>
      <c r="AY111" s="146"/>
      <c r="AZ111" s="146"/>
      <c r="BA111" s="146"/>
      <c r="BB111" s="146"/>
      <c r="BC111" s="156"/>
      <c r="BD111" s="156"/>
    </row>
    <row r="112" spans="1:56" s="81" customFormat="1">
      <c r="A112" s="131"/>
      <c r="B112" s="240" t="s">
        <v>40</v>
      </c>
      <c r="C112" s="108" t="s">
        <v>39</v>
      </c>
      <c r="D112" s="145"/>
      <c r="E112" s="145"/>
      <c r="F112" s="116">
        <v>155</v>
      </c>
      <c r="G112" s="116">
        <v>155</v>
      </c>
      <c r="H112" s="116">
        <v>152</v>
      </c>
      <c r="I112" s="1864"/>
      <c r="J112" s="145"/>
      <c r="K112" s="146"/>
      <c r="L112" s="146"/>
      <c r="M112" s="146"/>
      <c r="N112" s="135"/>
      <c r="O112" s="135"/>
      <c r="P112" s="135"/>
      <c r="Q112" s="135"/>
      <c r="R112" s="135"/>
      <c r="S112" s="135"/>
      <c r="T112" s="135"/>
      <c r="U112" s="135"/>
      <c r="V112" s="146"/>
      <c r="W112" s="146"/>
      <c r="X112" s="146"/>
      <c r="Y112" s="146"/>
      <c r="Z112" s="146"/>
      <c r="AA112" s="146"/>
      <c r="AB112" s="146"/>
      <c r="AC112" s="146"/>
      <c r="AD112" s="146"/>
      <c r="AE112" s="146"/>
      <c r="AF112" s="146"/>
      <c r="AG112" s="146"/>
      <c r="AH112" s="146"/>
      <c r="AI112" s="146"/>
      <c r="AJ112" s="146"/>
      <c r="AK112" s="146"/>
      <c r="AL112" s="146"/>
      <c r="AM112" s="146"/>
      <c r="AN112" s="146"/>
      <c r="AO112" s="146"/>
      <c r="AP112" s="146"/>
      <c r="AQ112" s="146"/>
      <c r="AR112" s="146"/>
      <c r="AS112" s="146"/>
      <c r="AT112" s="146"/>
      <c r="AU112" s="146"/>
      <c r="AV112" s="146"/>
      <c r="AW112" s="146"/>
      <c r="AX112" s="146"/>
      <c r="AY112" s="146"/>
      <c r="AZ112" s="146"/>
      <c r="BA112" s="146"/>
      <c r="BB112" s="146"/>
      <c r="BC112" s="156"/>
      <c r="BD112" s="156"/>
    </row>
    <row r="113" spans="1:56" s="81" customFormat="1">
      <c r="A113" s="131" t="s">
        <v>759</v>
      </c>
      <c r="B113" s="240" t="s">
        <v>745</v>
      </c>
      <c r="C113" s="108"/>
      <c r="D113" s="145"/>
      <c r="E113" s="145"/>
      <c r="F113" s="116"/>
      <c r="G113" s="116"/>
      <c r="H113" s="116"/>
      <c r="I113" s="249"/>
      <c r="J113" s="145"/>
      <c r="K113" s="146"/>
      <c r="L113" s="146"/>
      <c r="M113" s="146"/>
      <c r="N113" s="135"/>
      <c r="O113" s="135"/>
      <c r="P113" s="135"/>
      <c r="Q113" s="135"/>
      <c r="R113" s="135"/>
      <c r="S113" s="135"/>
      <c r="T113" s="135"/>
      <c r="U113" s="135"/>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c r="AY113" s="146"/>
      <c r="AZ113" s="146"/>
      <c r="BA113" s="146"/>
      <c r="BB113" s="146"/>
      <c r="BC113" s="156"/>
      <c r="BD113" s="156"/>
    </row>
    <row r="114" spans="1:56" s="81" customFormat="1" ht="45">
      <c r="A114" s="131"/>
      <c r="B114" s="241" t="s">
        <v>775</v>
      </c>
      <c r="C114" s="108" t="s">
        <v>167</v>
      </c>
      <c r="D114" s="145"/>
      <c r="E114" s="145"/>
      <c r="F114" s="127">
        <v>99.8</v>
      </c>
      <c r="G114" s="116">
        <v>100</v>
      </c>
      <c r="H114" s="127">
        <v>99.752352649826634</v>
      </c>
      <c r="I114" s="255" t="s">
        <v>777</v>
      </c>
      <c r="J114" s="145"/>
      <c r="K114" s="146"/>
      <c r="L114" s="146"/>
      <c r="M114" s="146"/>
      <c r="N114" s="135"/>
      <c r="O114" s="135"/>
      <c r="P114" s="135"/>
      <c r="Q114" s="135"/>
      <c r="R114" s="135"/>
      <c r="S114" s="135"/>
      <c r="T114" s="135"/>
      <c r="U114" s="135"/>
      <c r="V114" s="146"/>
      <c r="W114" s="146"/>
      <c r="X114" s="146"/>
      <c r="Y114" s="146"/>
      <c r="Z114" s="146"/>
      <c r="AA114" s="146"/>
      <c r="AB114" s="146"/>
      <c r="AC114" s="146"/>
      <c r="AD114" s="146"/>
      <c r="AE114" s="146"/>
      <c r="AF114" s="146"/>
      <c r="AG114" s="146"/>
      <c r="AH114" s="146"/>
      <c r="AI114" s="146"/>
      <c r="AJ114" s="146"/>
      <c r="AK114" s="146"/>
      <c r="AL114" s="146"/>
      <c r="AM114" s="146"/>
      <c r="AN114" s="146"/>
      <c r="AO114" s="146"/>
      <c r="AP114" s="146"/>
      <c r="AQ114" s="146"/>
      <c r="AR114" s="146"/>
      <c r="AS114" s="146"/>
      <c r="AT114" s="146"/>
      <c r="AU114" s="146"/>
      <c r="AV114" s="146"/>
      <c r="AW114" s="146"/>
      <c r="AX114" s="146"/>
      <c r="AY114" s="146"/>
      <c r="AZ114" s="146"/>
      <c r="BA114" s="146"/>
      <c r="BB114" s="146"/>
      <c r="BC114" s="156"/>
      <c r="BD114" s="156"/>
    </row>
    <row r="115" spans="1:56" s="81" customFormat="1" ht="60">
      <c r="A115" s="131"/>
      <c r="B115" s="240" t="s">
        <v>746</v>
      </c>
      <c r="C115" s="108" t="s">
        <v>167</v>
      </c>
      <c r="D115" s="145"/>
      <c r="E115" s="145"/>
      <c r="F115" s="116">
        <v>100</v>
      </c>
      <c r="G115" s="116">
        <v>100</v>
      </c>
      <c r="H115" s="127">
        <v>99.333333333333329</v>
      </c>
      <c r="I115" s="249" t="s">
        <v>768</v>
      </c>
      <c r="J115" s="145"/>
      <c r="K115" s="146"/>
      <c r="L115" s="146"/>
      <c r="M115" s="146"/>
      <c r="N115" s="135"/>
      <c r="O115" s="135"/>
      <c r="P115" s="135"/>
      <c r="Q115" s="135"/>
      <c r="R115" s="135"/>
      <c r="S115" s="135"/>
      <c r="T115" s="135"/>
      <c r="U115" s="135"/>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6"/>
      <c r="AX115" s="146"/>
      <c r="AY115" s="146"/>
      <c r="AZ115" s="146"/>
      <c r="BA115" s="146"/>
      <c r="BB115" s="146"/>
      <c r="BC115" s="156"/>
      <c r="BD115" s="156"/>
    </row>
    <row r="116" spans="1:56" s="81" customFormat="1" ht="45">
      <c r="A116" s="131"/>
      <c r="B116" s="241" t="s">
        <v>752</v>
      </c>
      <c r="C116" s="108" t="s">
        <v>167</v>
      </c>
      <c r="D116" s="145"/>
      <c r="E116" s="145"/>
      <c r="F116" s="116">
        <v>94</v>
      </c>
      <c r="G116" s="116">
        <v>94</v>
      </c>
      <c r="H116" s="116">
        <v>83</v>
      </c>
      <c r="I116" s="249" t="s">
        <v>762</v>
      </c>
      <c r="J116" s="145"/>
      <c r="K116" s="146"/>
      <c r="L116" s="146"/>
      <c r="M116" s="146"/>
      <c r="N116" s="135"/>
      <c r="O116" s="135"/>
      <c r="P116" s="135"/>
      <c r="Q116" s="135"/>
      <c r="R116" s="135"/>
      <c r="S116" s="135"/>
      <c r="T116" s="135"/>
      <c r="U116" s="135"/>
      <c r="V116" s="146"/>
      <c r="W116" s="146"/>
      <c r="X116" s="146"/>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6"/>
      <c r="AX116" s="146"/>
      <c r="AY116" s="146"/>
      <c r="AZ116" s="146"/>
      <c r="BA116" s="146"/>
      <c r="BB116" s="146"/>
      <c r="BC116" s="156"/>
      <c r="BD116" s="156"/>
    </row>
    <row r="117" spans="1:56" s="81" customFormat="1" ht="90">
      <c r="A117" s="131">
        <v>5</v>
      </c>
      <c r="B117" s="132" t="s">
        <v>477</v>
      </c>
      <c r="C117" s="133" t="s">
        <v>333</v>
      </c>
      <c r="D117" s="145"/>
      <c r="E117" s="145"/>
      <c r="F117" s="134">
        <v>10251</v>
      </c>
      <c r="G117" s="134">
        <v>10251</v>
      </c>
      <c r="H117" s="134">
        <v>9646</v>
      </c>
      <c r="I117" s="242" t="s">
        <v>776</v>
      </c>
      <c r="J117" s="145"/>
      <c r="K117" s="146"/>
      <c r="L117" s="146"/>
      <c r="M117" s="146"/>
      <c r="N117" s="135"/>
      <c r="O117" s="135"/>
      <c r="P117" s="135"/>
      <c r="Q117" s="135"/>
      <c r="R117" s="135"/>
      <c r="S117" s="135"/>
      <c r="T117" s="135"/>
      <c r="U117" s="135"/>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56"/>
      <c r="BD117" s="156"/>
    </row>
    <row r="118" spans="1:56" s="81" customFormat="1" hidden="1">
      <c r="A118" s="77"/>
      <c r="B118" s="78"/>
      <c r="C118" s="79"/>
      <c r="D118" s="82"/>
      <c r="E118" s="82"/>
      <c r="F118" s="82"/>
      <c r="G118" s="82"/>
      <c r="H118" s="82"/>
      <c r="I118" s="82"/>
      <c r="J118" s="82"/>
      <c r="K118" s="83"/>
      <c r="L118" s="83"/>
      <c r="M118" s="83"/>
      <c r="N118" s="80"/>
      <c r="O118" s="80"/>
      <c r="P118" s="80"/>
      <c r="Q118" s="80"/>
      <c r="R118" s="80"/>
      <c r="S118" s="80"/>
      <c r="T118" s="80"/>
      <c r="U118" s="80"/>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4"/>
      <c r="BD118" s="84"/>
    </row>
    <row r="119" spans="1:56" s="81" customFormat="1" hidden="1">
      <c r="A119" s="77"/>
      <c r="B119" s="78"/>
      <c r="C119" s="79"/>
      <c r="D119" s="82"/>
      <c r="E119" s="82"/>
      <c r="F119" s="82"/>
      <c r="G119" s="82"/>
      <c r="H119" s="82"/>
      <c r="I119" s="82"/>
      <c r="J119" s="82"/>
      <c r="K119" s="83"/>
      <c r="L119" s="83"/>
      <c r="M119" s="83"/>
      <c r="N119" s="80"/>
      <c r="O119" s="80"/>
      <c r="P119" s="80"/>
      <c r="Q119" s="80"/>
      <c r="R119" s="80"/>
      <c r="S119" s="80"/>
      <c r="T119" s="80"/>
      <c r="U119" s="80"/>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4"/>
      <c r="BD119" s="84"/>
    </row>
    <row r="120" spans="1:56" s="81" customFormat="1" hidden="1">
      <c r="A120" s="77"/>
      <c r="B120" s="78"/>
      <c r="C120" s="79"/>
      <c r="D120" s="82"/>
      <c r="E120" s="82"/>
      <c r="F120" s="82"/>
      <c r="G120" s="82"/>
      <c r="H120" s="82"/>
      <c r="I120" s="82"/>
      <c r="J120" s="82"/>
      <c r="K120" s="83"/>
      <c r="L120" s="83"/>
      <c r="M120" s="83"/>
      <c r="N120" s="80"/>
      <c r="O120" s="80"/>
      <c r="P120" s="80"/>
      <c r="Q120" s="80"/>
      <c r="R120" s="80"/>
      <c r="S120" s="80"/>
      <c r="T120" s="80"/>
      <c r="U120" s="80"/>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4"/>
      <c r="BD120" s="84"/>
    </row>
    <row r="121" spans="1:56" s="81" customFormat="1" hidden="1">
      <c r="A121" s="77"/>
      <c r="B121" s="78"/>
      <c r="C121" s="79"/>
      <c r="D121" s="82"/>
      <c r="E121" s="82"/>
      <c r="F121" s="82"/>
      <c r="G121" s="82"/>
      <c r="H121" s="82"/>
      <c r="I121" s="82"/>
      <c r="J121" s="82"/>
      <c r="K121" s="83"/>
      <c r="L121" s="83"/>
      <c r="M121" s="83"/>
      <c r="N121" s="80"/>
      <c r="O121" s="80"/>
      <c r="P121" s="80"/>
      <c r="Q121" s="80"/>
      <c r="R121" s="80"/>
      <c r="S121" s="80"/>
      <c r="T121" s="80"/>
      <c r="U121" s="80"/>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4"/>
      <c r="BD121" s="84"/>
    </row>
    <row r="122" spans="1:56" s="81" customFormat="1" hidden="1">
      <c r="A122" s="77"/>
      <c r="B122" s="78"/>
      <c r="C122" s="79"/>
      <c r="D122" s="82"/>
      <c r="E122" s="82"/>
      <c r="F122" s="82"/>
      <c r="G122" s="82"/>
      <c r="H122" s="82"/>
      <c r="I122" s="82"/>
      <c r="J122" s="82"/>
      <c r="K122" s="83"/>
      <c r="L122" s="83"/>
      <c r="M122" s="83"/>
      <c r="N122" s="80"/>
      <c r="O122" s="80"/>
      <c r="P122" s="80"/>
      <c r="Q122" s="80"/>
      <c r="R122" s="80"/>
      <c r="S122" s="80"/>
      <c r="T122" s="80"/>
      <c r="U122" s="80"/>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4"/>
      <c r="BD122" s="84"/>
    </row>
    <row r="123" spans="1:56" s="81" customFormat="1" hidden="1">
      <c r="A123" s="77"/>
      <c r="B123" s="78"/>
      <c r="C123" s="79"/>
      <c r="D123" s="82"/>
      <c r="E123" s="82"/>
      <c r="F123" s="82"/>
      <c r="G123" s="82"/>
      <c r="H123" s="82"/>
      <c r="I123" s="82"/>
      <c r="J123" s="82"/>
      <c r="K123" s="83"/>
      <c r="L123" s="83"/>
      <c r="M123" s="83"/>
      <c r="N123" s="80"/>
      <c r="O123" s="80"/>
      <c r="P123" s="80"/>
      <c r="Q123" s="80"/>
      <c r="R123" s="80"/>
      <c r="S123" s="80"/>
      <c r="T123" s="80"/>
      <c r="U123" s="80"/>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4"/>
      <c r="BD123" s="84"/>
    </row>
    <row r="124" spans="1:56" s="81" customFormat="1" hidden="1">
      <c r="A124" s="77"/>
      <c r="B124" s="78"/>
      <c r="C124" s="79"/>
      <c r="D124" s="82"/>
      <c r="E124" s="82"/>
      <c r="F124" s="82"/>
      <c r="G124" s="82"/>
      <c r="H124" s="82"/>
      <c r="I124" s="82"/>
      <c r="J124" s="82"/>
      <c r="K124" s="83"/>
      <c r="L124" s="83"/>
      <c r="M124" s="83"/>
      <c r="N124" s="80"/>
      <c r="O124" s="80"/>
      <c r="P124" s="80"/>
      <c r="Q124" s="80"/>
      <c r="R124" s="80"/>
      <c r="S124" s="80"/>
      <c r="T124" s="80"/>
      <c r="U124" s="80"/>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4"/>
      <c r="BD124" s="84"/>
    </row>
    <row r="125" spans="1:56" hidden="1">
      <c r="A125" s="48">
        <v>8</v>
      </c>
      <c r="B125" s="51" t="s">
        <v>517</v>
      </c>
      <c r="C125" s="49"/>
      <c r="D125" s="47"/>
      <c r="E125" s="47"/>
      <c r="F125" s="47"/>
      <c r="G125" s="47"/>
      <c r="H125" s="47"/>
      <c r="I125" s="47"/>
      <c r="J125" s="47"/>
      <c r="K125" s="58"/>
      <c r="L125" s="58"/>
      <c r="M125" s="58"/>
      <c r="N125" s="57"/>
      <c r="O125" s="57"/>
      <c r="P125" s="57"/>
      <c r="Q125" s="57"/>
      <c r="R125" s="57"/>
      <c r="S125" s="57"/>
      <c r="T125" s="57"/>
      <c r="U125" s="57"/>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63"/>
      <c r="BD125" s="63"/>
    </row>
    <row r="126" spans="1:56" ht="16.5" hidden="1">
      <c r="A126" s="48"/>
      <c r="B126" s="52" t="s">
        <v>676</v>
      </c>
      <c r="C126" s="49" t="s">
        <v>123</v>
      </c>
      <c r="D126" s="46">
        <v>7</v>
      </c>
      <c r="E126" s="46">
        <v>7</v>
      </c>
      <c r="F126" s="46">
        <v>7</v>
      </c>
      <c r="G126" s="46">
        <f>+W126+AB126+AG126+AL126+AQ126+AV126+BA126</f>
        <v>7</v>
      </c>
      <c r="H126" s="46"/>
      <c r="I126" s="46"/>
      <c r="J126" s="46">
        <v>7</v>
      </c>
      <c r="K126" s="57">
        <f>+X126+AC126+AH126+AM126+AR126+AW126+BB126</f>
        <v>7</v>
      </c>
      <c r="L126" s="57">
        <f>+Y126+AD126+AI126+AN126+AS126+AX126+BC126</f>
        <v>7</v>
      </c>
      <c r="M126" s="57">
        <f>+Z126+AE126+AJ126+AO126+AT126+AY126+BD126</f>
        <v>7</v>
      </c>
      <c r="N126" s="57"/>
      <c r="O126" s="57"/>
      <c r="P126" s="57"/>
      <c r="Q126" s="57"/>
      <c r="R126" s="57"/>
      <c r="S126" s="57"/>
      <c r="T126" s="57"/>
      <c r="U126" s="57"/>
      <c r="V126" s="57">
        <v>1</v>
      </c>
      <c r="W126" s="57">
        <v>1</v>
      </c>
      <c r="X126" s="57">
        <v>1</v>
      </c>
      <c r="Y126" s="57">
        <v>1</v>
      </c>
      <c r="Z126" s="57">
        <v>1</v>
      </c>
      <c r="AA126" s="57">
        <v>1</v>
      </c>
      <c r="AB126" s="57">
        <v>1</v>
      </c>
      <c r="AC126" s="57">
        <v>1</v>
      </c>
      <c r="AD126" s="57">
        <v>1</v>
      </c>
      <c r="AE126" s="57">
        <v>1</v>
      </c>
      <c r="AF126" s="57">
        <v>1</v>
      </c>
      <c r="AG126" s="57">
        <v>1</v>
      </c>
      <c r="AH126" s="57">
        <v>1</v>
      </c>
      <c r="AI126" s="57">
        <v>1</v>
      </c>
      <c r="AJ126" s="57">
        <v>1</v>
      </c>
      <c r="AK126" s="57">
        <v>1</v>
      </c>
      <c r="AL126" s="57">
        <v>1</v>
      </c>
      <c r="AM126" s="57">
        <v>1</v>
      </c>
      <c r="AN126" s="57">
        <v>1</v>
      </c>
      <c r="AO126" s="57">
        <v>1</v>
      </c>
      <c r="AP126" s="57">
        <v>1</v>
      </c>
      <c r="AQ126" s="57">
        <v>1</v>
      </c>
      <c r="AR126" s="57">
        <v>1</v>
      </c>
      <c r="AS126" s="57">
        <v>1</v>
      </c>
      <c r="AT126" s="57">
        <v>1</v>
      </c>
      <c r="AU126" s="57">
        <v>1</v>
      </c>
      <c r="AV126" s="57">
        <v>1</v>
      </c>
      <c r="AW126" s="57">
        <v>1</v>
      </c>
      <c r="AX126" s="57">
        <v>1</v>
      </c>
      <c r="AY126" s="57">
        <v>1</v>
      </c>
      <c r="AZ126" s="57">
        <v>1</v>
      </c>
      <c r="BA126" s="57">
        <v>1</v>
      </c>
      <c r="BB126" s="57">
        <v>1</v>
      </c>
      <c r="BC126" s="57">
        <v>1</v>
      </c>
      <c r="BD126" s="57">
        <v>1</v>
      </c>
    </row>
    <row r="127" spans="1:56" hidden="1">
      <c r="A127" s="48"/>
      <c r="B127" s="51" t="s">
        <v>518</v>
      </c>
      <c r="C127" s="49" t="s">
        <v>167</v>
      </c>
      <c r="D127" s="46">
        <v>100</v>
      </c>
      <c r="E127" s="46">
        <f>+E126/7%</f>
        <v>99.999999999999986</v>
      </c>
      <c r="F127" s="46">
        <v>100</v>
      </c>
      <c r="G127" s="46">
        <v>100</v>
      </c>
      <c r="H127" s="46"/>
      <c r="I127" s="46"/>
      <c r="J127" s="46">
        <v>100</v>
      </c>
      <c r="K127" s="57">
        <v>100</v>
      </c>
      <c r="L127" s="57">
        <v>100</v>
      </c>
      <c r="M127" s="57">
        <v>100</v>
      </c>
      <c r="N127" s="57"/>
      <c r="O127" s="57"/>
      <c r="P127" s="57"/>
      <c r="Q127" s="57"/>
      <c r="R127" s="57"/>
      <c r="S127" s="57"/>
      <c r="T127" s="57"/>
      <c r="U127" s="57"/>
      <c r="V127" s="57">
        <v>100</v>
      </c>
      <c r="W127" s="57">
        <v>100</v>
      </c>
      <c r="X127" s="57">
        <v>100</v>
      </c>
      <c r="Y127" s="57">
        <v>100</v>
      </c>
      <c r="Z127" s="57">
        <v>100</v>
      </c>
      <c r="AA127" s="57">
        <v>100</v>
      </c>
      <c r="AB127" s="57">
        <v>100</v>
      </c>
      <c r="AC127" s="57">
        <v>100</v>
      </c>
      <c r="AD127" s="57">
        <v>100</v>
      </c>
      <c r="AE127" s="57">
        <v>100</v>
      </c>
      <c r="AF127" s="57">
        <v>100</v>
      </c>
      <c r="AG127" s="57">
        <v>100</v>
      </c>
      <c r="AH127" s="57">
        <v>100</v>
      </c>
      <c r="AI127" s="57">
        <v>100</v>
      </c>
      <c r="AJ127" s="57">
        <v>100</v>
      </c>
      <c r="AK127" s="57">
        <v>100</v>
      </c>
      <c r="AL127" s="57">
        <v>100</v>
      </c>
      <c r="AM127" s="57">
        <v>100</v>
      </c>
      <c r="AN127" s="57">
        <v>100</v>
      </c>
      <c r="AO127" s="57">
        <v>100</v>
      </c>
      <c r="AP127" s="57">
        <v>100</v>
      </c>
      <c r="AQ127" s="57">
        <v>100</v>
      </c>
      <c r="AR127" s="57">
        <v>100</v>
      </c>
      <c r="AS127" s="57">
        <v>100</v>
      </c>
      <c r="AT127" s="57">
        <v>100</v>
      </c>
      <c r="AU127" s="57">
        <v>100</v>
      </c>
      <c r="AV127" s="57">
        <v>100</v>
      </c>
      <c r="AW127" s="57">
        <v>100</v>
      </c>
      <c r="AX127" s="57">
        <v>100</v>
      </c>
      <c r="AY127" s="57">
        <v>100</v>
      </c>
      <c r="AZ127" s="57">
        <v>100</v>
      </c>
      <c r="BA127" s="57">
        <v>100</v>
      </c>
      <c r="BB127" s="57">
        <v>100</v>
      </c>
      <c r="BC127" s="57">
        <v>100</v>
      </c>
      <c r="BD127" s="57">
        <v>100</v>
      </c>
    </row>
    <row r="128" spans="1:56" ht="16.5" hidden="1">
      <c r="A128" s="48"/>
      <c r="B128" s="52" t="s">
        <v>677</v>
      </c>
      <c r="C128" s="49" t="s">
        <v>167</v>
      </c>
      <c r="D128" s="46"/>
      <c r="E128" s="46"/>
      <c r="F128" s="46">
        <v>90</v>
      </c>
      <c r="G128" s="46">
        <v>90</v>
      </c>
      <c r="H128" s="46"/>
      <c r="I128" s="46"/>
      <c r="J128" s="46">
        <v>95</v>
      </c>
      <c r="K128" s="57">
        <v>95</v>
      </c>
      <c r="L128" s="57">
        <v>95</v>
      </c>
      <c r="M128" s="57">
        <v>95</v>
      </c>
      <c r="N128" s="57"/>
      <c r="O128" s="57"/>
      <c r="P128" s="57"/>
      <c r="Q128" s="57"/>
      <c r="R128" s="57"/>
      <c r="S128" s="57"/>
      <c r="T128" s="57"/>
      <c r="U128" s="57"/>
      <c r="V128" s="57"/>
      <c r="W128" s="57"/>
      <c r="X128" s="57">
        <v>95</v>
      </c>
      <c r="Y128" s="57">
        <v>95</v>
      </c>
      <c r="Z128" s="57">
        <v>95</v>
      </c>
      <c r="AA128" s="57">
        <v>100</v>
      </c>
      <c r="AB128" s="57">
        <v>100</v>
      </c>
      <c r="AC128" s="57">
        <v>95</v>
      </c>
      <c r="AD128" s="57">
        <v>95</v>
      </c>
      <c r="AE128" s="57">
        <v>95</v>
      </c>
      <c r="AF128" s="57">
        <v>100</v>
      </c>
      <c r="AG128" s="57">
        <v>100</v>
      </c>
      <c r="AH128" s="57">
        <v>95</v>
      </c>
      <c r="AI128" s="57">
        <v>95</v>
      </c>
      <c r="AJ128" s="57">
        <v>95</v>
      </c>
      <c r="AK128" s="57">
        <v>100</v>
      </c>
      <c r="AL128" s="57">
        <v>100</v>
      </c>
      <c r="AM128" s="57">
        <v>95</v>
      </c>
      <c r="AN128" s="57">
        <v>95</v>
      </c>
      <c r="AO128" s="57">
        <v>95</v>
      </c>
      <c r="AP128" s="57">
        <v>100</v>
      </c>
      <c r="AQ128" s="57">
        <v>100</v>
      </c>
      <c r="AR128" s="57">
        <v>95</v>
      </c>
      <c r="AS128" s="57">
        <v>95</v>
      </c>
      <c r="AT128" s="57">
        <v>95</v>
      </c>
      <c r="AU128" s="57">
        <v>100</v>
      </c>
      <c r="AV128" s="57">
        <v>100</v>
      </c>
      <c r="AW128" s="57">
        <v>95</v>
      </c>
      <c r="AX128" s="57">
        <v>95</v>
      </c>
      <c r="AY128" s="57">
        <v>95</v>
      </c>
      <c r="AZ128" s="57">
        <v>100</v>
      </c>
      <c r="BA128" s="57">
        <v>100</v>
      </c>
      <c r="BB128" s="57">
        <v>95</v>
      </c>
      <c r="BC128" s="57">
        <v>95</v>
      </c>
      <c r="BD128" s="57">
        <v>95</v>
      </c>
    </row>
    <row r="129" spans="1:56" hidden="1">
      <c r="A129" s="48"/>
      <c r="B129" s="51" t="s">
        <v>274</v>
      </c>
      <c r="C129" s="49" t="s">
        <v>149</v>
      </c>
      <c r="D129" s="46"/>
      <c r="E129" s="46">
        <f t="shared" ref="E129:E134" si="53">V129+AA129+AF129+AK129+AP129+AU129+AZ129</f>
        <v>0</v>
      </c>
      <c r="F129" s="46"/>
      <c r="G129" s="46">
        <f t="shared" ref="G129:G134" si="54">+W129+AB129+AG129+AL129+AQ129+AV129+BA129</f>
        <v>0</v>
      </c>
      <c r="H129" s="46"/>
      <c r="I129" s="46"/>
      <c r="J129" s="46"/>
      <c r="K129" s="57">
        <f t="shared" ref="K129:M134" si="55">+X129+AC129+AH129+AM129+AR129+AW129+BB129</f>
        <v>0</v>
      </c>
      <c r="L129" s="57">
        <f t="shared" si="55"/>
        <v>0</v>
      </c>
      <c r="M129" s="57">
        <f t="shared" si="55"/>
        <v>0</v>
      </c>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8"/>
      <c r="BC129" s="63"/>
      <c r="BD129" s="63"/>
    </row>
    <row r="130" spans="1:56" hidden="1">
      <c r="A130" s="48"/>
      <c r="B130" s="51" t="s">
        <v>558</v>
      </c>
      <c r="C130" s="49" t="s">
        <v>149</v>
      </c>
      <c r="D130" s="46"/>
      <c r="E130" s="46">
        <f t="shared" si="53"/>
        <v>0</v>
      </c>
      <c r="F130" s="46"/>
      <c r="G130" s="46">
        <f t="shared" si="54"/>
        <v>0</v>
      </c>
      <c r="H130" s="46"/>
      <c r="I130" s="46"/>
      <c r="J130" s="46"/>
      <c r="K130" s="57">
        <f t="shared" si="55"/>
        <v>0</v>
      </c>
      <c r="L130" s="57">
        <f t="shared" si="55"/>
        <v>1</v>
      </c>
      <c r="M130" s="57">
        <f t="shared" si="55"/>
        <v>0</v>
      </c>
      <c r="N130" s="57"/>
      <c r="O130" s="57"/>
      <c r="P130" s="57"/>
      <c r="Q130" s="57"/>
      <c r="R130" s="57"/>
      <c r="S130" s="57"/>
      <c r="T130" s="57"/>
      <c r="U130" s="57"/>
      <c r="V130" s="57"/>
      <c r="W130" s="57"/>
      <c r="X130" s="57"/>
      <c r="Y130" s="57">
        <v>1</v>
      </c>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8"/>
      <c r="BC130" s="63"/>
      <c r="BD130" s="63"/>
    </row>
    <row r="131" spans="1:56" hidden="1">
      <c r="A131" s="48"/>
      <c r="B131" s="51" t="s">
        <v>554</v>
      </c>
      <c r="C131" s="49" t="s">
        <v>149</v>
      </c>
      <c r="D131" s="46"/>
      <c r="E131" s="46">
        <f t="shared" si="53"/>
        <v>0</v>
      </c>
      <c r="F131" s="46"/>
      <c r="G131" s="46">
        <f t="shared" si="54"/>
        <v>1</v>
      </c>
      <c r="H131" s="46"/>
      <c r="I131" s="46"/>
      <c r="J131" s="46"/>
      <c r="K131" s="57">
        <f t="shared" si="55"/>
        <v>0</v>
      </c>
      <c r="L131" s="57">
        <f t="shared" si="55"/>
        <v>1</v>
      </c>
      <c r="M131" s="57">
        <f t="shared" si="55"/>
        <v>0</v>
      </c>
      <c r="N131" s="57"/>
      <c r="O131" s="57"/>
      <c r="P131" s="57"/>
      <c r="Q131" s="57"/>
      <c r="R131" s="57"/>
      <c r="S131" s="57"/>
      <c r="T131" s="57"/>
      <c r="U131" s="57"/>
      <c r="V131" s="57"/>
      <c r="W131" s="57"/>
      <c r="X131" s="57"/>
      <c r="Y131" s="57"/>
      <c r="Z131" s="57"/>
      <c r="AA131" s="57"/>
      <c r="AB131" s="57">
        <v>1</v>
      </c>
      <c r="AC131" s="57"/>
      <c r="AD131" s="57">
        <v>1</v>
      </c>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8"/>
      <c r="BC131" s="63"/>
      <c r="BD131" s="63"/>
    </row>
    <row r="132" spans="1:56" hidden="1">
      <c r="A132" s="48"/>
      <c r="B132" s="51" t="s">
        <v>555</v>
      </c>
      <c r="C132" s="49" t="s">
        <v>149</v>
      </c>
      <c r="D132" s="46"/>
      <c r="E132" s="46">
        <f t="shared" si="53"/>
        <v>1</v>
      </c>
      <c r="F132" s="46"/>
      <c r="G132" s="46">
        <f t="shared" si="54"/>
        <v>1</v>
      </c>
      <c r="H132" s="46"/>
      <c r="I132" s="46"/>
      <c r="J132" s="46"/>
      <c r="K132" s="57">
        <f t="shared" si="55"/>
        <v>0</v>
      </c>
      <c r="L132" s="57">
        <f t="shared" si="55"/>
        <v>1</v>
      </c>
      <c r="M132" s="57">
        <f t="shared" si="55"/>
        <v>0</v>
      </c>
      <c r="N132" s="57"/>
      <c r="O132" s="57"/>
      <c r="P132" s="57"/>
      <c r="Q132" s="57"/>
      <c r="R132" s="57"/>
      <c r="S132" s="57"/>
      <c r="T132" s="57"/>
      <c r="U132" s="57"/>
      <c r="V132" s="57">
        <v>1</v>
      </c>
      <c r="W132" s="57"/>
      <c r="X132" s="57"/>
      <c r="Y132" s="57"/>
      <c r="Z132" s="57"/>
      <c r="AA132" s="57"/>
      <c r="AB132" s="57">
        <v>1</v>
      </c>
      <c r="AC132" s="57"/>
      <c r="AD132" s="57">
        <v>1</v>
      </c>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8"/>
      <c r="BC132" s="63"/>
      <c r="BD132" s="63"/>
    </row>
    <row r="133" spans="1:56" hidden="1">
      <c r="A133" s="48"/>
      <c r="B133" s="51" t="s">
        <v>556</v>
      </c>
      <c r="C133" s="49" t="s">
        <v>149</v>
      </c>
      <c r="D133" s="46"/>
      <c r="E133" s="46">
        <f t="shared" si="53"/>
        <v>1</v>
      </c>
      <c r="F133" s="46"/>
      <c r="G133" s="46">
        <f t="shared" si="54"/>
        <v>3</v>
      </c>
      <c r="H133" s="46"/>
      <c r="I133" s="46"/>
      <c r="J133" s="46"/>
      <c r="K133" s="57">
        <f t="shared" si="55"/>
        <v>0</v>
      </c>
      <c r="L133" s="57">
        <f t="shared" si="55"/>
        <v>3</v>
      </c>
      <c r="M133" s="57">
        <f t="shared" si="55"/>
        <v>0</v>
      </c>
      <c r="N133" s="57"/>
      <c r="O133" s="57"/>
      <c r="P133" s="57"/>
      <c r="Q133" s="57"/>
      <c r="R133" s="57"/>
      <c r="S133" s="57"/>
      <c r="T133" s="57"/>
      <c r="U133" s="57"/>
      <c r="V133" s="57">
        <v>1</v>
      </c>
      <c r="W133" s="57">
        <v>1</v>
      </c>
      <c r="X133" s="57"/>
      <c r="Y133" s="57"/>
      <c r="Z133" s="57"/>
      <c r="AA133" s="57"/>
      <c r="AB133" s="57">
        <v>1</v>
      </c>
      <c r="AC133" s="57"/>
      <c r="AD133" s="57">
        <v>2</v>
      </c>
      <c r="AE133" s="57"/>
      <c r="AF133" s="57"/>
      <c r="AG133" s="57"/>
      <c r="AH133" s="57"/>
      <c r="AI133" s="57"/>
      <c r="AJ133" s="57"/>
      <c r="AK133" s="57"/>
      <c r="AL133" s="57"/>
      <c r="AM133" s="57"/>
      <c r="AN133" s="57"/>
      <c r="AO133" s="57"/>
      <c r="AP133" s="57"/>
      <c r="AQ133" s="57"/>
      <c r="AR133" s="57"/>
      <c r="AS133" s="57">
        <v>1</v>
      </c>
      <c r="AT133" s="57"/>
      <c r="AU133" s="57"/>
      <c r="AV133" s="57">
        <v>1</v>
      </c>
      <c r="AW133" s="57"/>
      <c r="AX133" s="57"/>
      <c r="AY133" s="57"/>
      <c r="AZ133" s="57"/>
      <c r="BA133" s="57"/>
      <c r="BB133" s="58"/>
      <c r="BC133" s="63"/>
      <c r="BD133" s="63"/>
    </row>
    <row r="134" spans="1:56" hidden="1">
      <c r="A134" s="48"/>
      <c r="B134" s="51" t="s">
        <v>557</v>
      </c>
      <c r="C134" s="49" t="s">
        <v>149</v>
      </c>
      <c r="D134" s="46"/>
      <c r="E134" s="46">
        <f t="shared" si="53"/>
        <v>4</v>
      </c>
      <c r="F134" s="46"/>
      <c r="G134" s="46">
        <f t="shared" si="54"/>
        <v>3</v>
      </c>
      <c r="H134" s="46"/>
      <c r="I134" s="46"/>
      <c r="J134" s="46"/>
      <c r="K134" s="57">
        <f t="shared" si="55"/>
        <v>0</v>
      </c>
      <c r="L134" s="57">
        <f t="shared" si="55"/>
        <v>3</v>
      </c>
      <c r="M134" s="57">
        <f t="shared" si="55"/>
        <v>0</v>
      </c>
      <c r="N134" s="57"/>
      <c r="O134" s="57"/>
      <c r="P134" s="57"/>
      <c r="Q134" s="57"/>
      <c r="R134" s="57"/>
      <c r="S134" s="57"/>
      <c r="T134" s="57"/>
      <c r="U134" s="57"/>
      <c r="V134" s="57">
        <v>1</v>
      </c>
      <c r="W134" s="57"/>
      <c r="X134" s="57"/>
      <c r="Y134" s="57"/>
      <c r="Z134" s="57"/>
      <c r="AA134" s="57">
        <v>1</v>
      </c>
      <c r="AB134" s="57">
        <v>2</v>
      </c>
      <c r="AC134" s="57"/>
      <c r="AD134" s="57">
        <v>2</v>
      </c>
      <c r="AE134" s="57"/>
      <c r="AF134" s="57"/>
      <c r="AG134" s="57"/>
      <c r="AH134" s="57"/>
      <c r="AI134" s="57"/>
      <c r="AJ134" s="57"/>
      <c r="AK134" s="57"/>
      <c r="AL134" s="57"/>
      <c r="AM134" s="57"/>
      <c r="AN134" s="57"/>
      <c r="AO134" s="57"/>
      <c r="AP134" s="57">
        <v>1</v>
      </c>
      <c r="AQ134" s="57">
        <v>1</v>
      </c>
      <c r="AR134" s="57"/>
      <c r="AS134" s="57">
        <v>1</v>
      </c>
      <c r="AT134" s="57"/>
      <c r="AU134" s="57">
        <v>1</v>
      </c>
      <c r="AV134" s="57"/>
      <c r="AW134" s="57"/>
      <c r="AX134" s="57"/>
      <c r="AY134" s="57"/>
      <c r="AZ134" s="57"/>
      <c r="BA134" s="57"/>
      <c r="BB134" s="58"/>
      <c r="BC134" s="63"/>
      <c r="BD134" s="63"/>
    </row>
    <row r="135" spans="1:56" ht="18.75" customHeight="1">
      <c r="A135" s="53"/>
      <c r="B135" s="54"/>
      <c r="C135" s="55"/>
      <c r="D135" s="64"/>
      <c r="E135" s="64"/>
      <c r="F135" s="64"/>
      <c r="G135" s="64"/>
      <c r="H135" s="64"/>
      <c r="I135" s="64"/>
      <c r="J135" s="64"/>
      <c r="K135" s="65"/>
      <c r="L135" s="65"/>
      <c r="M135" s="65"/>
      <c r="N135" s="65"/>
      <c r="O135" s="65"/>
      <c r="P135" s="65"/>
      <c r="Q135" s="65"/>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7"/>
      <c r="BD135" s="67"/>
    </row>
    <row r="136" spans="1:56">
      <c r="A136" s="22"/>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row>
    <row r="137" spans="1:56" s="73" customFormat="1" ht="30" customHeight="1">
      <c r="A137" s="1880" t="s">
        <v>704</v>
      </c>
      <c r="B137" s="1880"/>
      <c r="C137" s="1880"/>
      <c r="D137" s="1880"/>
      <c r="E137" s="1880"/>
      <c r="F137" s="1880"/>
      <c r="G137" s="1880"/>
      <c r="H137" s="1880"/>
      <c r="I137" s="1880"/>
      <c r="J137" s="1880"/>
      <c r="K137" s="1880"/>
      <c r="L137" s="1880"/>
      <c r="M137" s="1880"/>
      <c r="N137" s="1880"/>
      <c r="O137" s="1880"/>
      <c r="P137" s="1880"/>
      <c r="Q137" s="1880"/>
      <c r="R137" s="1880"/>
      <c r="S137" s="1880"/>
      <c r="T137" s="1880"/>
      <c r="U137" s="1880"/>
      <c r="V137" s="1880"/>
      <c r="W137" s="1880"/>
      <c r="X137" s="1880"/>
      <c r="Y137" s="1880"/>
      <c r="Z137" s="1880"/>
      <c r="AA137" s="1880"/>
      <c r="AB137" s="1880"/>
      <c r="AC137" s="1880"/>
      <c r="AD137" s="1880"/>
      <c r="AE137" s="1880"/>
      <c r="AF137" s="1880"/>
      <c r="AG137" s="1880"/>
      <c r="AH137" s="1880"/>
      <c r="AI137" s="1880"/>
      <c r="AJ137" s="1880"/>
      <c r="AK137" s="1880"/>
      <c r="AL137" s="1880"/>
      <c r="AM137" s="1880"/>
      <c r="AN137" s="1880"/>
      <c r="AO137" s="1880"/>
      <c r="AP137" s="1880"/>
      <c r="AQ137" s="1880"/>
      <c r="AR137" s="1880"/>
      <c r="AS137" s="1880"/>
      <c r="AT137" s="1880"/>
      <c r="AU137" s="1880"/>
      <c r="AV137" s="1880"/>
      <c r="AW137" s="1880"/>
      <c r="AX137" s="1880"/>
      <c r="AY137" s="1880"/>
      <c r="AZ137" s="1880"/>
      <c r="BA137" s="1880"/>
      <c r="BB137" s="1880"/>
      <c r="BC137" s="1880"/>
      <c r="BD137" s="1880"/>
    </row>
    <row r="138" spans="1:56">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row>
    <row r="139" spans="1:56">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row>
    <row r="140" spans="1:56">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row>
    <row r="141" spans="1:56">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row>
    <row r="142" spans="1:56">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row>
    <row r="143" spans="1:56">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row>
    <row r="144" spans="1:56">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row>
    <row r="145" spans="1:54">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row>
    <row r="146" spans="1:54">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row>
    <row r="147" spans="1:54">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row>
    <row r="148" spans="1:54">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row>
    <row r="149" spans="1:54">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row>
    <row r="150" spans="1:54">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row>
    <row r="151" spans="1:54">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row>
    <row r="152" spans="1:54">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row>
    <row r="153" spans="1:54">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row>
    <row r="154" spans="1:54">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row>
    <row r="155" spans="1:54">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row>
    <row r="156" spans="1:54">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row>
    <row r="157" spans="1:54">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row>
    <row r="158" spans="1:54">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row>
    <row r="159" spans="1:54">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row>
    <row r="160" spans="1:54">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row>
    <row r="161" spans="1:54">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row>
    <row r="162" spans="1:54">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row>
    <row r="163" spans="1:54">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row>
    <row r="164" spans="1:54">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row>
    <row r="165" spans="1:54">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row>
    <row r="166" spans="1:54">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row>
    <row r="167" spans="1:54">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row>
    <row r="168" spans="1:54">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row>
    <row r="169" spans="1:54">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row>
    <row r="170" spans="1:54">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row>
    <row r="171" spans="1:54">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row>
    <row r="172" spans="1:54">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row>
    <row r="173" spans="1:54">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row>
    <row r="174" spans="1:54">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row>
    <row r="175" spans="1:54">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row>
    <row r="176" spans="1:54">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row>
    <row r="177" spans="1:54">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row>
    <row r="178" spans="1:54">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row>
    <row r="179" spans="1:54">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row>
    <row r="180" spans="1:54">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row>
    <row r="181" spans="1:54">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row>
    <row r="182" spans="1:54">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row>
    <row r="183" spans="1:54">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row>
    <row r="184" spans="1:54">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row>
    <row r="185" spans="1:54">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row>
    <row r="186" spans="1:54">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row>
    <row r="187" spans="1:54">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row>
    <row r="188" spans="1:54">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row>
    <row r="189" spans="1:54">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row>
    <row r="190" spans="1:54">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row>
    <row r="191" spans="1:54">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row>
    <row r="192" spans="1:54">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row>
    <row r="193" spans="1:54">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row>
    <row r="194" spans="1:54">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row>
    <row r="195" spans="1:54">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row>
    <row r="196" spans="1:54">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row>
    <row r="197" spans="1:54">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row>
    <row r="198" spans="1:54">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row>
    <row r="199" spans="1:54">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row>
    <row r="200" spans="1:54">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row>
    <row r="201" spans="1:54">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row>
    <row r="202" spans="1:54">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row>
    <row r="203" spans="1:54">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row>
    <row r="204" spans="1:54">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row>
    <row r="205" spans="1:54">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row>
    <row r="206" spans="1:54">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row>
    <row r="207" spans="1:54">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row>
    <row r="208" spans="1:54">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row>
    <row r="209" spans="1:54">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row>
    <row r="210" spans="1:54">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row>
    <row r="211" spans="1:54">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row>
    <row r="212" spans="1:54">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row>
    <row r="213" spans="1:54">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row>
    <row r="214" spans="1:54">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row>
    <row r="215" spans="1:54">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row>
    <row r="216" spans="1:54">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row>
    <row r="217" spans="1:54">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row>
    <row r="218" spans="1:54">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row>
    <row r="219" spans="1:54">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row>
    <row r="220" spans="1:54">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row>
    <row r="221" spans="1:54">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row>
    <row r="222" spans="1:54">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row>
    <row r="223" spans="1:54">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row>
    <row r="224" spans="1:54">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row>
    <row r="225" spans="1:54">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row>
    <row r="226" spans="1:54">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row>
    <row r="227" spans="1:54">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row>
    <row r="228" spans="1:54">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row>
    <row r="229" spans="1:54">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row>
    <row r="230" spans="1:54">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row>
    <row r="231" spans="1:54">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row>
    <row r="232" spans="1:54">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row>
    <row r="233" spans="1:54">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row>
    <row r="234" spans="1:54">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row>
    <row r="235" spans="1:54">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row>
    <row r="236" spans="1:54">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row>
    <row r="237" spans="1:54">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row>
    <row r="238" spans="1:54">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row>
    <row r="239" spans="1:54">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row>
    <row r="240" spans="1:54">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row>
    <row r="241" spans="1:54">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row>
    <row r="242" spans="1:54">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row>
    <row r="243" spans="1:54">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row>
    <row r="244" spans="1:54">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row>
    <row r="245" spans="1:54">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row>
    <row r="246" spans="1:54">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row>
    <row r="247" spans="1:54">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row>
    <row r="248" spans="1:54">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row>
    <row r="249" spans="1:54">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row>
    <row r="250" spans="1:54">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row>
    <row r="251" spans="1:54">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row>
    <row r="252" spans="1:54">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row>
    <row r="253" spans="1:54">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row>
    <row r="254" spans="1:54">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row>
    <row r="255" spans="1:54">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row>
    <row r="256" spans="1:54">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row>
    <row r="257" spans="1:54">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row>
    <row r="258" spans="1:54">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row>
    <row r="259" spans="1:54">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row>
    <row r="260" spans="1:54">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row>
    <row r="261" spans="1:54">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row>
    <row r="262" spans="1:54">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row>
    <row r="263" spans="1:54">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row>
    <row r="264" spans="1:54">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row>
    <row r="265" spans="1:54">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row>
    <row r="266" spans="1:54">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row>
    <row r="267" spans="1:54">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row>
    <row r="268" spans="1:54">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row>
    <row r="269" spans="1:54">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row>
    <row r="270" spans="1:54">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row>
    <row r="271" spans="1:54">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row>
    <row r="272" spans="1:54">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row>
    <row r="273" spans="1:54">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row>
    <row r="274" spans="1:54">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row>
    <row r="275" spans="1:54">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row>
    <row r="276" spans="1:54">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row>
    <row r="277" spans="1:54">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row>
    <row r="278" spans="1:54">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row>
    <row r="279" spans="1:54">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row>
    <row r="280" spans="1:54">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row>
    <row r="281" spans="1:54">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row>
    <row r="282" spans="1:54">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row>
    <row r="283" spans="1:54">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row>
    <row r="284" spans="1:54">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row>
    <row r="285" spans="1:54">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row>
    <row r="286" spans="1:54">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row>
    <row r="287" spans="1:54">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row>
    <row r="288" spans="1:54">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row>
    <row r="289" spans="1:54">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row>
    <row r="290" spans="1:54">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row>
    <row r="291" spans="1:54">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row>
    <row r="292" spans="1:54">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row>
    <row r="293" spans="1:54">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row>
    <row r="294" spans="1:54">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row>
    <row r="295" spans="1:54">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row>
    <row r="296" spans="1:54">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row>
    <row r="297" spans="1:54">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row>
    <row r="298" spans="1:54">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row>
    <row r="299" spans="1:54">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row>
    <row r="300" spans="1:54">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row>
    <row r="301" spans="1:54">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row>
    <row r="302" spans="1:54">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row>
    <row r="303" spans="1:54">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row>
    <row r="304" spans="1:54">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row>
    <row r="305" spans="1:54">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row>
    <row r="306" spans="1:54">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row>
    <row r="307" spans="1:54">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row>
    <row r="308" spans="1:54">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row>
    <row r="309" spans="1:54">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row>
    <row r="310" spans="1:54">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c r="AQ310" s="21"/>
      <c r="AR310" s="21"/>
      <c r="AS310" s="21"/>
      <c r="AT310" s="21"/>
      <c r="AU310" s="21"/>
      <c r="AV310" s="21"/>
      <c r="AW310" s="21"/>
      <c r="AX310" s="21"/>
      <c r="AY310" s="21"/>
      <c r="AZ310" s="21"/>
      <c r="BA310" s="21"/>
      <c r="BB310" s="21"/>
    </row>
    <row r="311" spans="1:54">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1"/>
      <c r="AV311" s="21"/>
      <c r="AW311" s="21"/>
      <c r="AX311" s="21"/>
      <c r="AY311" s="21"/>
      <c r="AZ311" s="21"/>
      <c r="BA311" s="21"/>
      <c r="BB311" s="21"/>
    </row>
    <row r="312" spans="1:54">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c r="AX312" s="21"/>
      <c r="AY312" s="21"/>
      <c r="AZ312" s="21"/>
      <c r="BA312" s="21"/>
      <c r="BB312" s="21"/>
    </row>
    <row r="313" spans="1:54">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c r="AT313" s="21"/>
      <c r="AU313" s="21"/>
      <c r="AV313" s="21"/>
      <c r="AW313" s="21"/>
      <c r="AX313" s="21"/>
      <c r="AY313" s="21"/>
      <c r="AZ313" s="21"/>
      <c r="BA313" s="21"/>
      <c r="BB313" s="21"/>
    </row>
    <row r="314" spans="1:54">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row>
    <row r="315" spans="1:54">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row>
    <row r="316" spans="1:54">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row>
    <row r="317" spans="1:54">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row>
    <row r="318" spans="1:54">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row>
    <row r="319" spans="1:54">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row>
    <row r="320" spans="1:54">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row>
    <row r="321" spans="1:54">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21"/>
      <c r="AY321" s="21"/>
      <c r="AZ321" s="21"/>
      <c r="BA321" s="21"/>
      <c r="BB321" s="21"/>
    </row>
    <row r="322" spans="1:54">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1"/>
      <c r="AW322" s="21"/>
      <c r="AX322" s="21"/>
      <c r="AY322" s="21"/>
      <c r="AZ322" s="21"/>
      <c r="BA322" s="21"/>
      <c r="BB322" s="21"/>
    </row>
    <row r="323" spans="1:54">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c r="AT323" s="21"/>
      <c r="AU323" s="21"/>
      <c r="AV323" s="21"/>
      <c r="AW323" s="21"/>
      <c r="AX323" s="21"/>
      <c r="AY323" s="21"/>
      <c r="AZ323" s="21"/>
      <c r="BA323" s="21"/>
      <c r="BB323" s="21"/>
    </row>
    <row r="324" spans="1:54">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21"/>
      <c r="AY324" s="21"/>
      <c r="AZ324" s="21"/>
      <c r="BA324" s="21"/>
      <c r="BB324" s="21"/>
    </row>
    <row r="325" spans="1:54">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row>
    <row r="326" spans="1:54">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row>
    <row r="327" spans="1:54">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row>
    <row r="328" spans="1:54">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row>
    <row r="329" spans="1:54">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row>
    <row r="330" spans="1:54">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c r="AS330" s="21"/>
      <c r="AT330" s="21"/>
      <c r="AU330" s="21"/>
      <c r="AV330" s="21"/>
      <c r="AW330" s="21"/>
      <c r="AX330" s="21"/>
      <c r="AY330" s="21"/>
      <c r="AZ330" s="21"/>
      <c r="BA330" s="21"/>
      <c r="BB330" s="21"/>
    </row>
    <row r="331" spans="1:54">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1"/>
      <c r="AV331" s="21"/>
      <c r="AW331" s="21"/>
      <c r="AX331" s="21"/>
      <c r="AY331" s="21"/>
      <c r="AZ331" s="21"/>
      <c r="BA331" s="21"/>
      <c r="BB331" s="21"/>
    </row>
    <row r="332" spans="1:54">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1"/>
      <c r="AV332" s="21"/>
      <c r="AW332" s="21"/>
      <c r="AX332" s="21"/>
      <c r="AY332" s="21"/>
      <c r="AZ332" s="21"/>
      <c r="BA332" s="21"/>
      <c r="BB332" s="21"/>
    </row>
    <row r="333" spans="1:54">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c r="AT333" s="21"/>
      <c r="AU333" s="21"/>
      <c r="AV333" s="21"/>
      <c r="AW333" s="21"/>
      <c r="AX333" s="21"/>
      <c r="AY333" s="21"/>
      <c r="AZ333" s="21"/>
      <c r="BA333" s="21"/>
      <c r="BB333" s="21"/>
    </row>
    <row r="334" spans="1:54">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c r="AX334" s="21"/>
      <c r="AY334" s="21"/>
      <c r="AZ334" s="21"/>
      <c r="BA334" s="21"/>
      <c r="BB334" s="21"/>
    </row>
  </sheetData>
  <mergeCells count="71">
    <mergeCell ref="BD5:BD6"/>
    <mergeCell ref="A137:BD137"/>
    <mergeCell ref="I11:I12"/>
    <mergeCell ref="H4:H6"/>
    <mergeCell ref="I3:I6"/>
    <mergeCell ref="F3:H3"/>
    <mergeCell ref="A11:A12"/>
    <mergeCell ref="I16:I18"/>
    <mergeCell ref="AV5:AV6"/>
    <mergeCell ref="AW5:AX5"/>
    <mergeCell ref="AY5:AY6"/>
    <mergeCell ref="AZ5:AZ6"/>
    <mergeCell ref="BA5:BA6"/>
    <mergeCell ref="BB5:BC5"/>
    <mergeCell ref="AO5:AO6"/>
    <mergeCell ref="AP5:AP6"/>
    <mergeCell ref="AP4:AT4"/>
    <mergeCell ref="AU4:AY4"/>
    <mergeCell ref="AQ5:AQ6"/>
    <mergeCell ref="AR5:AS5"/>
    <mergeCell ref="AT5:AT6"/>
    <mergeCell ref="AU5:AU6"/>
    <mergeCell ref="AF5:AF6"/>
    <mergeCell ref="V4:Z4"/>
    <mergeCell ref="AA4:AE4"/>
    <mergeCell ref="AF4:AJ4"/>
    <mergeCell ref="AK4:AO4"/>
    <mergeCell ref="AG5:AG6"/>
    <mergeCell ref="AH5:AI5"/>
    <mergeCell ref="AJ5:AJ6"/>
    <mergeCell ref="AK5:AK6"/>
    <mergeCell ref="AL5:AL6"/>
    <mergeCell ref="AM5:AN5"/>
    <mergeCell ref="V3:BD3"/>
    <mergeCell ref="N4:N6"/>
    <mergeCell ref="O4:O6"/>
    <mergeCell ref="P4:P6"/>
    <mergeCell ref="Q4:Q6"/>
    <mergeCell ref="R4:R6"/>
    <mergeCell ref="S4:S6"/>
    <mergeCell ref="AZ4:BD4"/>
    <mergeCell ref="V5:V6"/>
    <mergeCell ref="W5:W6"/>
    <mergeCell ref="X5:Y5"/>
    <mergeCell ref="Z5:Z6"/>
    <mergeCell ref="AA5:AA6"/>
    <mergeCell ref="AB5:AB6"/>
    <mergeCell ref="AC5:AD5"/>
    <mergeCell ref="AE5:AE6"/>
    <mergeCell ref="A1:AY1"/>
    <mergeCell ref="A2:AY2"/>
    <mergeCell ref="A3:A6"/>
    <mergeCell ref="B3:B6"/>
    <mergeCell ref="C3:C6"/>
    <mergeCell ref="D3:D6"/>
    <mergeCell ref="E3:E6"/>
    <mergeCell ref="F4:F6"/>
    <mergeCell ref="G4:G6"/>
    <mergeCell ref="J4:J6"/>
    <mergeCell ref="K4:K6"/>
    <mergeCell ref="L4:L6"/>
    <mergeCell ref="T4:T6"/>
    <mergeCell ref="M3:M6"/>
    <mergeCell ref="N3:T3"/>
    <mergeCell ref="U3:U6"/>
    <mergeCell ref="I109:I110"/>
    <mergeCell ref="I111:I112"/>
    <mergeCell ref="A21:A24"/>
    <mergeCell ref="I105:I106"/>
    <mergeCell ref="I107:I108"/>
    <mergeCell ref="I21:I24"/>
  </mergeCells>
  <printOptions horizontalCentered="1"/>
  <pageMargins left="0.46" right="0.2" top="0.61" bottom="0.43" header="0.23" footer="0.2"/>
  <pageSetup paperSize="9" scale="82" orientation="portrait" r:id="rId1"/>
  <headerFooter alignWithMargins="0">
    <oddFooter>Page &amp;P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235" zoomScaleNormal="235" workbookViewId="0">
      <selection activeCell="E8" sqref="E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BH156"/>
  <sheetViews>
    <sheetView topLeftCell="A2" workbookViewId="0">
      <pane ySplit="8" topLeftCell="A68" activePane="bottomLeft" state="frozen"/>
      <selection activeCell="A2" sqref="A2"/>
      <selection pane="bottomLeft" activeCell="L34" sqref="L34"/>
    </sheetView>
  </sheetViews>
  <sheetFormatPr defaultColWidth="9" defaultRowHeight="15.75"/>
  <cols>
    <col min="1" max="1" width="5.375" style="563" customWidth="1"/>
    <col min="2" max="2" width="38.25" style="563" customWidth="1"/>
    <col min="3" max="3" width="8.375" style="563" customWidth="1"/>
    <col min="4" max="4" width="8.125" style="563" hidden="1" customWidth="1"/>
    <col min="5" max="5" width="9.875" style="563" hidden="1" customWidth="1"/>
    <col min="6" max="6" width="8.125" style="563" hidden="1" customWidth="1"/>
    <col min="7" max="7" width="9.75" style="563" hidden="1" customWidth="1"/>
    <col min="8" max="9" width="8.875" style="563" hidden="1" customWidth="1"/>
    <col min="10" max="10" width="12.375" style="563" customWidth="1"/>
    <col min="11" max="11" width="13.5" style="563" customWidth="1"/>
    <col min="12" max="12" width="12.5" style="564" customWidth="1"/>
    <col min="13" max="13" width="13" style="564" customWidth="1"/>
    <col min="14" max="17" width="8.875" style="563" hidden="1" customWidth="1"/>
    <col min="18" max="18" width="7.875" style="563" hidden="1" customWidth="1"/>
    <col min="19" max="19" width="9.125" style="563" hidden="1" customWidth="1"/>
    <col min="20" max="20" width="12.25" style="563" customWidth="1"/>
    <col min="21" max="21" width="8.875" style="563" customWidth="1"/>
    <col min="22" max="22" width="8.875" style="563" hidden="1" customWidth="1"/>
    <col min="23" max="23" width="8.875" style="588" hidden="1" customWidth="1"/>
    <col min="24" max="24" width="8.125" style="588" hidden="1" customWidth="1"/>
    <col min="25" max="25" width="12.75" style="588" customWidth="1"/>
    <col min="26" max="28" width="8.875" style="588" hidden="1" customWidth="1"/>
    <col min="29" max="29" width="12.5" style="588" customWidth="1"/>
    <col min="30" max="32" width="8.875" style="588" hidden="1" customWidth="1"/>
    <col min="33" max="33" width="11.625" style="588" customWidth="1"/>
    <col min="34" max="36" width="8.875" style="588" hidden="1" customWidth="1"/>
    <col min="37" max="37" width="12.125" style="588" customWidth="1"/>
    <col min="38" max="40" width="8.875" style="588" hidden="1" customWidth="1"/>
    <col min="41" max="41" width="12.125" style="588" customWidth="1"/>
    <col min="42" max="42" width="8.875" style="588" hidden="1" customWidth="1"/>
    <col min="43" max="44" width="8.875" style="563" hidden="1" customWidth="1"/>
    <col min="45" max="45" width="11.75" style="563" customWidth="1"/>
    <col min="46" max="48" width="8.875" style="563" hidden="1" customWidth="1"/>
    <col min="49" max="49" width="12.375" style="563" customWidth="1"/>
    <col min="50" max="50" width="11.75" style="563" customWidth="1"/>
    <col min="51" max="51" width="7.375" style="563" customWidth="1"/>
    <col min="52" max="52" width="11.25" style="563" bestFit="1" customWidth="1"/>
    <col min="53" max="16384" width="9" style="563"/>
  </cols>
  <sheetData>
    <row r="1" spans="1:60" ht="20.25" hidden="1" customHeight="1">
      <c r="A1" s="1660" t="s">
        <v>546</v>
      </c>
      <c r="B1" s="1660"/>
      <c r="C1" s="586"/>
      <c r="D1" s="1661"/>
      <c r="E1" s="1661"/>
      <c r="F1" s="1661"/>
      <c r="G1" s="1661"/>
      <c r="H1" s="1661"/>
      <c r="I1" s="1661"/>
      <c r="J1" s="1661"/>
      <c r="K1" s="1661"/>
      <c r="L1" s="1661"/>
      <c r="M1" s="1661"/>
      <c r="N1" s="1661"/>
      <c r="O1" s="1661"/>
      <c r="P1" s="1661"/>
      <c r="Q1" s="1661"/>
      <c r="R1" s="1661"/>
      <c r="S1" s="1661"/>
      <c r="T1" s="1661"/>
      <c r="U1" s="586">
        <v>38878.960799999993</v>
      </c>
      <c r="V1" s="586"/>
      <c r="W1" s="587"/>
      <c r="X1" s="587"/>
      <c r="Y1" s="587"/>
      <c r="Z1" s="587"/>
      <c r="AA1" s="587"/>
      <c r="AB1" s="587"/>
      <c r="AC1" s="587"/>
      <c r="AD1" s="587"/>
      <c r="AE1" s="587"/>
      <c r="AF1" s="587"/>
      <c r="AG1" s="587"/>
      <c r="AH1" s="587"/>
      <c r="AI1" s="587"/>
      <c r="AJ1" s="587"/>
      <c r="AK1" s="587"/>
      <c r="AL1" s="587"/>
      <c r="AM1" s="587"/>
    </row>
    <row r="2" spans="1:60" ht="20.25" customHeight="1">
      <c r="A2" s="1662" t="s">
        <v>546</v>
      </c>
      <c r="B2" s="1662"/>
      <c r="C2" s="586"/>
      <c r="D2" s="586"/>
      <c r="E2" s="586"/>
      <c r="F2" s="586"/>
      <c r="G2" s="586"/>
      <c r="H2" s="586"/>
      <c r="I2" s="586"/>
      <c r="J2" s="586"/>
      <c r="K2" s="586"/>
      <c r="L2" s="583"/>
      <c r="M2" s="583"/>
      <c r="N2" s="586"/>
      <c r="O2" s="586"/>
      <c r="P2" s="586"/>
      <c r="Q2" s="586"/>
      <c r="R2" s="586"/>
      <c r="S2" s="586"/>
      <c r="T2" s="586"/>
      <c r="U2" s="586"/>
      <c r="V2" s="586"/>
      <c r="W2" s="587"/>
      <c r="X2" s="587"/>
      <c r="Y2" s="587"/>
      <c r="Z2" s="587"/>
      <c r="AA2" s="587"/>
      <c r="AB2" s="587"/>
      <c r="AC2" s="587"/>
      <c r="AD2" s="587"/>
      <c r="AE2" s="587"/>
      <c r="AF2" s="587"/>
      <c r="AG2" s="587"/>
      <c r="AH2" s="587"/>
      <c r="AI2" s="587"/>
      <c r="AJ2" s="587"/>
      <c r="AK2" s="587"/>
      <c r="AL2" s="587"/>
      <c r="AM2" s="587"/>
    </row>
    <row r="3" spans="1:60" ht="18.75">
      <c r="A3" s="1663" t="s">
        <v>1142</v>
      </c>
      <c r="B3" s="1663"/>
      <c r="C3" s="1663"/>
      <c r="D3" s="1663"/>
      <c r="E3" s="1663"/>
      <c r="F3" s="1663"/>
      <c r="G3" s="1663"/>
      <c r="H3" s="1663"/>
      <c r="I3" s="1663"/>
      <c r="J3" s="1663"/>
      <c r="K3" s="1663"/>
      <c r="L3" s="1663"/>
      <c r="M3" s="1663"/>
      <c r="N3" s="1663"/>
      <c r="O3" s="1663"/>
      <c r="P3" s="1663"/>
      <c r="Q3" s="1663"/>
      <c r="R3" s="1663"/>
      <c r="S3" s="1663"/>
      <c r="T3" s="1663"/>
      <c r="U3" s="1663"/>
      <c r="V3" s="1663"/>
      <c r="W3" s="1663"/>
      <c r="X3" s="1663"/>
      <c r="Y3" s="1663"/>
      <c r="Z3" s="1663"/>
      <c r="AA3" s="1663"/>
      <c r="AB3" s="1663"/>
      <c r="AC3" s="1663"/>
      <c r="AD3" s="1663"/>
      <c r="AE3" s="1663"/>
      <c r="AF3" s="1663"/>
      <c r="AG3" s="1663"/>
      <c r="AH3" s="1663"/>
      <c r="AI3" s="1663"/>
      <c r="AJ3" s="1663"/>
      <c r="AK3" s="1663"/>
      <c r="AL3" s="1663"/>
      <c r="AM3" s="1663"/>
      <c r="AN3" s="1663"/>
      <c r="AO3" s="1663"/>
      <c r="AP3" s="1663"/>
      <c r="AQ3" s="1663"/>
      <c r="AR3" s="1663"/>
      <c r="AS3" s="1663"/>
      <c r="AT3" s="1663"/>
      <c r="AU3" s="1663"/>
      <c r="AV3" s="1663"/>
      <c r="AW3" s="1663"/>
      <c r="AX3" s="1663"/>
    </row>
    <row r="4" spans="1:60" ht="18.75">
      <c r="A4" s="1664" t="str">
        <f>[1]TH!A3:V3</f>
        <v>(Kèm theo Tờ trình số:            /TTr-UBND, ngày       tháng      năm 2020 của UBND thành phố Lai Châu)</v>
      </c>
      <c r="B4" s="1664"/>
      <c r="C4" s="1664"/>
      <c r="D4" s="1664"/>
      <c r="E4" s="1664"/>
      <c r="F4" s="1664"/>
      <c r="G4" s="1664"/>
      <c r="H4" s="1664"/>
      <c r="I4" s="1664"/>
      <c r="J4" s="1664"/>
      <c r="K4" s="1664"/>
      <c r="L4" s="1664"/>
      <c r="M4" s="1664"/>
      <c r="N4" s="1664"/>
      <c r="O4" s="1664"/>
      <c r="P4" s="1664"/>
      <c r="Q4" s="1664"/>
      <c r="R4" s="1664"/>
      <c r="S4" s="1664"/>
      <c r="T4" s="1664"/>
      <c r="U4" s="1664"/>
      <c r="V4" s="1664"/>
      <c r="W4" s="1664"/>
      <c r="X4" s="1664"/>
      <c r="Y4" s="1664"/>
      <c r="Z4" s="1664"/>
      <c r="AA4" s="1664"/>
      <c r="AB4" s="1664"/>
      <c r="AC4" s="1664"/>
      <c r="AD4" s="1664"/>
      <c r="AE4" s="1664"/>
      <c r="AF4" s="1664"/>
      <c r="AG4" s="1664"/>
      <c r="AH4" s="1664"/>
      <c r="AI4" s="1664"/>
      <c r="AJ4" s="1664"/>
      <c r="AK4" s="1664"/>
      <c r="AL4" s="1664"/>
      <c r="AM4" s="1664"/>
      <c r="AN4" s="1664"/>
      <c r="AO4" s="1664"/>
      <c r="AP4" s="1664"/>
      <c r="AQ4" s="1664"/>
      <c r="AR4" s="1664"/>
      <c r="AS4" s="1664"/>
      <c r="AT4" s="1664"/>
      <c r="AU4" s="1664"/>
      <c r="AV4" s="1664"/>
      <c r="AW4" s="1664"/>
      <c r="AX4" s="1664"/>
    </row>
    <row r="5" spans="1:60">
      <c r="A5" s="586"/>
      <c r="B5" s="589"/>
      <c r="C5" s="586"/>
      <c r="D5" s="586"/>
      <c r="E5" s="589"/>
      <c r="F5" s="586"/>
      <c r="G5" s="586"/>
      <c r="H5" s="586"/>
      <c r="I5" s="586"/>
      <c r="J5" s="586"/>
      <c r="K5" s="586"/>
      <c r="L5" s="583"/>
      <c r="M5" s="583"/>
      <c r="N5" s="586"/>
      <c r="O5" s="586"/>
      <c r="P5" s="586"/>
      <c r="Q5" s="586"/>
      <c r="R5" s="586"/>
      <c r="S5" s="586"/>
      <c r="T5" s="586"/>
      <c r="U5" s="586"/>
      <c r="V5" s="586"/>
      <c r="W5" s="587"/>
      <c r="X5" s="587"/>
      <c r="Y5" s="587"/>
      <c r="Z5" s="587"/>
      <c r="AA5" s="587"/>
      <c r="AB5" s="587"/>
      <c r="AC5" s="587"/>
      <c r="AD5" s="587"/>
      <c r="AE5" s="587"/>
      <c r="AF5" s="587"/>
      <c r="AG5" s="587"/>
      <c r="AH5" s="587"/>
      <c r="AI5" s="587"/>
      <c r="AJ5" s="587"/>
      <c r="AK5" s="587"/>
      <c r="AL5" s="587"/>
      <c r="AM5" s="587"/>
    </row>
    <row r="6" spans="1:60">
      <c r="A6" s="1657" t="s">
        <v>169</v>
      </c>
      <c r="B6" s="1643" t="s">
        <v>196</v>
      </c>
      <c r="C6" s="1654" t="s">
        <v>289</v>
      </c>
      <c r="D6" s="1654" t="s">
        <v>1040</v>
      </c>
      <c r="E6" s="1655" t="s">
        <v>1041</v>
      </c>
      <c r="F6" s="1655" t="s">
        <v>1042</v>
      </c>
      <c r="G6" s="576" t="s">
        <v>1043</v>
      </c>
      <c r="H6" s="577"/>
      <c r="I6" s="577"/>
      <c r="J6" s="1648" t="s">
        <v>1138</v>
      </c>
      <c r="K6" s="1644" t="s">
        <v>1115</v>
      </c>
      <c r="L6" s="1644"/>
      <c r="M6" s="1645" t="s">
        <v>1139</v>
      </c>
      <c r="N6" s="578" t="s">
        <v>291</v>
      </c>
      <c r="O6" s="579"/>
      <c r="P6" s="579"/>
      <c r="Q6" s="579"/>
      <c r="R6" s="579"/>
      <c r="S6" s="579"/>
      <c r="T6" s="1648" t="s">
        <v>1143</v>
      </c>
      <c r="U6" s="1645" t="s">
        <v>723</v>
      </c>
      <c r="V6" s="1643" t="s">
        <v>1144</v>
      </c>
      <c r="W6" s="1643"/>
      <c r="X6" s="1643"/>
      <c r="Y6" s="1643"/>
      <c r="Z6" s="1643"/>
      <c r="AA6" s="1643"/>
      <c r="AB6" s="1643"/>
      <c r="AC6" s="1643"/>
      <c r="AD6" s="1643"/>
      <c r="AE6" s="1643"/>
      <c r="AF6" s="1643"/>
      <c r="AG6" s="1643"/>
      <c r="AH6" s="1643"/>
      <c r="AI6" s="1643"/>
      <c r="AJ6" s="1643"/>
      <c r="AK6" s="1643"/>
      <c r="AL6" s="1643"/>
      <c r="AM6" s="1643"/>
      <c r="AN6" s="1643"/>
      <c r="AO6" s="1643"/>
      <c r="AP6" s="1643"/>
      <c r="AQ6" s="1643"/>
      <c r="AR6" s="1643"/>
      <c r="AS6" s="1643"/>
      <c r="AT6" s="1643"/>
      <c r="AU6" s="1643"/>
      <c r="AV6" s="1643"/>
      <c r="AW6" s="1643"/>
      <c r="AX6" s="1643"/>
    </row>
    <row r="7" spans="1:60" ht="15.75" hidden="1" customHeight="1">
      <c r="A7" s="1658"/>
      <c r="B7" s="1643"/>
      <c r="C7" s="1643"/>
      <c r="D7" s="1654"/>
      <c r="E7" s="1656"/>
      <c r="F7" s="1656"/>
      <c r="G7" s="1644" t="s">
        <v>1007</v>
      </c>
      <c r="H7" s="1644" t="s">
        <v>656</v>
      </c>
      <c r="I7" s="1644" t="s">
        <v>786</v>
      </c>
      <c r="J7" s="1649"/>
      <c r="K7" s="590"/>
      <c r="L7" s="591"/>
      <c r="M7" s="1646"/>
      <c r="N7" s="1645" t="s">
        <v>1045</v>
      </c>
      <c r="O7" s="1645" t="s">
        <v>1046</v>
      </c>
      <c r="P7" s="1645" t="s">
        <v>1047</v>
      </c>
      <c r="Q7" s="1645" t="s">
        <v>1048</v>
      </c>
      <c r="R7" s="1645" t="s">
        <v>1049</v>
      </c>
      <c r="S7" s="1645" t="s">
        <v>1050</v>
      </c>
      <c r="T7" s="1649"/>
      <c r="U7" s="1646"/>
      <c r="V7" s="1651" t="s">
        <v>994</v>
      </c>
      <c r="W7" s="1652"/>
      <c r="X7" s="1652"/>
      <c r="Y7" s="1652"/>
      <c r="Z7" s="1652"/>
      <c r="AA7" s="1652"/>
      <c r="AB7" s="1652"/>
      <c r="AC7" s="1652"/>
      <c r="AD7" s="1652"/>
      <c r="AE7" s="1652"/>
      <c r="AF7" s="1652"/>
      <c r="AG7" s="1652"/>
      <c r="AH7" s="1652"/>
      <c r="AI7" s="1652"/>
      <c r="AJ7" s="1652"/>
      <c r="AK7" s="1652"/>
      <c r="AL7" s="1652"/>
      <c r="AM7" s="1652"/>
      <c r="AN7" s="1652"/>
      <c r="AO7" s="1652"/>
      <c r="AP7" s="1652"/>
      <c r="AQ7" s="1652"/>
      <c r="AR7" s="1652"/>
      <c r="AS7" s="1652"/>
      <c r="AT7" s="1652"/>
      <c r="AU7" s="1652"/>
      <c r="AV7" s="1652"/>
      <c r="AW7" s="1652"/>
      <c r="AX7" s="1653"/>
    </row>
    <row r="8" spans="1:60" ht="31.5">
      <c r="A8" s="1658"/>
      <c r="B8" s="1643"/>
      <c r="C8" s="1643"/>
      <c r="D8" s="1654"/>
      <c r="E8" s="1656"/>
      <c r="F8" s="1656"/>
      <c r="G8" s="1644"/>
      <c r="H8" s="1644"/>
      <c r="I8" s="1644"/>
      <c r="J8" s="1649"/>
      <c r="K8" s="1646" t="s">
        <v>1145</v>
      </c>
      <c r="L8" s="1646" t="s">
        <v>1140</v>
      </c>
      <c r="M8" s="1646"/>
      <c r="N8" s="1646"/>
      <c r="O8" s="1646"/>
      <c r="P8" s="1646"/>
      <c r="Q8" s="1646"/>
      <c r="R8" s="1646"/>
      <c r="S8" s="1646"/>
      <c r="T8" s="1649"/>
      <c r="U8" s="1646"/>
      <c r="V8" s="592" t="s">
        <v>987</v>
      </c>
      <c r="W8" s="593"/>
      <c r="X8" s="593"/>
      <c r="Y8" s="574" t="s">
        <v>987</v>
      </c>
      <c r="Z8" s="574" t="s">
        <v>988</v>
      </c>
      <c r="AA8" s="575"/>
      <c r="AB8" s="575"/>
      <c r="AC8" s="574" t="s">
        <v>988</v>
      </c>
      <c r="AD8" s="574" t="s">
        <v>989</v>
      </c>
      <c r="AE8" s="575"/>
      <c r="AF8" s="575"/>
      <c r="AG8" s="574" t="s">
        <v>989</v>
      </c>
      <c r="AH8" s="574" t="s">
        <v>990</v>
      </c>
      <c r="AI8" s="575"/>
      <c r="AJ8" s="575"/>
      <c r="AK8" s="574" t="s">
        <v>990</v>
      </c>
      <c r="AL8" s="1654" t="s">
        <v>991</v>
      </c>
      <c r="AM8" s="1643"/>
      <c r="AN8" s="1643"/>
      <c r="AO8" s="1643"/>
      <c r="AP8" s="1654" t="s">
        <v>992</v>
      </c>
      <c r="AQ8" s="1643"/>
      <c r="AR8" s="1643"/>
      <c r="AS8" s="1643"/>
      <c r="AT8" s="1654" t="s">
        <v>1102</v>
      </c>
      <c r="AU8" s="1643"/>
      <c r="AV8" s="1643"/>
      <c r="AW8" s="1643"/>
      <c r="AX8" s="1643"/>
    </row>
    <row r="9" spans="1:60" ht="81.75" customHeight="1">
      <c r="A9" s="1659"/>
      <c r="B9" s="1643"/>
      <c r="C9" s="1643"/>
      <c r="D9" s="1654"/>
      <c r="E9" s="1656"/>
      <c r="F9" s="1656"/>
      <c r="G9" s="1644"/>
      <c r="H9" s="1644"/>
      <c r="I9" s="1644"/>
      <c r="J9" s="1649"/>
      <c r="K9" s="1646"/>
      <c r="L9" s="1646"/>
      <c r="M9" s="1646"/>
      <c r="N9" s="1646"/>
      <c r="O9" s="1646"/>
      <c r="P9" s="1646"/>
      <c r="Q9" s="1646"/>
      <c r="R9" s="1646"/>
      <c r="S9" s="1646"/>
      <c r="T9" s="1649"/>
      <c r="U9" s="1646"/>
      <c r="V9" s="592" t="s">
        <v>1146</v>
      </c>
      <c r="W9" s="593"/>
      <c r="X9" s="593"/>
      <c r="Y9" s="594" t="s">
        <v>1147</v>
      </c>
      <c r="Z9" s="594" t="s">
        <v>1148</v>
      </c>
      <c r="AA9" s="595"/>
      <c r="AB9" s="595"/>
      <c r="AC9" s="594" t="s">
        <v>1147</v>
      </c>
      <c r="AD9" s="594" t="s">
        <v>1149</v>
      </c>
      <c r="AE9" s="595"/>
      <c r="AF9" s="595"/>
      <c r="AG9" s="594" t="s">
        <v>1147</v>
      </c>
      <c r="AH9" s="594" t="s">
        <v>1150</v>
      </c>
      <c r="AI9" s="595"/>
      <c r="AJ9" s="595"/>
      <c r="AK9" s="594" t="s">
        <v>1147</v>
      </c>
      <c r="AL9" s="594" t="s">
        <v>1151</v>
      </c>
      <c r="AM9" s="595"/>
      <c r="AN9" s="595"/>
      <c r="AO9" s="594" t="s">
        <v>1147</v>
      </c>
      <c r="AP9" s="594" t="s">
        <v>1152</v>
      </c>
      <c r="AQ9" s="595"/>
      <c r="AR9" s="595"/>
      <c r="AS9" s="594" t="s">
        <v>1147</v>
      </c>
      <c r="AT9" s="594" t="s">
        <v>1153</v>
      </c>
      <c r="AU9" s="595"/>
      <c r="AV9" s="595"/>
      <c r="AW9" s="594" t="s">
        <v>1154</v>
      </c>
      <c r="AX9" s="594" t="s">
        <v>1155</v>
      </c>
      <c r="BD9" s="596" t="e">
        <f>+#REF!/L21*1000</f>
        <v>#REF!</v>
      </c>
      <c r="BH9" s="596" t="e">
        <f>+#REF!/L21*1000</f>
        <v>#REF!</v>
      </c>
    </row>
    <row r="10" spans="1:60">
      <c r="A10" s="575" t="s">
        <v>163</v>
      </c>
      <c r="B10" s="575" t="s">
        <v>164</v>
      </c>
      <c r="C10" s="575" t="s">
        <v>165</v>
      </c>
      <c r="D10" s="575">
        <v>1</v>
      </c>
      <c r="E10" s="575">
        <v>1</v>
      </c>
      <c r="F10" s="597">
        <v>1</v>
      </c>
      <c r="G10" s="548">
        <v>1</v>
      </c>
      <c r="H10" s="548">
        <v>3</v>
      </c>
      <c r="I10" s="548">
        <v>3</v>
      </c>
      <c r="J10" s="548">
        <v>1</v>
      </c>
      <c r="K10" s="548">
        <v>2</v>
      </c>
      <c r="L10" s="548">
        <v>3</v>
      </c>
      <c r="M10" s="548" t="s">
        <v>1141</v>
      </c>
      <c r="N10" s="548" t="s">
        <v>819</v>
      </c>
      <c r="O10" s="548" t="s">
        <v>198</v>
      </c>
      <c r="P10" s="548" t="s">
        <v>790</v>
      </c>
      <c r="Q10" s="548" t="s">
        <v>790</v>
      </c>
      <c r="R10" s="548" t="s">
        <v>724</v>
      </c>
      <c r="S10" s="548" t="s">
        <v>1036</v>
      </c>
      <c r="T10" s="548" t="s">
        <v>198</v>
      </c>
      <c r="U10" s="548">
        <v>6</v>
      </c>
      <c r="V10" s="598"/>
      <c r="W10" s="598"/>
      <c r="X10" s="598"/>
      <c r="Y10" s="599"/>
      <c r="Z10" s="600"/>
      <c r="AA10" s="600"/>
      <c r="AB10" s="600"/>
      <c r="AC10" s="600"/>
      <c r="AD10" s="600"/>
      <c r="AE10" s="600"/>
      <c r="AF10" s="600"/>
      <c r="AG10" s="600"/>
      <c r="AH10" s="600"/>
      <c r="AI10" s="600"/>
      <c r="AJ10" s="600"/>
      <c r="AK10" s="600"/>
      <c r="AL10" s="600"/>
      <c r="AM10" s="600"/>
      <c r="AN10" s="600"/>
      <c r="AO10" s="600"/>
      <c r="AP10" s="600"/>
      <c r="AQ10" s="600"/>
      <c r="AR10" s="600"/>
      <c r="AS10" s="600"/>
      <c r="AT10" s="601"/>
      <c r="AU10" s="601"/>
      <c r="AV10" s="601"/>
      <c r="AW10" s="601"/>
      <c r="AX10" s="601"/>
    </row>
    <row r="11" spans="1:60" s="565" customFormat="1" ht="31.5">
      <c r="A11" s="602" t="s">
        <v>163</v>
      </c>
      <c r="B11" s="603" t="s">
        <v>1032</v>
      </c>
      <c r="C11" s="604" t="s">
        <v>886</v>
      </c>
      <c r="D11" s="605">
        <v>124.062844</v>
      </c>
      <c r="E11" s="605" t="e">
        <v>#DIV/0!</v>
      </c>
      <c r="F11" s="605">
        <v>301.04016644000001</v>
      </c>
      <c r="G11" s="605">
        <v>341.15278918634925</v>
      </c>
      <c r="H11" s="606">
        <f>+H12+H16+H17</f>
        <v>147.00476993999999</v>
      </c>
      <c r="I11" s="605" t="e">
        <f>+I12+I16+I17</f>
        <v>#REF!</v>
      </c>
      <c r="J11" s="572">
        <f>J12+J16+J17</f>
        <v>344.91301404000001</v>
      </c>
      <c r="K11" s="572">
        <v>358.11972699</v>
      </c>
      <c r="L11" s="605">
        <f>L12+L16+L17</f>
        <v>395.43036147999999</v>
      </c>
      <c r="M11" s="605">
        <f>L11-K11</f>
        <v>37.310634489999984</v>
      </c>
      <c r="N11" s="607">
        <f>+H11/D11%</f>
        <v>118.49218122067231</v>
      </c>
      <c r="O11" s="607" t="e">
        <f>I11/E11%</f>
        <v>#REF!</v>
      </c>
      <c r="P11" s="607">
        <f>+H11/G11%</f>
        <v>43.09059594400707</v>
      </c>
      <c r="Q11" s="607" t="e">
        <f>I11/G11%</f>
        <v>#REF!</v>
      </c>
      <c r="R11" s="607">
        <f t="shared" ref="R11:R74" si="0">+J11/F11%</f>
        <v>114.57375210717744</v>
      </c>
      <c r="S11" s="607">
        <f t="shared" ref="S11:S74" si="1">+J11/G11%</f>
        <v>101.10221137649759</v>
      </c>
      <c r="T11" s="607">
        <f t="shared" ref="T11:T74" si="2">+L11/J11%</f>
        <v>114.6464022474204</v>
      </c>
      <c r="U11" s="608"/>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9"/>
      <c r="AR11" s="610"/>
      <c r="AS11" s="602"/>
      <c r="AT11" s="602"/>
      <c r="AU11" s="602"/>
      <c r="AV11" s="602"/>
      <c r="AW11" s="602"/>
      <c r="AX11" s="602"/>
      <c r="AY11" s="611">
        <v>575.87286560000007</v>
      </c>
      <c r="AZ11" s="611">
        <v>571.02086779999991</v>
      </c>
      <c r="BA11" s="611">
        <v>591.09398350000004</v>
      </c>
      <c r="BB11" s="611">
        <v>626.64346109999997</v>
      </c>
      <c r="BC11" s="611">
        <v>673.33567299000003</v>
      </c>
      <c r="BD11" s="611">
        <v>710.70295446</v>
      </c>
      <c r="BE11" s="611">
        <v>755.15367748000006</v>
      </c>
      <c r="BF11" s="611">
        <v>802.79632815000002</v>
      </c>
      <c r="BG11" s="611">
        <v>855.89173416999995</v>
      </c>
      <c r="BH11" s="611">
        <v>901.90541766999991</v>
      </c>
    </row>
    <row r="12" spans="1:60">
      <c r="A12" s="549"/>
      <c r="B12" s="550" t="s">
        <v>51</v>
      </c>
      <c r="C12" s="549" t="s">
        <v>166</v>
      </c>
      <c r="D12" s="573">
        <v>113.8</v>
      </c>
      <c r="E12" s="573" t="e">
        <v>#DIV/0!</v>
      </c>
      <c r="F12" s="573">
        <v>271.77590644000003</v>
      </c>
      <c r="G12" s="573">
        <v>310.53170418634926</v>
      </c>
      <c r="H12" s="378">
        <f>H13+H14+H15</f>
        <v>144.99476994</v>
      </c>
      <c r="I12" s="573" t="e">
        <f>+I13+I14+I15</f>
        <v>#REF!</v>
      </c>
      <c r="J12" s="377">
        <f>+J13+J14+J15</f>
        <v>314.65657604</v>
      </c>
      <c r="K12" s="377">
        <v>327.18439198999999</v>
      </c>
      <c r="L12" s="573">
        <f>+L13+L14+L15</f>
        <v>363.94502647999997</v>
      </c>
      <c r="M12" s="573">
        <f>L12-K12</f>
        <v>36.760634489999973</v>
      </c>
      <c r="N12" s="612">
        <f>+H12/D12%</f>
        <v>127.41192437609843</v>
      </c>
      <c r="O12" s="612" t="e">
        <f>I12/E12%</f>
        <v>#REF!</v>
      </c>
      <c r="P12" s="612">
        <f>+H12/G12%</f>
        <v>46.692420769052625</v>
      </c>
      <c r="Q12" s="612" t="e">
        <f>I12/G12%</f>
        <v>#REF!</v>
      </c>
      <c r="R12" s="612">
        <f t="shared" si="0"/>
        <v>115.77795109275689</v>
      </c>
      <c r="S12" s="612">
        <f t="shared" si="1"/>
        <v>101.32832551331873</v>
      </c>
      <c r="T12" s="612">
        <f t="shared" si="2"/>
        <v>115.66420478488085</v>
      </c>
      <c r="U12" s="573"/>
      <c r="V12" s="573"/>
      <c r="W12" s="573"/>
      <c r="X12" s="573"/>
      <c r="Y12" s="573"/>
      <c r="Z12" s="573"/>
      <c r="AA12" s="573"/>
      <c r="AB12" s="573"/>
      <c r="AC12" s="573"/>
      <c r="AD12" s="573"/>
      <c r="AE12" s="573"/>
      <c r="AF12" s="573"/>
      <c r="AG12" s="573"/>
      <c r="AH12" s="573"/>
      <c r="AI12" s="573"/>
      <c r="AJ12" s="573"/>
      <c r="AK12" s="573"/>
      <c r="AL12" s="573"/>
      <c r="AM12" s="573"/>
      <c r="AN12" s="573"/>
      <c r="AO12" s="573"/>
      <c r="AP12" s="573"/>
      <c r="AQ12" s="613"/>
      <c r="AR12" s="614"/>
      <c r="AS12" s="549"/>
      <c r="AT12" s="549"/>
      <c r="AU12" s="549"/>
      <c r="AV12" s="549"/>
      <c r="AW12" s="549"/>
      <c r="AX12" s="549"/>
    </row>
    <row r="13" spans="1:60">
      <c r="A13" s="549"/>
      <c r="B13" s="550" t="s">
        <v>52</v>
      </c>
      <c r="C13" s="549" t="s">
        <v>166</v>
      </c>
      <c r="D13" s="573">
        <v>47.536778073999997</v>
      </c>
      <c r="E13" s="573">
        <v>132.72986804061</v>
      </c>
      <c r="F13" s="573">
        <v>158.74357180000001</v>
      </c>
      <c r="G13" s="573">
        <v>189.71396242634924</v>
      </c>
      <c r="H13" s="378">
        <f>((H37+H40)*1000*11000+H52*1000*6500+H63*1000*7500+H67*15000*1000+H73*1000*60000+H76*1000*15000+H79*1000*5000+H85*1000*8000+H93*1000*6000)/1000000000+H68*1.75/2</f>
        <v>80.330013219999998</v>
      </c>
      <c r="I13" s="573" t="e">
        <f t="shared" ref="I13" si="3">((I37+I40)*1000*11000+I52*1000*6500+I63*1000*7500+I67*15000*1000+I73*1000*60000+I76*1000*15000+I79*1000*5000+I85*1000*10000+I93*1000*7000)/1000000000+I68*1.75</f>
        <v>#REF!</v>
      </c>
      <c r="J13" s="377">
        <f>((J37+J40)*1000*10000+J52*1000*6500+J63*1000*7000+J67*15000*1000+J73*1000*60000+J76*1000*15000+J79*1000*5000+J85*1000*5000+J93*1000*5500)/1000000000+J68*1.4</f>
        <v>200.94066530000001</v>
      </c>
      <c r="K13" s="377">
        <v>206.49493498999999</v>
      </c>
      <c r="L13" s="573">
        <f>((L37+L40)*1000*10000+L52*1000*5500+L63*1000*6000+L67*13000*1000+L73*1000*60000+L76*1000*15000+L79*1000*2000+L85*1000*12000+L93*1000*5000)/1000000000+L68*1.5</f>
        <v>229.4184588</v>
      </c>
      <c r="M13" s="573">
        <f t="shared" ref="M13:M76" si="4">L13-K13</f>
        <v>22.923523810000006</v>
      </c>
      <c r="N13" s="612">
        <f t="shared" ref="N13:N74" si="5">+H13/D13%</f>
        <v>168.98497642173209</v>
      </c>
      <c r="O13" s="612" t="e">
        <f t="shared" ref="O13:O74" si="6">I13/E13%</f>
        <v>#REF!</v>
      </c>
      <c r="P13" s="612">
        <f t="shared" ref="P13:P74" si="7">+H13/G13%</f>
        <v>42.342699605563148</v>
      </c>
      <c r="Q13" s="612" t="e">
        <f t="shared" ref="Q13:Q76" si="8">I13/G13%</f>
        <v>#REF!</v>
      </c>
      <c r="R13" s="615">
        <f t="shared" si="0"/>
        <v>126.58192267033266</v>
      </c>
      <c r="S13" s="612">
        <f t="shared" si="1"/>
        <v>105.91769985195961</v>
      </c>
      <c r="T13" s="612">
        <f t="shared" si="2"/>
        <v>114.17224007767828</v>
      </c>
      <c r="U13" s="616"/>
      <c r="V13" s="573"/>
      <c r="W13" s="573"/>
      <c r="X13" s="573"/>
      <c r="Y13" s="573"/>
      <c r="Z13" s="573"/>
      <c r="AA13" s="573"/>
      <c r="AB13" s="573"/>
      <c r="AC13" s="573"/>
      <c r="AD13" s="573"/>
      <c r="AE13" s="573"/>
      <c r="AF13" s="573"/>
      <c r="AG13" s="573"/>
      <c r="AH13" s="573"/>
      <c r="AI13" s="573"/>
      <c r="AJ13" s="573"/>
      <c r="AK13" s="573"/>
      <c r="AL13" s="573"/>
      <c r="AM13" s="573"/>
      <c r="AN13" s="573"/>
      <c r="AO13" s="573"/>
      <c r="AP13" s="573"/>
      <c r="AQ13" s="613"/>
      <c r="AR13" s="617"/>
      <c r="AS13" s="549"/>
      <c r="AT13" s="549"/>
      <c r="AU13" s="549"/>
      <c r="AV13" s="549"/>
      <c r="AW13" s="549"/>
      <c r="AX13" s="549"/>
    </row>
    <row r="14" spans="1:60">
      <c r="A14" s="549"/>
      <c r="B14" s="550" t="s">
        <v>53</v>
      </c>
      <c r="C14" s="549" t="s">
        <v>166</v>
      </c>
      <c r="D14" s="573">
        <v>62.43573636</v>
      </c>
      <c r="E14" s="573">
        <v>0</v>
      </c>
      <c r="F14" s="573">
        <v>102.73233464</v>
      </c>
      <c r="G14" s="573">
        <v>108.81774176</v>
      </c>
      <c r="H14" s="378">
        <f t="shared" ref="H14:I14" si="9">(H119*52000*1000)/1000000000</f>
        <v>59.264756719999994</v>
      </c>
      <c r="I14" s="573">
        <f t="shared" si="9"/>
        <v>0</v>
      </c>
      <c r="J14" s="377">
        <f>(J119*53000*1000)/1000000000</f>
        <v>101.01591074</v>
      </c>
      <c r="K14" s="377">
        <v>106.989457</v>
      </c>
      <c r="L14" s="573">
        <f>(L119*53000*1000)/1000000000</f>
        <v>120.82656768</v>
      </c>
      <c r="M14" s="573">
        <f t="shared" si="4"/>
        <v>13.837110679999995</v>
      </c>
      <c r="N14" s="612">
        <f t="shared" si="5"/>
        <v>94.921210471970141</v>
      </c>
      <c r="O14" s="612" t="e">
        <f t="shared" si="6"/>
        <v>#DIV/0!</v>
      </c>
      <c r="P14" s="612">
        <f t="shared" si="7"/>
        <v>54.462402694139485</v>
      </c>
      <c r="Q14" s="612">
        <f t="shared" si="8"/>
        <v>0</v>
      </c>
      <c r="R14" s="612">
        <f t="shared" si="0"/>
        <v>98.329227203864505</v>
      </c>
      <c r="S14" s="612">
        <f t="shared" si="1"/>
        <v>92.830368565075418</v>
      </c>
      <c r="T14" s="612">
        <f t="shared" si="2"/>
        <v>119.61142239363627</v>
      </c>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613"/>
      <c r="AR14" s="617"/>
      <c r="AS14" s="549"/>
      <c r="AT14" s="549"/>
      <c r="AU14" s="549"/>
      <c r="AV14" s="549"/>
      <c r="AW14" s="549"/>
      <c r="AX14" s="549"/>
    </row>
    <row r="15" spans="1:60">
      <c r="A15" s="549"/>
      <c r="B15" s="550" t="s">
        <v>562</v>
      </c>
      <c r="C15" s="549" t="s">
        <v>166</v>
      </c>
      <c r="D15" s="573">
        <v>3.87</v>
      </c>
      <c r="E15" s="573">
        <v>5.2</v>
      </c>
      <c r="F15" s="377">
        <v>10.299999999999999</v>
      </c>
      <c r="G15" s="378">
        <v>12</v>
      </c>
      <c r="H15" s="378">
        <v>5.4</v>
      </c>
      <c r="I15" s="378">
        <v>5.2</v>
      </c>
      <c r="J15" s="377">
        <v>12.7</v>
      </c>
      <c r="K15" s="378">
        <v>13.7</v>
      </c>
      <c r="L15" s="573">
        <v>13.7</v>
      </c>
      <c r="M15" s="573">
        <f t="shared" si="4"/>
        <v>0</v>
      </c>
      <c r="N15" s="612">
        <f t="shared" si="5"/>
        <v>139.53488372093025</v>
      </c>
      <c r="O15" s="612">
        <f t="shared" si="6"/>
        <v>100</v>
      </c>
      <c r="P15" s="612">
        <f t="shared" si="7"/>
        <v>45.000000000000007</v>
      </c>
      <c r="Q15" s="612">
        <f t="shared" si="8"/>
        <v>43.333333333333336</v>
      </c>
      <c r="R15" s="612">
        <f t="shared" si="0"/>
        <v>123.30097087378641</v>
      </c>
      <c r="S15" s="615">
        <f t="shared" si="1"/>
        <v>105.83333333333333</v>
      </c>
      <c r="T15" s="612">
        <f t="shared" si="2"/>
        <v>107.87401574803148</v>
      </c>
      <c r="U15" s="618"/>
      <c r="V15" s="573"/>
      <c r="W15" s="573"/>
      <c r="X15" s="573"/>
      <c r="Y15" s="573"/>
      <c r="Z15" s="573"/>
      <c r="AA15" s="573"/>
      <c r="AB15" s="573"/>
      <c r="AC15" s="573"/>
      <c r="AD15" s="573"/>
      <c r="AE15" s="573"/>
      <c r="AF15" s="573"/>
      <c r="AG15" s="573"/>
      <c r="AH15" s="573"/>
      <c r="AI15" s="573"/>
      <c r="AJ15" s="573"/>
      <c r="AK15" s="573"/>
      <c r="AL15" s="573"/>
      <c r="AM15" s="573"/>
      <c r="AN15" s="573"/>
      <c r="AO15" s="573"/>
      <c r="AP15" s="573"/>
      <c r="AQ15" s="613"/>
      <c r="AR15" s="619"/>
      <c r="AS15" s="549"/>
      <c r="AT15" s="549"/>
      <c r="AU15" s="549"/>
      <c r="AV15" s="549"/>
      <c r="AW15" s="549"/>
      <c r="AX15" s="549"/>
    </row>
    <row r="16" spans="1:60">
      <c r="A16" s="549"/>
      <c r="B16" s="550" t="s">
        <v>54</v>
      </c>
      <c r="C16" s="549" t="s">
        <v>166</v>
      </c>
      <c r="D16" s="573">
        <v>1.7751999999999999</v>
      </c>
      <c r="E16" s="573">
        <v>3.9352</v>
      </c>
      <c r="F16" s="573">
        <v>4.5651999999999999</v>
      </c>
      <c r="G16" s="573">
        <v>4.6551999999999998</v>
      </c>
      <c r="H16" s="378">
        <v>2.0099999999999998</v>
      </c>
      <c r="I16" s="573">
        <f>1.7752+I102*180000*1000/1000000000</f>
        <v>1.7751999999999999</v>
      </c>
      <c r="J16" s="377">
        <f>1.7752+J102*180000*1000/1000000000</f>
        <v>4.6551999999999998</v>
      </c>
      <c r="K16" s="378">
        <v>4.8600000000000003</v>
      </c>
      <c r="L16" s="573">
        <v>4.8600000000000003</v>
      </c>
      <c r="M16" s="573">
        <f t="shared" si="4"/>
        <v>0</v>
      </c>
      <c r="N16" s="612">
        <f t="shared" si="5"/>
        <v>113.22667868409192</v>
      </c>
      <c r="O16" s="612">
        <f t="shared" si="6"/>
        <v>45.110794877007521</v>
      </c>
      <c r="P16" s="612">
        <f t="shared" si="7"/>
        <v>43.17752191098127</v>
      </c>
      <c r="Q16" s="612">
        <f t="shared" si="8"/>
        <v>38.13369994844475</v>
      </c>
      <c r="R16" s="615">
        <f t="shared" si="0"/>
        <v>101.97143608166127</v>
      </c>
      <c r="S16" s="615">
        <f t="shared" si="1"/>
        <v>100</v>
      </c>
      <c r="T16" s="612">
        <f t="shared" si="2"/>
        <v>104.3993813369995</v>
      </c>
      <c r="U16" s="618"/>
      <c r="V16" s="573"/>
      <c r="W16" s="573"/>
      <c r="X16" s="573"/>
      <c r="Y16" s="573"/>
      <c r="Z16" s="573"/>
      <c r="AA16" s="573"/>
      <c r="AB16" s="573"/>
      <c r="AC16" s="573"/>
      <c r="AD16" s="573"/>
      <c r="AE16" s="573"/>
      <c r="AF16" s="573"/>
      <c r="AG16" s="573"/>
      <c r="AH16" s="573"/>
      <c r="AI16" s="573"/>
      <c r="AJ16" s="573"/>
      <c r="AK16" s="573"/>
      <c r="AL16" s="573"/>
      <c r="AM16" s="573"/>
      <c r="AN16" s="573"/>
      <c r="AO16" s="573"/>
      <c r="AP16" s="573"/>
      <c r="AQ16" s="613"/>
      <c r="AR16" s="617"/>
      <c r="AS16" s="549"/>
      <c r="AT16" s="549"/>
      <c r="AU16" s="549"/>
      <c r="AV16" s="549"/>
      <c r="AW16" s="549"/>
      <c r="AX16" s="549"/>
    </row>
    <row r="17" spans="1:52">
      <c r="A17" s="549"/>
      <c r="B17" s="550" t="s">
        <v>48</v>
      </c>
      <c r="C17" s="549" t="s">
        <v>166</v>
      </c>
      <c r="D17" s="573">
        <v>8.4876439999999995</v>
      </c>
      <c r="E17" s="573">
        <v>0</v>
      </c>
      <c r="F17" s="573">
        <v>24.699060000000003</v>
      </c>
      <c r="G17" s="573">
        <v>25.965885</v>
      </c>
      <c r="H17" s="573">
        <f t="shared" ref="H17:I17" si="10">H125*1000*54000/1000000000</f>
        <v>0</v>
      </c>
      <c r="I17" s="573">
        <f t="shared" si="10"/>
        <v>0</v>
      </c>
      <c r="J17" s="377">
        <f>J125*1000*54000/1000000000</f>
        <v>25.601238000000002</v>
      </c>
      <c r="K17" s="377">
        <v>26.075335000000003</v>
      </c>
      <c r="L17" s="573">
        <f>L125*1000*55000/1000000000</f>
        <v>26.625335000000003</v>
      </c>
      <c r="M17" s="573">
        <f t="shared" si="4"/>
        <v>0.55000000000000071</v>
      </c>
      <c r="N17" s="612">
        <f t="shared" si="5"/>
        <v>0</v>
      </c>
      <c r="O17" s="612" t="e">
        <f t="shared" si="6"/>
        <v>#DIV/0!</v>
      </c>
      <c r="P17" s="615">
        <f t="shared" si="7"/>
        <v>0</v>
      </c>
      <c r="Q17" s="612">
        <f t="shared" si="8"/>
        <v>0</v>
      </c>
      <c r="R17" s="612">
        <f t="shared" si="0"/>
        <v>103.65268151905376</v>
      </c>
      <c r="S17" s="612">
        <f t="shared" si="1"/>
        <v>98.595668894012292</v>
      </c>
      <c r="T17" s="612">
        <f t="shared" si="2"/>
        <v>104.00018545978128</v>
      </c>
      <c r="U17" s="620"/>
      <c r="V17" s="573"/>
      <c r="W17" s="573"/>
      <c r="X17" s="573"/>
      <c r="Y17" s="573"/>
      <c r="Z17" s="573"/>
      <c r="AA17" s="573"/>
      <c r="AB17" s="573"/>
      <c r="AC17" s="573"/>
      <c r="AD17" s="573"/>
      <c r="AE17" s="573"/>
      <c r="AF17" s="573"/>
      <c r="AG17" s="573"/>
      <c r="AH17" s="573"/>
      <c r="AI17" s="573"/>
      <c r="AJ17" s="573"/>
      <c r="AK17" s="573"/>
      <c r="AL17" s="573"/>
      <c r="AM17" s="573"/>
      <c r="AN17" s="573"/>
      <c r="AO17" s="573"/>
      <c r="AP17" s="573"/>
      <c r="AQ17" s="613"/>
      <c r="AR17" s="617"/>
      <c r="AS17" s="549"/>
      <c r="AT17" s="549"/>
      <c r="AU17" s="549"/>
      <c r="AV17" s="549"/>
      <c r="AW17" s="549"/>
      <c r="AX17" s="549"/>
    </row>
    <row r="18" spans="1:52" s="565" customFormat="1" ht="20.25" customHeight="1">
      <c r="A18" s="554" t="s">
        <v>164</v>
      </c>
      <c r="B18" s="555" t="s">
        <v>239</v>
      </c>
      <c r="C18" s="554"/>
      <c r="D18" s="621"/>
      <c r="E18" s="621"/>
      <c r="F18" s="621"/>
      <c r="G18" s="621"/>
      <c r="H18" s="621"/>
      <c r="I18" s="621"/>
      <c r="J18" s="621"/>
      <c r="K18" s="621"/>
      <c r="L18" s="621"/>
      <c r="M18" s="377">
        <f t="shared" si="4"/>
        <v>0</v>
      </c>
      <c r="N18" s="612"/>
      <c r="O18" s="612"/>
      <c r="P18" s="612"/>
      <c r="Q18" s="612"/>
      <c r="R18" s="612"/>
      <c r="S18" s="612"/>
      <c r="T18" s="612"/>
      <c r="U18" s="622"/>
      <c r="V18" s="621"/>
      <c r="W18" s="621"/>
      <c r="X18" s="621"/>
      <c r="Y18" s="621"/>
      <c r="Z18" s="621"/>
      <c r="AA18" s="621"/>
      <c r="AB18" s="621"/>
      <c r="AC18" s="621"/>
      <c r="AD18" s="621"/>
      <c r="AE18" s="621"/>
      <c r="AF18" s="621"/>
      <c r="AG18" s="621"/>
      <c r="AH18" s="621"/>
      <c r="AI18" s="621"/>
      <c r="AJ18" s="621"/>
      <c r="AK18" s="621"/>
      <c r="AL18" s="621"/>
      <c r="AM18" s="621"/>
      <c r="AN18" s="621"/>
      <c r="AO18" s="621"/>
      <c r="AP18" s="621"/>
      <c r="AQ18" s="623"/>
      <c r="AR18" s="554"/>
      <c r="AS18" s="554"/>
      <c r="AT18" s="554"/>
      <c r="AU18" s="554"/>
      <c r="AV18" s="554"/>
      <c r="AW18" s="554"/>
      <c r="AX18" s="554"/>
    </row>
    <row r="19" spans="1:52" ht="20.25" hidden="1" customHeight="1">
      <c r="A19" s="549"/>
      <c r="B19" s="550" t="s">
        <v>1156</v>
      </c>
      <c r="C19" s="549" t="s">
        <v>172</v>
      </c>
      <c r="D19" s="573"/>
      <c r="E19" s="573"/>
      <c r="F19" s="573"/>
      <c r="G19" s="573"/>
      <c r="H19" s="573"/>
      <c r="I19" s="573"/>
      <c r="J19" s="573"/>
      <c r="K19" s="573"/>
      <c r="L19" s="573"/>
      <c r="M19" s="377">
        <f t="shared" si="4"/>
        <v>0</v>
      </c>
      <c r="N19" s="612" t="e">
        <f t="shared" si="5"/>
        <v>#DIV/0!</v>
      </c>
      <c r="O19" s="612" t="e">
        <f t="shared" si="6"/>
        <v>#DIV/0!</v>
      </c>
      <c r="P19" s="612" t="e">
        <f t="shared" si="7"/>
        <v>#DIV/0!</v>
      </c>
      <c r="Q19" s="612" t="e">
        <f t="shared" si="8"/>
        <v>#DIV/0!</v>
      </c>
      <c r="R19" s="612" t="e">
        <f t="shared" si="0"/>
        <v>#DIV/0!</v>
      </c>
      <c r="S19" s="612" t="e">
        <f t="shared" si="1"/>
        <v>#DIV/0!</v>
      </c>
      <c r="T19" s="612" t="e">
        <f t="shared" si="2"/>
        <v>#DIV/0!</v>
      </c>
      <c r="U19" s="618"/>
      <c r="V19" s="573"/>
      <c r="W19" s="573"/>
      <c r="X19" s="573"/>
      <c r="Y19" s="573"/>
      <c r="Z19" s="573"/>
      <c r="AA19" s="573"/>
      <c r="AB19" s="573"/>
      <c r="AC19" s="573"/>
      <c r="AD19" s="573"/>
      <c r="AE19" s="573"/>
      <c r="AF19" s="573"/>
      <c r="AG19" s="573"/>
      <c r="AH19" s="573"/>
      <c r="AI19" s="573"/>
      <c r="AJ19" s="573"/>
      <c r="AK19" s="573"/>
      <c r="AL19" s="573"/>
      <c r="AM19" s="573"/>
      <c r="AN19" s="573"/>
      <c r="AO19" s="573"/>
      <c r="AP19" s="573"/>
      <c r="AQ19" s="613"/>
      <c r="AR19" s="549"/>
      <c r="AS19" s="549"/>
      <c r="AT19" s="549"/>
      <c r="AU19" s="549"/>
      <c r="AV19" s="549"/>
      <c r="AW19" s="549"/>
      <c r="AX19" s="549"/>
    </row>
    <row r="20" spans="1:52" ht="31.5">
      <c r="A20" s="549"/>
      <c r="B20" s="552" t="s">
        <v>1157</v>
      </c>
      <c r="C20" s="549" t="s">
        <v>172</v>
      </c>
      <c r="D20" s="378">
        <v>2697.0129200000001</v>
      </c>
      <c r="E20" s="378">
        <v>2697.0129200000001</v>
      </c>
      <c r="F20" s="378">
        <v>2697.0129200000001</v>
      </c>
      <c r="G20" s="378">
        <v>2697.0129200000001</v>
      </c>
      <c r="H20" s="573">
        <v>2967</v>
      </c>
      <c r="I20" s="573">
        <f>W20+AA20+AE20+AI20+AM20+AQ20+AU20</f>
        <v>0</v>
      </c>
      <c r="J20" s="573">
        <f>X20+AB20+AF20+AJ20+AN20+AR20+AV20</f>
        <v>2697.0129200000001</v>
      </c>
      <c r="K20" s="573">
        <v>2697.0129200000001</v>
      </c>
      <c r="L20" s="573">
        <f>Y20+AC20+AG20+AK20+AO20+AS20+AX20</f>
        <v>3778.1944700000004</v>
      </c>
      <c r="M20" s="377">
        <f t="shared" si="4"/>
        <v>1081.1815500000002</v>
      </c>
      <c r="N20" s="612">
        <f t="shared" si="5"/>
        <v>110.01059646388345</v>
      </c>
      <c r="O20" s="612">
        <f t="shared" si="6"/>
        <v>0</v>
      </c>
      <c r="P20" s="615">
        <f t="shared" si="7"/>
        <v>110.01059646388345</v>
      </c>
      <c r="Q20" s="615">
        <f t="shared" si="8"/>
        <v>0</v>
      </c>
      <c r="R20" s="615">
        <f t="shared" si="0"/>
        <v>100</v>
      </c>
      <c r="S20" s="615">
        <f t="shared" si="1"/>
        <v>100</v>
      </c>
      <c r="T20" s="615">
        <f t="shared" si="2"/>
        <v>140.08811162832694</v>
      </c>
      <c r="U20" s="618"/>
      <c r="V20" s="378"/>
      <c r="W20" s="378"/>
      <c r="X20" s="378">
        <v>60.751519999999999</v>
      </c>
      <c r="Y20" s="378">
        <v>60.751519999999999</v>
      </c>
      <c r="Z20" s="378"/>
      <c r="AA20" s="378"/>
      <c r="AB20" s="378">
        <v>218.5</v>
      </c>
      <c r="AC20" s="378">
        <v>218.5</v>
      </c>
      <c r="AD20" s="378"/>
      <c r="AE20" s="378"/>
      <c r="AF20" s="378">
        <v>275.20999999999998</v>
      </c>
      <c r="AG20" s="378">
        <v>275.20999999999998</v>
      </c>
      <c r="AH20" s="378"/>
      <c r="AI20" s="378"/>
      <c r="AJ20" s="378">
        <v>160.24617000000001</v>
      </c>
      <c r="AK20" s="378">
        <v>160.24617000000001</v>
      </c>
      <c r="AL20" s="378"/>
      <c r="AM20" s="378"/>
      <c r="AN20" s="378">
        <v>137.77727999999999</v>
      </c>
      <c r="AO20" s="378">
        <v>137.77727999999999</v>
      </c>
      <c r="AP20" s="378"/>
      <c r="AQ20" s="613"/>
      <c r="AR20" s="549">
        <v>1285.7695000000001</v>
      </c>
      <c r="AS20" s="549">
        <v>1285.7695000000001</v>
      </c>
      <c r="AT20" s="549"/>
      <c r="AU20" s="549"/>
      <c r="AV20" s="617">
        <v>558.75845000000004</v>
      </c>
      <c r="AW20" s="617">
        <v>558.75845000000004</v>
      </c>
      <c r="AX20" s="617">
        <v>1639.94</v>
      </c>
    </row>
    <row r="21" spans="1:52" ht="31.5">
      <c r="A21" s="549"/>
      <c r="B21" s="552" t="s">
        <v>1158</v>
      </c>
      <c r="C21" s="549" t="s">
        <v>172</v>
      </c>
      <c r="D21" s="377">
        <v>1779.3045999999999</v>
      </c>
      <c r="E21" s="573">
        <v>1779.3045999999999</v>
      </c>
      <c r="F21" s="378">
        <v>1886.1876</v>
      </c>
      <c r="G21" s="378">
        <v>1937.61726</v>
      </c>
      <c r="H21" s="378">
        <v>1779</v>
      </c>
      <c r="I21" s="378">
        <f>+H21</f>
        <v>1779</v>
      </c>
      <c r="J21" s="378">
        <f>X21+AB21+AF21+AJ21+AN21+AR21+AV21</f>
        <v>1978.62</v>
      </c>
      <c r="K21" s="378">
        <v>1969.9</v>
      </c>
      <c r="L21" s="378">
        <f>Y21+AC21+AG21+AK21+AO21+AS21+AX21</f>
        <v>2801.37</v>
      </c>
      <c r="M21" s="377">
        <f t="shared" si="4"/>
        <v>831.4699999999998</v>
      </c>
      <c r="N21" s="612">
        <f t="shared" si="5"/>
        <v>99.982880952479974</v>
      </c>
      <c r="O21" s="612">
        <f t="shared" si="6"/>
        <v>99.982880952479974</v>
      </c>
      <c r="P21" s="612">
        <f t="shared" si="7"/>
        <v>91.813798149176264</v>
      </c>
      <c r="Q21" s="612">
        <f t="shared" si="8"/>
        <v>91.813798149176264</v>
      </c>
      <c r="R21" s="612">
        <f t="shared" si="0"/>
        <v>104.90048815929021</v>
      </c>
      <c r="S21" s="615">
        <f t="shared" si="1"/>
        <v>102.11614237994556</v>
      </c>
      <c r="T21" s="615">
        <f t="shared" si="2"/>
        <v>141.58201170512783</v>
      </c>
      <c r="U21" s="618"/>
      <c r="V21" s="573"/>
      <c r="W21" s="573"/>
      <c r="X21" s="573">
        <v>83.68</v>
      </c>
      <c r="Y21" s="573">
        <v>81.47999999999999</v>
      </c>
      <c r="Z21" s="573"/>
      <c r="AA21" s="573"/>
      <c r="AB21" s="573">
        <v>159.62</v>
      </c>
      <c r="AC21" s="573">
        <v>162.08000000000001</v>
      </c>
      <c r="AD21" s="573"/>
      <c r="AE21" s="573"/>
      <c r="AF21" s="573">
        <v>168.14999999999998</v>
      </c>
      <c r="AG21" s="573">
        <v>158.32</v>
      </c>
      <c r="AH21" s="573"/>
      <c r="AI21" s="573"/>
      <c r="AJ21" s="573">
        <v>107.31</v>
      </c>
      <c r="AK21" s="573">
        <v>106.59</v>
      </c>
      <c r="AL21" s="573"/>
      <c r="AM21" s="573"/>
      <c r="AN21" s="573">
        <v>50.83</v>
      </c>
      <c r="AO21" s="573">
        <v>50.4</v>
      </c>
      <c r="AP21" s="573"/>
      <c r="AQ21" s="613"/>
      <c r="AR21" s="624">
        <v>881.63</v>
      </c>
      <c r="AS21" s="549">
        <v>869.63</v>
      </c>
      <c r="AT21" s="549"/>
      <c r="AU21" s="549"/>
      <c r="AV21" s="617">
        <v>527.4</v>
      </c>
      <c r="AW21" s="617">
        <v>541.4</v>
      </c>
      <c r="AX21" s="617">
        <v>1372.8700000000001</v>
      </c>
    </row>
    <row r="22" spans="1:52" ht="31.5">
      <c r="A22" s="549"/>
      <c r="B22" s="552" t="s">
        <v>626</v>
      </c>
      <c r="C22" s="553" t="s">
        <v>583</v>
      </c>
      <c r="D22" s="573"/>
      <c r="E22" s="573">
        <v>16.766223958333335</v>
      </c>
      <c r="F22" s="573">
        <v>97.255772331447844</v>
      </c>
      <c r="G22" s="573">
        <v>111.311894190264</v>
      </c>
      <c r="H22" s="378"/>
      <c r="I22" s="378" t="e">
        <f>(I13+I17)/I21*1000</f>
        <v>#REF!</v>
      </c>
      <c r="J22" s="625">
        <f>(J13+J17)/J21*1000</f>
        <v>114.49490215402655</v>
      </c>
      <c r="K22" s="626">
        <v>118.06196760749276</v>
      </c>
      <c r="L22" s="377">
        <f>(L13+L17)/(L21)*1000</f>
        <v>91.399491605892834</v>
      </c>
      <c r="M22" s="377">
        <f t="shared" si="4"/>
        <v>-26.662476001599927</v>
      </c>
      <c r="N22" s="612"/>
      <c r="O22" s="612" t="e">
        <f t="shared" si="6"/>
        <v>#REF!</v>
      </c>
      <c r="P22" s="615">
        <f t="shared" si="7"/>
        <v>0</v>
      </c>
      <c r="Q22" s="612" t="e">
        <f t="shared" si="8"/>
        <v>#REF!</v>
      </c>
      <c r="R22" s="612">
        <f t="shared" si="0"/>
        <v>117.72555953165198</v>
      </c>
      <c r="S22" s="612">
        <f t="shared" si="1"/>
        <v>102.85953984245555</v>
      </c>
      <c r="T22" s="612">
        <f t="shared" si="2"/>
        <v>79.82843767396372</v>
      </c>
      <c r="U22" s="618"/>
      <c r="V22" s="573"/>
      <c r="W22" s="573"/>
      <c r="X22" s="573"/>
      <c r="Y22" s="573"/>
      <c r="Z22" s="573"/>
      <c r="AA22" s="573"/>
      <c r="AB22" s="573"/>
      <c r="AC22" s="573"/>
      <c r="AD22" s="573"/>
      <c r="AE22" s="573"/>
      <c r="AF22" s="573"/>
      <c r="AG22" s="573"/>
      <c r="AH22" s="573"/>
      <c r="AI22" s="573"/>
      <c r="AJ22" s="573"/>
      <c r="AK22" s="573"/>
      <c r="AL22" s="573"/>
      <c r="AM22" s="573"/>
      <c r="AN22" s="573"/>
      <c r="AO22" s="573"/>
      <c r="AP22" s="573"/>
      <c r="AQ22" s="613"/>
      <c r="AR22" s="549"/>
      <c r="AS22" s="549"/>
      <c r="AT22" s="549"/>
      <c r="AU22" s="549"/>
      <c r="AV22" s="549"/>
      <c r="AW22" s="549"/>
      <c r="AX22" s="549"/>
    </row>
    <row r="23" spans="1:52" ht="31.5">
      <c r="A23" s="549"/>
      <c r="B23" s="552" t="s">
        <v>312</v>
      </c>
      <c r="C23" s="553" t="s">
        <v>583</v>
      </c>
      <c r="D23" s="377"/>
      <c r="E23" s="377"/>
      <c r="F23" s="377">
        <v>190</v>
      </c>
      <c r="G23" s="377">
        <v>220</v>
      </c>
      <c r="H23" s="377"/>
      <c r="I23" s="377"/>
      <c r="J23" s="377">
        <v>220</v>
      </c>
      <c r="K23" s="377">
        <v>222</v>
      </c>
      <c r="L23" s="377">
        <v>222</v>
      </c>
      <c r="M23" s="377">
        <f t="shared" si="4"/>
        <v>0</v>
      </c>
      <c r="N23" s="612"/>
      <c r="O23" s="612" t="e">
        <f t="shared" si="6"/>
        <v>#DIV/0!</v>
      </c>
      <c r="P23" s="615">
        <f t="shared" si="7"/>
        <v>0</v>
      </c>
      <c r="Q23" s="612">
        <f t="shared" si="8"/>
        <v>0</v>
      </c>
      <c r="R23" s="612">
        <f t="shared" si="0"/>
        <v>115.78947368421053</v>
      </c>
      <c r="S23" s="615">
        <f t="shared" si="1"/>
        <v>99.999999999999986</v>
      </c>
      <c r="T23" s="612">
        <f t="shared" si="2"/>
        <v>100.90909090909091</v>
      </c>
      <c r="U23" s="618"/>
      <c r="V23" s="573"/>
      <c r="W23" s="573"/>
      <c r="X23" s="573"/>
      <c r="Y23" s="573"/>
      <c r="Z23" s="573"/>
      <c r="AA23" s="573"/>
      <c r="AB23" s="573"/>
      <c r="AC23" s="573"/>
      <c r="AD23" s="573"/>
      <c r="AE23" s="573"/>
      <c r="AF23" s="573"/>
      <c r="AG23" s="573"/>
      <c r="AH23" s="573"/>
      <c r="AI23" s="573"/>
      <c r="AJ23" s="573"/>
      <c r="AK23" s="573"/>
      <c r="AL23" s="573"/>
      <c r="AM23" s="573"/>
      <c r="AN23" s="573"/>
      <c r="AO23" s="573"/>
      <c r="AP23" s="573"/>
      <c r="AQ23" s="613"/>
      <c r="AR23" s="549"/>
      <c r="AS23" s="549"/>
      <c r="AT23" s="549"/>
      <c r="AU23" s="549"/>
      <c r="AV23" s="549"/>
      <c r="AW23" s="549"/>
      <c r="AX23" s="549"/>
    </row>
    <row r="24" spans="1:52">
      <c r="A24" s="549"/>
      <c r="B24" s="581" t="s">
        <v>368</v>
      </c>
      <c r="C24" s="549" t="s">
        <v>172</v>
      </c>
      <c r="D24" s="573">
        <v>1949.8276000000001</v>
      </c>
      <c r="E24" s="573">
        <v>530.46460000000002</v>
      </c>
      <c r="F24" s="378">
        <v>2694.2206000000001</v>
      </c>
      <c r="G24" s="573">
        <v>2690.5062600000001</v>
      </c>
      <c r="H24" s="573">
        <f>+H31+H69</f>
        <v>2106.08</v>
      </c>
      <c r="I24" s="573">
        <f>+I31+I69</f>
        <v>0</v>
      </c>
      <c r="J24" s="378">
        <f>+J31+J69</f>
        <v>2706.51</v>
      </c>
      <c r="K24" s="378">
        <v>2691.01</v>
      </c>
      <c r="L24" s="378">
        <f>+L31+L69</f>
        <v>3520.81</v>
      </c>
      <c r="M24" s="377">
        <f t="shared" si="4"/>
        <v>829.79999999999973</v>
      </c>
      <c r="N24" s="612">
        <f t="shared" si="5"/>
        <v>108.01365207877865</v>
      </c>
      <c r="O24" s="612">
        <f t="shared" si="6"/>
        <v>0</v>
      </c>
      <c r="P24" s="612">
        <f t="shared" si="7"/>
        <v>78.278204786633722</v>
      </c>
      <c r="Q24" s="612">
        <f t="shared" si="8"/>
        <v>0</v>
      </c>
      <c r="R24" s="612">
        <f t="shared" si="0"/>
        <v>100.45613933766225</v>
      </c>
      <c r="S24" s="615">
        <f t="shared" si="1"/>
        <v>100.59482262643017</v>
      </c>
      <c r="T24" s="612">
        <f t="shared" si="2"/>
        <v>130.0867168419847</v>
      </c>
      <c r="U24" s="618"/>
      <c r="V24" s="573">
        <f t="shared" ref="V24:AX24" si="11">+V31+V69</f>
        <v>85.78</v>
      </c>
      <c r="W24" s="573">
        <f t="shared" si="11"/>
        <v>0</v>
      </c>
      <c r="X24" s="573">
        <f t="shared" si="11"/>
        <v>102.28</v>
      </c>
      <c r="Y24" s="573">
        <f t="shared" si="11"/>
        <v>99.98</v>
      </c>
      <c r="Z24" s="573">
        <f t="shared" si="11"/>
        <v>167.68</v>
      </c>
      <c r="AA24" s="573">
        <f t="shared" si="11"/>
        <v>0</v>
      </c>
      <c r="AB24" s="573">
        <f t="shared" si="11"/>
        <v>190.38</v>
      </c>
      <c r="AC24" s="573">
        <f t="shared" si="11"/>
        <v>186.78</v>
      </c>
      <c r="AD24" s="573">
        <f t="shared" si="11"/>
        <v>156.43</v>
      </c>
      <c r="AE24" s="573">
        <f t="shared" si="11"/>
        <v>0</v>
      </c>
      <c r="AF24" s="573">
        <f t="shared" si="11"/>
        <v>212.93</v>
      </c>
      <c r="AG24" s="573">
        <f t="shared" si="11"/>
        <v>214.13</v>
      </c>
      <c r="AH24" s="573">
        <f t="shared" si="11"/>
        <v>125.13999999999999</v>
      </c>
      <c r="AI24" s="573">
        <f t="shared" si="11"/>
        <v>0</v>
      </c>
      <c r="AJ24" s="573">
        <f t="shared" si="11"/>
        <v>168.14</v>
      </c>
      <c r="AK24" s="573">
        <f t="shared" si="11"/>
        <v>167.44</v>
      </c>
      <c r="AL24" s="573">
        <f t="shared" si="11"/>
        <v>66.39</v>
      </c>
      <c r="AM24" s="573">
        <f t="shared" si="11"/>
        <v>0</v>
      </c>
      <c r="AN24" s="573">
        <f t="shared" si="11"/>
        <v>82.12</v>
      </c>
      <c r="AO24" s="573">
        <f t="shared" si="11"/>
        <v>80.22</v>
      </c>
      <c r="AP24" s="573">
        <f t="shared" si="11"/>
        <v>882.82</v>
      </c>
      <c r="AQ24" s="573">
        <f t="shared" si="11"/>
        <v>0</v>
      </c>
      <c r="AR24" s="573">
        <f t="shared" si="11"/>
        <v>1134.3200000000002</v>
      </c>
      <c r="AS24" s="378">
        <f t="shared" si="11"/>
        <v>1132.3200000000002</v>
      </c>
      <c r="AT24" s="573">
        <f t="shared" si="11"/>
        <v>621.83999999999992</v>
      </c>
      <c r="AU24" s="573">
        <f t="shared" si="11"/>
        <v>0</v>
      </c>
      <c r="AV24" s="573">
        <f t="shared" si="11"/>
        <v>816.33999999999992</v>
      </c>
      <c r="AW24" s="573">
        <v>810.14</v>
      </c>
      <c r="AX24" s="378">
        <f t="shared" si="11"/>
        <v>1639.94</v>
      </c>
    </row>
    <row r="25" spans="1:52">
      <c r="A25" s="549"/>
      <c r="B25" s="552" t="s">
        <v>824</v>
      </c>
      <c r="C25" s="549" t="s">
        <v>172</v>
      </c>
      <c r="D25" s="378">
        <v>121</v>
      </c>
      <c r="E25" s="378">
        <v>406.6</v>
      </c>
      <c r="F25" s="378">
        <v>699</v>
      </c>
      <c r="G25" s="378">
        <v>704</v>
      </c>
      <c r="H25" s="378">
        <f>V25+Z25+AD25+AH25+AL25+AP25+AT25</f>
        <v>135</v>
      </c>
      <c r="I25" s="378">
        <f>398.6+8</f>
        <v>406.6</v>
      </c>
      <c r="J25" s="378">
        <f>X25+AB25+AF25+AJ25+AN25+AR25+AV25</f>
        <v>726</v>
      </c>
      <c r="K25" s="378">
        <v>726</v>
      </c>
      <c r="L25" s="378">
        <f>Y25+AC25+AG25+AK25+AO25+AS25+AX25</f>
        <v>746</v>
      </c>
      <c r="M25" s="377">
        <f t="shared" si="4"/>
        <v>20</v>
      </c>
      <c r="N25" s="612">
        <f t="shared" si="5"/>
        <v>111.5702479338843</v>
      </c>
      <c r="O25" s="612">
        <f t="shared" si="6"/>
        <v>100.00000000000001</v>
      </c>
      <c r="P25" s="615">
        <f t="shared" si="7"/>
        <v>19.176136363636363</v>
      </c>
      <c r="Q25" s="615">
        <f t="shared" si="8"/>
        <v>57.75568181818182</v>
      </c>
      <c r="R25" s="615">
        <f t="shared" si="0"/>
        <v>103.862660944206</v>
      </c>
      <c r="S25" s="615">
        <f t="shared" si="1"/>
        <v>103.125</v>
      </c>
      <c r="T25" s="615">
        <f t="shared" si="2"/>
        <v>102.75482093663912</v>
      </c>
      <c r="U25" s="618"/>
      <c r="V25" s="378">
        <f>V38+V46+V47+V61+V65</f>
        <v>3</v>
      </c>
      <c r="W25" s="378">
        <f t="shared" ref="W25:AC25" si="12">W38+W46+W47+W61+W65</f>
        <v>0</v>
      </c>
      <c r="X25" s="378">
        <f t="shared" si="12"/>
        <v>19.5</v>
      </c>
      <c r="Y25" s="378">
        <f t="shared" si="12"/>
        <v>19.5</v>
      </c>
      <c r="Z25" s="378">
        <f t="shared" si="12"/>
        <v>7</v>
      </c>
      <c r="AA25" s="378">
        <f t="shared" si="12"/>
        <v>0</v>
      </c>
      <c r="AB25" s="378">
        <f t="shared" si="12"/>
        <v>29.5</v>
      </c>
      <c r="AC25" s="378">
        <f t="shared" si="12"/>
        <v>29.5</v>
      </c>
      <c r="AD25" s="378">
        <f>AD38+AD46+AD47+AD61+AD65+5</f>
        <v>16.5</v>
      </c>
      <c r="AE25" s="378">
        <f t="shared" ref="AE25:AG25" si="13">AE38+AE46+AE47+AE61+AE65+5</f>
        <v>5</v>
      </c>
      <c r="AF25" s="378">
        <f t="shared" si="13"/>
        <v>76</v>
      </c>
      <c r="AG25" s="378">
        <f t="shared" si="13"/>
        <v>76</v>
      </c>
      <c r="AH25" s="378">
        <f>AH38+AH46+AH47+AH61+AH65</f>
        <v>7</v>
      </c>
      <c r="AI25" s="378">
        <f t="shared" ref="AI25:AO25" si="14">AI38+AI46+AI47+AI61+AI65</f>
        <v>0</v>
      </c>
      <c r="AJ25" s="378">
        <f t="shared" si="14"/>
        <v>50</v>
      </c>
      <c r="AK25" s="378">
        <f t="shared" si="14"/>
        <v>50</v>
      </c>
      <c r="AL25" s="378">
        <f t="shared" si="14"/>
        <v>9</v>
      </c>
      <c r="AM25" s="378">
        <f t="shared" si="14"/>
        <v>0</v>
      </c>
      <c r="AN25" s="378">
        <f t="shared" si="14"/>
        <v>27</v>
      </c>
      <c r="AO25" s="378">
        <f t="shared" si="14"/>
        <v>27</v>
      </c>
      <c r="AP25" s="378">
        <f>AP38+AP46+AP47+AP61+AP65+22</f>
        <v>66</v>
      </c>
      <c r="AQ25" s="378">
        <f t="shared" ref="AQ25:AS25" si="15">AQ38+AQ46+AQ47+AQ61+AQ65+22</f>
        <v>22</v>
      </c>
      <c r="AR25" s="378">
        <f t="shared" si="15"/>
        <v>324</v>
      </c>
      <c r="AS25" s="378">
        <f t="shared" si="15"/>
        <v>322</v>
      </c>
      <c r="AT25" s="378">
        <f>AT38+AT46+AT47+AT61+AT65+15</f>
        <v>26.5</v>
      </c>
      <c r="AU25" s="378">
        <f t="shared" ref="AU25:AV25" si="16">AU38+AU46+AU47+AU61+AU65+15</f>
        <v>15</v>
      </c>
      <c r="AV25" s="378">
        <f t="shared" si="16"/>
        <v>200</v>
      </c>
      <c r="AW25" s="378">
        <v>202</v>
      </c>
      <c r="AX25" s="378">
        <f>AX38+AX46+AX47+AX61+AX65+15</f>
        <v>222</v>
      </c>
    </row>
    <row r="26" spans="1:52" ht="16.5" customHeight="1">
      <c r="A26" s="549" t="s">
        <v>170</v>
      </c>
      <c r="B26" s="550" t="s">
        <v>55</v>
      </c>
      <c r="C26" s="549"/>
      <c r="D26" s="573"/>
      <c r="E26" s="573"/>
      <c r="F26" s="573"/>
      <c r="G26" s="573"/>
      <c r="H26" s="573"/>
      <c r="I26" s="573"/>
      <c r="J26" s="573"/>
      <c r="K26" s="573"/>
      <c r="L26" s="573"/>
      <c r="M26" s="377">
        <f t="shared" si="4"/>
        <v>0</v>
      </c>
      <c r="N26" s="612"/>
      <c r="O26" s="612"/>
      <c r="P26" s="612"/>
      <c r="Q26" s="612"/>
      <c r="R26" s="612"/>
      <c r="S26" s="612"/>
      <c r="T26" s="612"/>
      <c r="U26" s="618"/>
      <c r="V26" s="573"/>
      <c r="W26" s="573"/>
      <c r="X26" s="573"/>
      <c r="Y26" s="573"/>
      <c r="Z26" s="573"/>
      <c r="AA26" s="573"/>
      <c r="AB26" s="573"/>
      <c r="AC26" s="573"/>
      <c r="AD26" s="573"/>
      <c r="AE26" s="573"/>
      <c r="AF26" s="573"/>
      <c r="AG26" s="573"/>
      <c r="AH26" s="573"/>
      <c r="AI26" s="573"/>
      <c r="AJ26" s="573"/>
      <c r="AK26" s="573"/>
      <c r="AL26" s="573"/>
      <c r="AM26" s="573"/>
      <c r="AN26" s="573"/>
      <c r="AO26" s="573"/>
      <c r="AP26" s="573"/>
      <c r="AQ26" s="613"/>
      <c r="AR26" s="549"/>
      <c r="AS26" s="549"/>
      <c r="AT26" s="549"/>
      <c r="AU26" s="549"/>
      <c r="AV26" s="549"/>
      <c r="AW26" s="549"/>
      <c r="AX26" s="549"/>
    </row>
    <row r="27" spans="1:52" ht="17.25" customHeight="1">
      <c r="A27" s="549"/>
      <c r="B27" s="550" t="s">
        <v>367</v>
      </c>
      <c r="C27" s="549" t="s">
        <v>56</v>
      </c>
      <c r="D27" s="573">
        <v>183.6</v>
      </c>
      <c r="E27" s="573">
        <v>0</v>
      </c>
      <c r="F27" s="378">
        <v>6675.6006500000003</v>
      </c>
      <c r="G27" s="378">
        <v>6803.2918499999996</v>
      </c>
      <c r="H27" s="573">
        <f>+H34</f>
        <v>281.5</v>
      </c>
      <c r="I27" s="573">
        <f>+I34</f>
        <v>0</v>
      </c>
      <c r="J27" s="378">
        <f>+J34</f>
        <v>6570.5457999999999</v>
      </c>
      <c r="K27" s="378">
        <v>6544.1298000000006</v>
      </c>
      <c r="L27" s="378">
        <f>+L34</f>
        <v>8573.9897999999994</v>
      </c>
      <c r="M27" s="377">
        <f t="shared" si="4"/>
        <v>2029.8599999999988</v>
      </c>
      <c r="N27" s="612">
        <f t="shared" si="5"/>
        <v>153.32244008714599</v>
      </c>
      <c r="O27" s="612" t="e">
        <f t="shared" si="6"/>
        <v>#DIV/0!</v>
      </c>
      <c r="P27" s="612">
        <f t="shared" si="7"/>
        <v>4.1377028386633157</v>
      </c>
      <c r="Q27" s="612">
        <f t="shared" si="8"/>
        <v>0</v>
      </c>
      <c r="R27" s="612">
        <f t="shared" si="0"/>
        <v>98.426286179955952</v>
      </c>
      <c r="S27" s="612">
        <f t="shared" si="1"/>
        <v>96.578920100274701</v>
      </c>
      <c r="T27" s="612">
        <f t="shared" si="2"/>
        <v>130.49128734480476</v>
      </c>
      <c r="U27" s="618"/>
      <c r="V27" s="378">
        <f t="shared" ref="V27:AX27" si="17">+V34</f>
        <v>0</v>
      </c>
      <c r="W27" s="378">
        <f t="shared" si="17"/>
        <v>0</v>
      </c>
      <c r="X27" s="378">
        <f t="shared" si="17"/>
        <v>211.46199999999999</v>
      </c>
      <c r="Y27" s="378">
        <f t="shared" si="17"/>
        <v>211.46199999999999</v>
      </c>
      <c r="Z27" s="378">
        <f t="shared" si="17"/>
        <v>0</v>
      </c>
      <c r="AA27" s="378">
        <f t="shared" si="17"/>
        <v>0</v>
      </c>
      <c r="AB27" s="378">
        <f t="shared" si="17"/>
        <v>157.17000000000002</v>
      </c>
      <c r="AC27" s="378">
        <f t="shared" si="17"/>
        <v>157.17000000000002</v>
      </c>
      <c r="AD27" s="378">
        <f t="shared" si="17"/>
        <v>26</v>
      </c>
      <c r="AE27" s="378">
        <f t="shared" si="17"/>
        <v>0</v>
      </c>
      <c r="AF27" s="378">
        <f t="shared" si="17"/>
        <v>584.40000000000009</v>
      </c>
      <c r="AG27" s="378">
        <f t="shared" si="17"/>
        <v>579.29999999999995</v>
      </c>
      <c r="AH27" s="378">
        <f t="shared" si="17"/>
        <v>0</v>
      </c>
      <c r="AI27" s="378">
        <f t="shared" si="17"/>
        <v>0</v>
      </c>
      <c r="AJ27" s="378">
        <f t="shared" si="17"/>
        <v>570.02</v>
      </c>
      <c r="AK27" s="378">
        <f t="shared" si="17"/>
        <v>570.02</v>
      </c>
      <c r="AL27" s="378">
        <f t="shared" si="17"/>
        <v>0</v>
      </c>
      <c r="AM27" s="378">
        <f t="shared" si="17"/>
        <v>0</v>
      </c>
      <c r="AN27" s="378">
        <f t="shared" si="17"/>
        <v>108.86999999999999</v>
      </c>
      <c r="AO27" s="378">
        <f t="shared" si="17"/>
        <v>102.5</v>
      </c>
      <c r="AP27" s="378">
        <f t="shared" si="17"/>
        <v>175.2</v>
      </c>
      <c r="AQ27" s="378">
        <f t="shared" si="17"/>
        <v>0</v>
      </c>
      <c r="AR27" s="378">
        <f t="shared" si="17"/>
        <v>2754.82</v>
      </c>
      <c r="AS27" s="378">
        <f t="shared" si="17"/>
        <v>2751.5939999999996</v>
      </c>
      <c r="AT27" s="378">
        <f t="shared" si="17"/>
        <v>80.3</v>
      </c>
      <c r="AU27" s="378">
        <f t="shared" si="17"/>
        <v>0</v>
      </c>
      <c r="AV27" s="378">
        <f t="shared" si="17"/>
        <v>2183.8037999999997</v>
      </c>
      <c r="AW27" s="378">
        <v>2172.0837999999999</v>
      </c>
      <c r="AX27" s="378">
        <f t="shared" si="17"/>
        <v>4201.9438</v>
      </c>
    </row>
    <row r="28" spans="1:52" ht="21" customHeight="1">
      <c r="A28" s="549"/>
      <c r="B28" s="550" t="s">
        <v>577</v>
      </c>
      <c r="C28" s="549" t="s">
        <v>56</v>
      </c>
      <c r="D28" s="573">
        <v>84.6</v>
      </c>
      <c r="E28" s="573">
        <v>0</v>
      </c>
      <c r="F28" s="378">
        <v>2403.9231500000001</v>
      </c>
      <c r="G28" s="378">
        <v>2529.08835</v>
      </c>
      <c r="H28" s="573">
        <f>+H29</f>
        <v>56.4</v>
      </c>
      <c r="I28" s="573">
        <f t="shared" ref="I28:AX28" si="18">+I29</f>
        <v>0</v>
      </c>
      <c r="J28" s="378">
        <f t="shared" si="18"/>
        <v>2253.154</v>
      </c>
      <c r="K28" s="378">
        <v>2227.1380000000004</v>
      </c>
      <c r="L28" s="378">
        <f t="shared" si="18"/>
        <v>2896.998</v>
      </c>
      <c r="M28" s="377">
        <f t="shared" si="4"/>
        <v>669.85999999999967</v>
      </c>
      <c r="N28" s="612">
        <f t="shared" si="5"/>
        <v>66.666666666666671</v>
      </c>
      <c r="O28" s="612" t="e">
        <f t="shared" si="6"/>
        <v>#DIV/0!</v>
      </c>
      <c r="P28" s="612">
        <f t="shared" si="7"/>
        <v>2.2300525800136639</v>
      </c>
      <c r="Q28" s="612">
        <f t="shared" si="8"/>
        <v>0</v>
      </c>
      <c r="R28" s="612">
        <f t="shared" si="0"/>
        <v>93.728204248126659</v>
      </c>
      <c r="S28" s="612">
        <f t="shared" si="1"/>
        <v>89.089572533122464</v>
      </c>
      <c r="T28" s="612">
        <f t="shared" si="2"/>
        <v>128.57523276260744</v>
      </c>
      <c r="U28" s="618"/>
      <c r="V28" s="378">
        <f t="shared" si="18"/>
        <v>0</v>
      </c>
      <c r="W28" s="378">
        <f t="shared" si="18"/>
        <v>0</v>
      </c>
      <c r="X28" s="378">
        <f t="shared" si="18"/>
        <v>35.664000000000001</v>
      </c>
      <c r="Y28" s="378">
        <f t="shared" si="18"/>
        <v>35.664000000000001</v>
      </c>
      <c r="Z28" s="378">
        <f t="shared" si="18"/>
        <v>0</v>
      </c>
      <c r="AA28" s="378">
        <f t="shared" si="18"/>
        <v>0</v>
      </c>
      <c r="AB28" s="378">
        <f t="shared" si="18"/>
        <v>0</v>
      </c>
      <c r="AC28" s="378">
        <f t="shared" si="18"/>
        <v>0</v>
      </c>
      <c r="AD28" s="378">
        <f t="shared" si="18"/>
        <v>0</v>
      </c>
      <c r="AE28" s="378">
        <f t="shared" si="18"/>
        <v>0</v>
      </c>
      <c r="AF28" s="378">
        <f t="shared" si="18"/>
        <v>244.8</v>
      </c>
      <c r="AG28" s="378">
        <f t="shared" si="18"/>
        <v>239.7</v>
      </c>
      <c r="AH28" s="378">
        <f t="shared" si="18"/>
        <v>0</v>
      </c>
      <c r="AI28" s="378">
        <f t="shared" si="18"/>
        <v>0</v>
      </c>
      <c r="AJ28" s="378">
        <f t="shared" si="18"/>
        <v>224.12000000000003</v>
      </c>
      <c r="AK28" s="378">
        <f t="shared" si="18"/>
        <v>224.12000000000003</v>
      </c>
      <c r="AL28" s="378">
        <f t="shared" si="18"/>
        <v>0</v>
      </c>
      <c r="AM28" s="378">
        <f t="shared" si="18"/>
        <v>0</v>
      </c>
      <c r="AN28" s="378">
        <f t="shared" si="18"/>
        <v>25.97</v>
      </c>
      <c r="AO28" s="378">
        <f t="shared" si="18"/>
        <v>19.600000000000001</v>
      </c>
      <c r="AP28" s="378">
        <f t="shared" si="18"/>
        <v>56.4</v>
      </c>
      <c r="AQ28" s="378">
        <f t="shared" si="18"/>
        <v>0</v>
      </c>
      <c r="AR28" s="378">
        <f t="shared" si="18"/>
        <v>947.4</v>
      </c>
      <c r="AS28" s="378">
        <f t="shared" si="18"/>
        <v>951.774</v>
      </c>
      <c r="AT28" s="378">
        <f t="shared" si="18"/>
        <v>0</v>
      </c>
      <c r="AU28" s="378">
        <f t="shared" si="18"/>
        <v>0</v>
      </c>
      <c r="AV28" s="378">
        <f t="shared" si="18"/>
        <v>775.2</v>
      </c>
      <c r="AW28" s="378">
        <v>756.28</v>
      </c>
      <c r="AX28" s="378">
        <f t="shared" si="18"/>
        <v>1426.1399999999999</v>
      </c>
      <c r="AZ28" s="627">
        <f>+AX28-AW28</f>
        <v>669.8599999999999</v>
      </c>
    </row>
    <row r="29" spans="1:52" ht="21" customHeight="1">
      <c r="A29" s="549"/>
      <c r="B29" s="550" t="s">
        <v>881</v>
      </c>
      <c r="C29" s="549" t="s">
        <v>56</v>
      </c>
      <c r="D29" s="573">
        <v>84.6</v>
      </c>
      <c r="E29" s="573">
        <v>84.6</v>
      </c>
      <c r="F29" s="378">
        <v>2403.9231500000001</v>
      </c>
      <c r="G29" s="378">
        <v>2529.08835</v>
      </c>
      <c r="H29" s="573">
        <f t="shared" ref="H29:L29" si="19">+H37+H40</f>
        <v>56.4</v>
      </c>
      <c r="I29" s="573">
        <f t="shared" si="19"/>
        <v>0</v>
      </c>
      <c r="J29" s="378">
        <f t="shared" si="19"/>
        <v>2253.154</v>
      </c>
      <c r="K29" s="378">
        <v>2227.1380000000004</v>
      </c>
      <c r="L29" s="378">
        <f t="shared" si="19"/>
        <v>2896.998</v>
      </c>
      <c r="M29" s="377">
        <f t="shared" si="4"/>
        <v>669.85999999999967</v>
      </c>
      <c r="N29" s="612">
        <f t="shared" si="5"/>
        <v>66.666666666666671</v>
      </c>
      <c r="O29" s="612">
        <f t="shared" si="6"/>
        <v>0</v>
      </c>
      <c r="P29" s="612">
        <f t="shared" si="7"/>
        <v>2.2300525800136639</v>
      </c>
      <c r="Q29" s="612">
        <f t="shared" si="8"/>
        <v>0</v>
      </c>
      <c r="R29" s="612">
        <f t="shared" si="0"/>
        <v>93.728204248126659</v>
      </c>
      <c r="S29" s="612">
        <f t="shared" si="1"/>
        <v>89.089572533122464</v>
      </c>
      <c r="T29" s="612">
        <f t="shared" si="2"/>
        <v>128.57523276260744</v>
      </c>
      <c r="U29" s="573"/>
      <c r="V29" s="573">
        <f t="shared" ref="V29:AX29" si="20">+V37+V40</f>
        <v>0</v>
      </c>
      <c r="W29" s="573">
        <f t="shared" si="20"/>
        <v>0</v>
      </c>
      <c r="X29" s="573">
        <f t="shared" si="20"/>
        <v>35.664000000000001</v>
      </c>
      <c r="Y29" s="573">
        <f t="shared" si="20"/>
        <v>35.664000000000001</v>
      </c>
      <c r="Z29" s="573">
        <f t="shared" si="20"/>
        <v>0</v>
      </c>
      <c r="AA29" s="573">
        <f t="shared" si="20"/>
        <v>0</v>
      </c>
      <c r="AB29" s="573">
        <f t="shared" si="20"/>
        <v>0</v>
      </c>
      <c r="AC29" s="573">
        <f t="shared" si="20"/>
        <v>0</v>
      </c>
      <c r="AD29" s="573">
        <f t="shared" si="20"/>
        <v>0</v>
      </c>
      <c r="AE29" s="573">
        <f t="shared" si="20"/>
        <v>0</v>
      </c>
      <c r="AF29" s="573">
        <f t="shared" si="20"/>
        <v>244.8</v>
      </c>
      <c r="AG29" s="573">
        <f t="shared" si="20"/>
        <v>239.7</v>
      </c>
      <c r="AH29" s="573">
        <f t="shared" si="20"/>
        <v>0</v>
      </c>
      <c r="AI29" s="573">
        <f t="shared" si="20"/>
        <v>0</v>
      </c>
      <c r="AJ29" s="573">
        <f t="shared" si="20"/>
        <v>224.12000000000003</v>
      </c>
      <c r="AK29" s="573">
        <f t="shared" si="20"/>
        <v>224.12000000000003</v>
      </c>
      <c r="AL29" s="573">
        <f t="shared" si="20"/>
        <v>0</v>
      </c>
      <c r="AM29" s="573">
        <f t="shared" si="20"/>
        <v>0</v>
      </c>
      <c r="AN29" s="573">
        <f t="shared" si="20"/>
        <v>25.97</v>
      </c>
      <c r="AO29" s="573">
        <f t="shared" si="20"/>
        <v>19.600000000000001</v>
      </c>
      <c r="AP29" s="573">
        <f t="shared" si="20"/>
        <v>56.4</v>
      </c>
      <c r="AQ29" s="573">
        <f t="shared" si="20"/>
        <v>0</v>
      </c>
      <c r="AR29" s="573">
        <f t="shared" si="20"/>
        <v>947.4</v>
      </c>
      <c r="AS29" s="573">
        <f t="shared" si="20"/>
        <v>951.774</v>
      </c>
      <c r="AT29" s="573">
        <f t="shared" si="20"/>
        <v>0</v>
      </c>
      <c r="AU29" s="573">
        <f t="shared" si="20"/>
        <v>0</v>
      </c>
      <c r="AV29" s="573">
        <f t="shared" si="20"/>
        <v>775.2</v>
      </c>
      <c r="AW29" s="573">
        <v>756.28</v>
      </c>
      <c r="AX29" s="573">
        <f t="shared" si="20"/>
        <v>1426.1399999999999</v>
      </c>
      <c r="AZ29" s="627">
        <f t="shared" ref="AZ29:AZ92" si="21">+AX29-AW29</f>
        <v>669.8599999999999</v>
      </c>
    </row>
    <row r="30" spans="1:52" ht="24" customHeight="1">
      <c r="A30" s="549"/>
      <c r="B30" s="552" t="s">
        <v>1028</v>
      </c>
      <c r="C30" s="549" t="s">
        <v>167</v>
      </c>
      <c r="D30" s="573">
        <v>46.078431372549019</v>
      </c>
      <c r="E30" s="573" t="e">
        <v>#DIV/0!</v>
      </c>
      <c r="F30" s="378">
        <v>36.0105895489719</v>
      </c>
      <c r="G30" s="573">
        <v>37.174479733660114</v>
      </c>
      <c r="H30" s="573">
        <f>+H29/H27%</f>
        <v>20.035523978685614</v>
      </c>
      <c r="I30" s="573" t="e">
        <f>+I29/I27%</f>
        <v>#DIV/0!</v>
      </c>
      <c r="J30" s="378">
        <f>+J29/J27%</f>
        <v>34.291732659408602</v>
      </c>
      <c r="K30" s="378">
        <v>34.032607360569166</v>
      </c>
      <c r="L30" s="378">
        <f>+L29/L27%</f>
        <v>33.788213743851202</v>
      </c>
      <c r="M30" s="377">
        <f t="shared" si="4"/>
        <v>-0.24439361671796433</v>
      </c>
      <c r="N30" s="612">
        <f t="shared" si="5"/>
        <v>43.481349911190058</v>
      </c>
      <c r="O30" s="612" t="e">
        <f t="shared" si="6"/>
        <v>#DIV/0!</v>
      </c>
      <c r="P30" s="612">
        <f t="shared" si="7"/>
        <v>53.895909565465118</v>
      </c>
      <c r="Q30" s="612" t="e">
        <f t="shared" si="8"/>
        <v>#DIV/0!</v>
      </c>
      <c r="R30" s="612">
        <f t="shared" si="0"/>
        <v>95.226801585056606</v>
      </c>
      <c r="S30" s="612">
        <f t="shared" si="1"/>
        <v>92.245360002600677</v>
      </c>
      <c r="T30" s="612">
        <f t="shared" si="2"/>
        <v>98.531660909180545</v>
      </c>
      <c r="U30" s="618"/>
      <c r="V30" s="573"/>
      <c r="W30" s="573"/>
      <c r="X30" s="573"/>
      <c r="Y30" s="573"/>
      <c r="Z30" s="573"/>
      <c r="AA30" s="573"/>
      <c r="AB30" s="573"/>
      <c r="AC30" s="573"/>
      <c r="AD30" s="573"/>
      <c r="AE30" s="573"/>
      <c r="AF30" s="573"/>
      <c r="AG30" s="573"/>
      <c r="AH30" s="573"/>
      <c r="AI30" s="573"/>
      <c r="AJ30" s="573"/>
      <c r="AK30" s="377"/>
      <c r="AL30" s="377"/>
      <c r="AM30" s="377"/>
      <c r="AN30" s="573"/>
      <c r="AO30" s="573"/>
      <c r="AP30" s="573"/>
      <c r="AQ30" s="613"/>
      <c r="AR30" s="549"/>
      <c r="AS30" s="549"/>
      <c r="AT30" s="549"/>
      <c r="AU30" s="549"/>
      <c r="AV30" s="549"/>
      <c r="AW30" s="549"/>
      <c r="AX30" s="549"/>
      <c r="AZ30" s="627">
        <f t="shared" si="21"/>
        <v>0</v>
      </c>
    </row>
    <row r="31" spans="1:52" ht="17.25" customHeight="1">
      <c r="A31" s="549">
        <v>1</v>
      </c>
      <c r="B31" s="550" t="s">
        <v>256</v>
      </c>
      <c r="C31" s="549" t="s">
        <v>172</v>
      </c>
      <c r="D31" s="573">
        <v>1015.25</v>
      </c>
      <c r="E31" s="573">
        <v>5</v>
      </c>
      <c r="F31" s="378">
        <v>1607.78</v>
      </c>
      <c r="G31" s="378">
        <v>1623.54</v>
      </c>
      <c r="H31" s="573">
        <f>+H33+H57+H68</f>
        <v>1058.04</v>
      </c>
      <c r="I31" s="573">
        <f>+I33+I57+I68</f>
        <v>0</v>
      </c>
      <c r="J31" s="573">
        <f>+J33+J57+J68</f>
        <v>1636.54</v>
      </c>
      <c r="K31" s="573">
        <v>1633.24</v>
      </c>
      <c r="L31" s="573">
        <f>+L33+L57+L68</f>
        <v>2137.2399999999998</v>
      </c>
      <c r="M31" s="377">
        <f t="shared" si="4"/>
        <v>503.99999999999977</v>
      </c>
      <c r="N31" s="612">
        <f t="shared" si="5"/>
        <v>104.21472543708445</v>
      </c>
      <c r="O31" s="612">
        <f t="shared" si="6"/>
        <v>0</v>
      </c>
      <c r="P31" s="612">
        <f t="shared" si="7"/>
        <v>65.168705421486379</v>
      </c>
      <c r="Q31" s="612">
        <f t="shared" si="8"/>
        <v>0</v>
      </c>
      <c r="R31" s="612">
        <f t="shared" si="0"/>
        <v>101.78880195051562</v>
      </c>
      <c r="S31" s="612">
        <f t="shared" si="1"/>
        <v>100.80071941559802</v>
      </c>
      <c r="T31" s="612">
        <f t="shared" si="2"/>
        <v>130.59503586835638</v>
      </c>
      <c r="U31" s="618"/>
      <c r="V31" s="573">
        <f t="shared" ref="V31:AX31" si="22">+V33+V57+V68</f>
        <v>36.83</v>
      </c>
      <c r="W31" s="573">
        <f t="shared" si="22"/>
        <v>0</v>
      </c>
      <c r="X31" s="573">
        <f>+X33+X57+X68</f>
        <v>53.33</v>
      </c>
      <c r="Y31" s="573">
        <f t="shared" si="22"/>
        <v>53.33</v>
      </c>
      <c r="Z31" s="573">
        <f t="shared" si="22"/>
        <v>25</v>
      </c>
      <c r="AA31" s="573">
        <f t="shared" si="22"/>
        <v>0</v>
      </c>
      <c r="AB31" s="573">
        <f t="shared" si="22"/>
        <v>47.5</v>
      </c>
      <c r="AC31" s="573">
        <f t="shared" si="22"/>
        <v>47.5</v>
      </c>
      <c r="AD31" s="573">
        <f t="shared" si="22"/>
        <v>101.5</v>
      </c>
      <c r="AE31" s="573">
        <f t="shared" si="22"/>
        <v>0</v>
      </c>
      <c r="AF31" s="573">
        <f t="shared" si="22"/>
        <v>158</v>
      </c>
      <c r="AG31" s="573">
        <f t="shared" si="22"/>
        <v>157</v>
      </c>
      <c r="AH31" s="573">
        <f t="shared" si="22"/>
        <v>89.6</v>
      </c>
      <c r="AI31" s="573">
        <f t="shared" si="22"/>
        <v>0</v>
      </c>
      <c r="AJ31" s="573">
        <f t="shared" si="22"/>
        <v>132.6</v>
      </c>
      <c r="AK31" s="573">
        <f t="shared" si="22"/>
        <v>132.6</v>
      </c>
      <c r="AL31" s="573">
        <f t="shared" si="22"/>
        <v>33.799999999999997</v>
      </c>
      <c r="AM31" s="573">
        <f t="shared" si="22"/>
        <v>0</v>
      </c>
      <c r="AN31" s="573">
        <f t="shared" si="22"/>
        <v>51.8</v>
      </c>
      <c r="AO31" s="573">
        <f t="shared" si="22"/>
        <v>51.5</v>
      </c>
      <c r="AP31" s="573">
        <f t="shared" si="22"/>
        <v>449.5</v>
      </c>
      <c r="AQ31" s="573">
        <f t="shared" si="22"/>
        <v>0</v>
      </c>
      <c r="AR31" s="573">
        <f t="shared" si="22"/>
        <v>696</v>
      </c>
      <c r="AS31" s="573">
        <f t="shared" si="22"/>
        <v>694</v>
      </c>
      <c r="AT31" s="573">
        <f t="shared" si="22"/>
        <v>321.81</v>
      </c>
      <c r="AU31" s="573">
        <f t="shared" si="22"/>
        <v>0</v>
      </c>
      <c r="AV31" s="573">
        <f t="shared" si="22"/>
        <v>497.31</v>
      </c>
      <c r="AW31" s="573">
        <v>497.31</v>
      </c>
      <c r="AX31" s="573">
        <f t="shared" si="22"/>
        <v>1001.31</v>
      </c>
      <c r="AZ31" s="627">
        <f t="shared" si="21"/>
        <v>503.99999999999994</v>
      </c>
    </row>
    <row r="32" spans="1:52" ht="17.25" customHeight="1">
      <c r="A32" s="549" t="s">
        <v>173</v>
      </c>
      <c r="B32" s="550" t="s">
        <v>258</v>
      </c>
      <c r="C32" s="624"/>
      <c r="D32" s="573"/>
      <c r="E32" s="573"/>
      <c r="F32" s="573"/>
      <c r="G32" s="573"/>
      <c r="H32" s="573"/>
      <c r="I32" s="573"/>
      <c r="J32" s="573"/>
      <c r="K32" s="573"/>
      <c r="L32" s="377"/>
      <c r="M32" s="377">
        <f t="shared" si="4"/>
        <v>0</v>
      </c>
      <c r="N32" s="612"/>
      <c r="O32" s="612"/>
      <c r="P32" s="612"/>
      <c r="Q32" s="612"/>
      <c r="R32" s="612"/>
      <c r="S32" s="612"/>
      <c r="T32" s="612"/>
      <c r="U32" s="618"/>
      <c r="V32" s="573"/>
      <c r="W32" s="573"/>
      <c r="X32" s="573"/>
      <c r="Y32" s="377"/>
      <c r="Z32" s="377"/>
      <c r="AA32" s="377"/>
      <c r="AB32" s="377"/>
      <c r="AC32" s="377"/>
      <c r="AD32" s="377"/>
      <c r="AE32" s="378"/>
      <c r="AF32" s="378"/>
      <c r="AG32" s="378"/>
      <c r="AH32" s="377"/>
      <c r="AI32" s="377"/>
      <c r="AJ32" s="377"/>
      <c r="AK32" s="378"/>
      <c r="AL32" s="378"/>
      <c r="AM32" s="378"/>
      <c r="AN32" s="573"/>
      <c r="AO32" s="573"/>
      <c r="AP32" s="573"/>
      <c r="AQ32" s="613"/>
      <c r="AR32" s="549"/>
      <c r="AS32" s="549"/>
      <c r="AT32" s="549"/>
      <c r="AU32" s="549"/>
      <c r="AV32" s="549"/>
      <c r="AW32" s="549"/>
      <c r="AX32" s="549"/>
      <c r="AZ32" s="627">
        <f t="shared" si="21"/>
        <v>0</v>
      </c>
    </row>
    <row r="33" spans="1:52" ht="17.25" customHeight="1">
      <c r="A33" s="549" t="s">
        <v>180</v>
      </c>
      <c r="B33" s="550" t="s">
        <v>257</v>
      </c>
      <c r="C33" s="549" t="s">
        <v>172</v>
      </c>
      <c r="D33" s="573">
        <v>872.25</v>
      </c>
      <c r="E33" s="573">
        <v>0</v>
      </c>
      <c r="F33" s="378">
        <v>1360.68</v>
      </c>
      <c r="G33" s="378">
        <v>1354.04</v>
      </c>
      <c r="H33" s="378">
        <f>+H35+H38+H44</f>
        <v>840.04</v>
      </c>
      <c r="I33" s="378">
        <f>+I35+I38+I44</f>
        <v>0</v>
      </c>
      <c r="J33" s="378">
        <f>+J35+J38+J44</f>
        <v>1328.04</v>
      </c>
      <c r="K33" s="378">
        <v>1321.74</v>
      </c>
      <c r="L33" s="378">
        <f>+L35+L38+L44</f>
        <v>1821.74</v>
      </c>
      <c r="M33" s="377">
        <f t="shared" si="4"/>
        <v>500</v>
      </c>
      <c r="N33" s="612">
        <f t="shared" si="5"/>
        <v>96.307251361421606</v>
      </c>
      <c r="O33" s="612" t="e">
        <f t="shared" si="6"/>
        <v>#DIV/0!</v>
      </c>
      <c r="P33" s="612">
        <f t="shared" si="7"/>
        <v>62.039526158754541</v>
      </c>
      <c r="Q33" s="612">
        <f t="shared" si="8"/>
        <v>0</v>
      </c>
      <c r="R33" s="612">
        <f t="shared" si="0"/>
        <v>97.601199400299848</v>
      </c>
      <c r="S33" s="612">
        <f t="shared" si="1"/>
        <v>98.079820389353344</v>
      </c>
      <c r="T33" s="612">
        <f t="shared" si="2"/>
        <v>137.17508508779855</v>
      </c>
      <c r="U33" s="618"/>
      <c r="V33" s="573">
        <f>+V35+V44+V38</f>
        <v>31.83</v>
      </c>
      <c r="W33" s="573">
        <f t="shared" ref="W33:AX33" si="23">+W35+W44+W38</f>
        <v>0</v>
      </c>
      <c r="X33" s="573">
        <f t="shared" si="23"/>
        <v>44.33</v>
      </c>
      <c r="Y33" s="573">
        <f t="shared" si="23"/>
        <v>44.33</v>
      </c>
      <c r="Z33" s="573">
        <f t="shared" si="23"/>
        <v>15.5</v>
      </c>
      <c r="AA33" s="573">
        <f t="shared" si="23"/>
        <v>0</v>
      </c>
      <c r="AB33" s="573">
        <f t="shared" si="23"/>
        <v>31</v>
      </c>
      <c r="AC33" s="573">
        <f t="shared" si="23"/>
        <v>31</v>
      </c>
      <c r="AD33" s="573">
        <f t="shared" si="23"/>
        <v>78</v>
      </c>
      <c r="AE33" s="573">
        <f t="shared" si="23"/>
        <v>0</v>
      </c>
      <c r="AF33" s="573">
        <f t="shared" si="23"/>
        <v>121</v>
      </c>
      <c r="AG33" s="573">
        <f t="shared" si="23"/>
        <v>120</v>
      </c>
      <c r="AH33" s="573">
        <f t="shared" si="23"/>
        <v>80.099999999999994</v>
      </c>
      <c r="AI33" s="573">
        <f t="shared" si="23"/>
        <v>0</v>
      </c>
      <c r="AJ33" s="573">
        <f t="shared" si="23"/>
        <v>115.1</v>
      </c>
      <c r="AK33" s="573">
        <f t="shared" si="23"/>
        <v>115.1</v>
      </c>
      <c r="AL33" s="573">
        <f t="shared" si="23"/>
        <v>13.3</v>
      </c>
      <c r="AM33" s="573">
        <f t="shared" si="23"/>
        <v>0</v>
      </c>
      <c r="AN33" s="573">
        <f t="shared" si="23"/>
        <v>22.3</v>
      </c>
      <c r="AO33" s="573">
        <f t="shared" si="23"/>
        <v>21</v>
      </c>
      <c r="AP33" s="573">
        <f t="shared" si="23"/>
        <v>332</v>
      </c>
      <c r="AQ33" s="573">
        <f t="shared" si="23"/>
        <v>0</v>
      </c>
      <c r="AR33" s="573">
        <f t="shared" si="23"/>
        <v>547</v>
      </c>
      <c r="AS33" s="573">
        <f t="shared" si="23"/>
        <v>545</v>
      </c>
      <c r="AT33" s="573">
        <f t="shared" si="23"/>
        <v>289.31</v>
      </c>
      <c r="AU33" s="573">
        <f t="shared" si="23"/>
        <v>0</v>
      </c>
      <c r="AV33" s="573">
        <f t="shared" si="23"/>
        <v>447.31</v>
      </c>
      <c r="AW33" s="573">
        <v>445.31</v>
      </c>
      <c r="AX33" s="573">
        <f t="shared" si="23"/>
        <v>945.31</v>
      </c>
      <c r="AZ33" s="627">
        <f t="shared" si="21"/>
        <v>499.99999999999994</v>
      </c>
    </row>
    <row r="34" spans="1:52" ht="17.25" customHeight="1">
      <c r="A34" s="549"/>
      <c r="B34" s="550" t="s">
        <v>259</v>
      </c>
      <c r="C34" s="549" t="s">
        <v>56</v>
      </c>
      <c r="D34" s="573">
        <v>183.6</v>
      </c>
      <c r="E34" s="573">
        <v>0</v>
      </c>
      <c r="F34" s="378">
        <v>6675.6006500000003</v>
      </c>
      <c r="G34" s="378">
        <v>6803.2918499999996</v>
      </c>
      <c r="H34" s="378">
        <f>H37+H40+H52</f>
        <v>281.5</v>
      </c>
      <c r="I34" s="378">
        <f>I37+I40+I52</f>
        <v>0</v>
      </c>
      <c r="J34" s="378">
        <f>J37+J40+J52</f>
        <v>6570.5457999999999</v>
      </c>
      <c r="K34" s="378">
        <v>6544.1298000000006</v>
      </c>
      <c r="L34" s="378">
        <f>L37+L40+L52</f>
        <v>8573.9897999999994</v>
      </c>
      <c r="M34" s="377">
        <f t="shared" si="4"/>
        <v>2029.8599999999988</v>
      </c>
      <c r="N34" s="612">
        <f t="shared" si="5"/>
        <v>153.32244008714599</v>
      </c>
      <c r="O34" s="612" t="e">
        <f t="shared" si="6"/>
        <v>#DIV/0!</v>
      </c>
      <c r="P34" s="612">
        <f t="shared" si="7"/>
        <v>4.1377028386633157</v>
      </c>
      <c r="Q34" s="612">
        <f t="shared" si="8"/>
        <v>0</v>
      </c>
      <c r="R34" s="612">
        <f t="shared" si="0"/>
        <v>98.426286179955952</v>
      </c>
      <c r="S34" s="612">
        <f t="shared" si="1"/>
        <v>96.578920100274701</v>
      </c>
      <c r="T34" s="612">
        <f t="shared" si="2"/>
        <v>130.49128734480476</v>
      </c>
      <c r="U34" s="618"/>
      <c r="V34" s="378">
        <f t="shared" ref="V34:AX34" si="24">+V37+V52+V40</f>
        <v>0</v>
      </c>
      <c r="W34" s="378">
        <f t="shared" si="24"/>
        <v>0</v>
      </c>
      <c r="X34" s="378">
        <f t="shared" si="24"/>
        <v>211.46199999999999</v>
      </c>
      <c r="Y34" s="378">
        <f t="shared" si="24"/>
        <v>211.46199999999999</v>
      </c>
      <c r="Z34" s="378">
        <f t="shared" si="24"/>
        <v>0</v>
      </c>
      <c r="AA34" s="378">
        <f t="shared" si="24"/>
        <v>0</v>
      </c>
      <c r="AB34" s="378">
        <f t="shared" si="24"/>
        <v>157.17000000000002</v>
      </c>
      <c r="AC34" s="378">
        <f t="shared" si="24"/>
        <v>157.17000000000002</v>
      </c>
      <c r="AD34" s="378">
        <f t="shared" si="24"/>
        <v>26</v>
      </c>
      <c r="AE34" s="378">
        <f t="shared" si="24"/>
        <v>0</v>
      </c>
      <c r="AF34" s="378">
        <f t="shared" si="24"/>
        <v>584.40000000000009</v>
      </c>
      <c r="AG34" s="378">
        <f t="shared" si="24"/>
        <v>579.29999999999995</v>
      </c>
      <c r="AH34" s="378">
        <f t="shared" si="24"/>
        <v>0</v>
      </c>
      <c r="AI34" s="378">
        <f t="shared" si="24"/>
        <v>0</v>
      </c>
      <c r="AJ34" s="378">
        <f t="shared" si="24"/>
        <v>570.02</v>
      </c>
      <c r="AK34" s="378">
        <f t="shared" si="24"/>
        <v>570.02</v>
      </c>
      <c r="AL34" s="378">
        <f t="shared" si="24"/>
        <v>0</v>
      </c>
      <c r="AM34" s="378">
        <f t="shared" si="24"/>
        <v>0</v>
      </c>
      <c r="AN34" s="378">
        <f t="shared" si="24"/>
        <v>108.86999999999999</v>
      </c>
      <c r="AO34" s="378">
        <f t="shared" si="24"/>
        <v>102.5</v>
      </c>
      <c r="AP34" s="378">
        <f t="shared" si="24"/>
        <v>175.2</v>
      </c>
      <c r="AQ34" s="378">
        <f t="shared" si="24"/>
        <v>0</v>
      </c>
      <c r="AR34" s="378">
        <f t="shared" si="24"/>
        <v>2754.82</v>
      </c>
      <c r="AS34" s="378">
        <f t="shared" si="24"/>
        <v>2751.5939999999996</v>
      </c>
      <c r="AT34" s="378">
        <f t="shared" si="24"/>
        <v>80.3</v>
      </c>
      <c r="AU34" s="378">
        <f t="shared" si="24"/>
        <v>0</v>
      </c>
      <c r="AV34" s="378">
        <f t="shared" si="24"/>
        <v>2183.8037999999997</v>
      </c>
      <c r="AW34" s="378">
        <v>2172.0837999999999</v>
      </c>
      <c r="AX34" s="378">
        <f t="shared" si="24"/>
        <v>4201.9438</v>
      </c>
      <c r="AZ34" s="627">
        <f t="shared" si="21"/>
        <v>2029.8600000000001</v>
      </c>
    </row>
    <row r="35" spans="1:52" ht="21" customHeight="1">
      <c r="A35" s="549" t="s">
        <v>264</v>
      </c>
      <c r="B35" s="550" t="s">
        <v>57</v>
      </c>
      <c r="C35" s="549" t="s">
        <v>172</v>
      </c>
      <c r="D35" s="573">
        <v>464.83</v>
      </c>
      <c r="E35" s="573">
        <v>0</v>
      </c>
      <c r="F35" s="378">
        <v>464.86</v>
      </c>
      <c r="G35" s="378">
        <v>456.83</v>
      </c>
      <c r="H35" s="378">
        <f>V35+Z35+AD35+AH35+AL35+AP35+AT35</f>
        <v>417.83</v>
      </c>
      <c r="I35" s="378">
        <f>W35+AA35+AE35+AI35+AM35+AQ35+AU35</f>
        <v>0</v>
      </c>
      <c r="J35" s="378">
        <f>X35+AB35+AF35+AJ35+AN35+AR35+AV35</f>
        <v>417.83</v>
      </c>
      <c r="K35" s="378">
        <v>411.53</v>
      </c>
      <c r="L35" s="573">
        <f>Y35+AC35+AG35+AK35+AO35+AS35+AX35</f>
        <v>541.53</v>
      </c>
      <c r="M35" s="377">
        <f t="shared" si="4"/>
        <v>130</v>
      </c>
      <c r="N35" s="612">
        <f t="shared" si="5"/>
        <v>89.888776541961576</v>
      </c>
      <c r="O35" s="612" t="e">
        <f t="shared" si="6"/>
        <v>#DIV/0!</v>
      </c>
      <c r="P35" s="612">
        <f t="shared" si="7"/>
        <v>91.462907427270537</v>
      </c>
      <c r="Q35" s="612">
        <f t="shared" si="8"/>
        <v>0</v>
      </c>
      <c r="R35" s="612">
        <f t="shared" si="0"/>
        <v>89.882975519511248</v>
      </c>
      <c r="S35" s="612">
        <f t="shared" si="1"/>
        <v>91.462907427270537</v>
      </c>
      <c r="T35" s="612">
        <f t="shared" si="2"/>
        <v>129.6053418854558</v>
      </c>
      <c r="U35" s="377"/>
      <c r="V35" s="573">
        <v>7.43</v>
      </c>
      <c r="W35" s="573"/>
      <c r="X35" s="573">
        <v>7.43</v>
      </c>
      <c r="Y35" s="573">
        <v>7.43</v>
      </c>
      <c r="Z35" s="573"/>
      <c r="AA35" s="573"/>
      <c r="AB35" s="377"/>
      <c r="AC35" s="377">
        <v>0</v>
      </c>
      <c r="AD35" s="377">
        <v>48</v>
      </c>
      <c r="AE35" s="378"/>
      <c r="AF35" s="378">
        <v>48</v>
      </c>
      <c r="AG35" s="378">
        <v>47</v>
      </c>
      <c r="AH35" s="378">
        <v>43.1</v>
      </c>
      <c r="AI35" s="378"/>
      <c r="AJ35" s="378">
        <v>43.1</v>
      </c>
      <c r="AK35" s="378">
        <v>43.1</v>
      </c>
      <c r="AL35" s="378">
        <v>5.3</v>
      </c>
      <c r="AM35" s="378"/>
      <c r="AN35" s="377">
        <v>5.3</v>
      </c>
      <c r="AO35" s="377">
        <v>4</v>
      </c>
      <c r="AP35" s="377">
        <v>162</v>
      </c>
      <c r="AQ35" s="613"/>
      <c r="AR35" s="549">
        <v>162</v>
      </c>
      <c r="AS35" s="549">
        <v>162</v>
      </c>
      <c r="AT35" s="549">
        <v>152</v>
      </c>
      <c r="AU35" s="549"/>
      <c r="AV35" s="549">
        <v>152</v>
      </c>
      <c r="AW35" s="549">
        <v>148</v>
      </c>
      <c r="AX35" s="549">
        <v>278</v>
      </c>
      <c r="AZ35" s="627">
        <f t="shared" si="21"/>
        <v>130</v>
      </c>
    </row>
    <row r="36" spans="1:52" ht="21" customHeight="1">
      <c r="A36" s="549"/>
      <c r="B36" s="550" t="s">
        <v>58</v>
      </c>
      <c r="C36" s="549" t="s">
        <v>59</v>
      </c>
      <c r="D36" s="573">
        <v>0</v>
      </c>
      <c r="E36" s="573">
        <v>0</v>
      </c>
      <c r="F36" s="378">
        <v>49.892938734242577</v>
      </c>
      <c r="G36" s="378">
        <v>52.789623054527944</v>
      </c>
      <c r="H36" s="378">
        <f>H37/H35*10</f>
        <v>0</v>
      </c>
      <c r="I36" s="378" t="e">
        <f>I37/I35*10</f>
        <v>#DIV/0!</v>
      </c>
      <c r="J36" s="378">
        <f>J37/J35*10</f>
        <v>52.575305746356172</v>
      </c>
      <c r="K36" s="378">
        <v>52.747989210993126</v>
      </c>
      <c r="L36" s="378">
        <f>L37/L35*10</f>
        <v>52.455044041881337</v>
      </c>
      <c r="M36" s="377">
        <f t="shared" si="4"/>
        <v>-0.29294516911178903</v>
      </c>
      <c r="N36" s="612"/>
      <c r="O36" s="612" t="e">
        <f t="shared" si="6"/>
        <v>#DIV/0!</v>
      </c>
      <c r="P36" s="615">
        <f t="shared" si="7"/>
        <v>0</v>
      </c>
      <c r="Q36" s="612" t="e">
        <f t="shared" si="8"/>
        <v>#DIV/0!</v>
      </c>
      <c r="R36" s="612">
        <f t="shared" si="0"/>
        <v>105.37624577778705</v>
      </c>
      <c r="S36" s="612">
        <f t="shared" si="1"/>
        <v>99.594016218016179</v>
      </c>
      <c r="T36" s="615">
        <f t="shared" si="2"/>
        <v>99.771258192857644</v>
      </c>
      <c r="U36" s="618"/>
      <c r="V36" s="377"/>
      <c r="W36" s="573"/>
      <c r="X36" s="377">
        <v>48</v>
      </c>
      <c r="Y36" s="573">
        <v>48</v>
      </c>
      <c r="Z36" s="573"/>
      <c r="AA36" s="573"/>
      <c r="AB36" s="377"/>
      <c r="AC36" s="377">
        <v>0</v>
      </c>
      <c r="AD36" s="377">
        <v>0</v>
      </c>
      <c r="AE36" s="377"/>
      <c r="AF36" s="377">
        <v>51</v>
      </c>
      <c r="AG36" s="377">
        <v>51</v>
      </c>
      <c r="AH36" s="377">
        <v>0</v>
      </c>
      <c r="AI36" s="377"/>
      <c r="AJ36" s="377">
        <v>52</v>
      </c>
      <c r="AK36" s="377">
        <v>52</v>
      </c>
      <c r="AL36" s="377">
        <v>0</v>
      </c>
      <c r="AM36" s="377"/>
      <c r="AN36" s="377">
        <v>49</v>
      </c>
      <c r="AO36" s="377">
        <v>49</v>
      </c>
      <c r="AP36" s="377">
        <v>0</v>
      </c>
      <c r="AQ36" s="613"/>
      <c r="AR36" s="549">
        <v>55</v>
      </c>
      <c r="AS36" s="549">
        <v>55.27</v>
      </c>
      <c r="AT36" s="549">
        <v>0</v>
      </c>
      <c r="AU36" s="549"/>
      <c r="AV36" s="549">
        <v>51</v>
      </c>
      <c r="AW36" s="549">
        <v>51.1</v>
      </c>
      <c r="AX36" s="549">
        <v>51.3</v>
      </c>
      <c r="AZ36" s="627">
        <f t="shared" si="21"/>
        <v>0.19999999999999574</v>
      </c>
    </row>
    <row r="37" spans="1:52" ht="21" customHeight="1">
      <c r="A37" s="549"/>
      <c r="B37" s="550" t="s">
        <v>60</v>
      </c>
      <c r="C37" s="549" t="s">
        <v>56</v>
      </c>
      <c r="D37" s="573">
        <v>0</v>
      </c>
      <c r="E37" s="573">
        <v>2461.4393700000001</v>
      </c>
      <c r="F37" s="378">
        <v>2319.3231500000002</v>
      </c>
      <c r="G37" s="378">
        <v>2411.58835</v>
      </c>
      <c r="H37" s="378">
        <f t="shared" ref="H37:J38" si="25">V37+Z37+AD37+AH37+AL37+AP37+AT37</f>
        <v>0</v>
      </c>
      <c r="I37" s="378">
        <f t="shared" si="25"/>
        <v>0</v>
      </c>
      <c r="J37" s="378">
        <f t="shared" si="25"/>
        <v>2196.7539999999999</v>
      </c>
      <c r="K37" s="378">
        <v>2170.7380000000003</v>
      </c>
      <c r="L37" s="378">
        <f>Y37+AC37+AG37+AK37+AO37+AS37+AX37</f>
        <v>2840.598</v>
      </c>
      <c r="M37" s="377">
        <f t="shared" si="4"/>
        <v>669.85999999999967</v>
      </c>
      <c r="N37" s="612"/>
      <c r="O37" s="612">
        <f t="shared" si="6"/>
        <v>0</v>
      </c>
      <c r="P37" s="615">
        <f t="shared" si="7"/>
        <v>0</v>
      </c>
      <c r="Q37" s="612">
        <f t="shared" si="8"/>
        <v>0</v>
      </c>
      <c r="R37" s="615">
        <f t="shared" si="0"/>
        <v>94.71530519582835</v>
      </c>
      <c r="S37" s="612">
        <f t="shared" si="1"/>
        <v>91.091582856584949</v>
      </c>
      <c r="T37" s="612">
        <f t="shared" si="2"/>
        <v>129.30888028427398</v>
      </c>
      <c r="U37" s="378"/>
      <c r="V37" s="378">
        <f t="shared" ref="V37:AX37" si="26">+V35*V36/10</f>
        <v>0</v>
      </c>
      <c r="W37" s="378">
        <f t="shared" si="26"/>
        <v>0</v>
      </c>
      <c r="X37" s="378">
        <f t="shared" si="26"/>
        <v>35.664000000000001</v>
      </c>
      <c r="Y37" s="378">
        <f t="shared" si="26"/>
        <v>35.664000000000001</v>
      </c>
      <c r="Z37" s="378">
        <f t="shared" si="26"/>
        <v>0</v>
      </c>
      <c r="AA37" s="378">
        <f t="shared" si="26"/>
        <v>0</v>
      </c>
      <c r="AB37" s="378">
        <f t="shared" si="26"/>
        <v>0</v>
      </c>
      <c r="AC37" s="378">
        <f t="shared" si="26"/>
        <v>0</v>
      </c>
      <c r="AD37" s="378">
        <f t="shared" si="26"/>
        <v>0</v>
      </c>
      <c r="AE37" s="378">
        <f t="shared" si="26"/>
        <v>0</v>
      </c>
      <c r="AF37" s="378">
        <f t="shared" si="26"/>
        <v>244.8</v>
      </c>
      <c r="AG37" s="378">
        <f t="shared" si="26"/>
        <v>239.7</v>
      </c>
      <c r="AH37" s="378">
        <f t="shared" si="26"/>
        <v>0</v>
      </c>
      <c r="AI37" s="378">
        <f t="shared" si="26"/>
        <v>0</v>
      </c>
      <c r="AJ37" s="378">
        <f t="shared" si="26"/>
        <v>224.12000000000003</v>
      </c>
      <c r="AK37" s="378">
        <f t="shared" si="26"/>
        <v>224.12000000000003</v>
      </c>
      <c r="AL37" s="378">
        <f t="shared" si="26"/>
        <v>0</v>
      </c>
      <c r="AM37" s="378">
        <f t="shared" si="26"/>
        <v>0</v>
      </c>
      <c r="AN37" s="378">
        <f t="shared" si="26"/>
        <v>25.97</v>
      </c>
      <c r="AO37" s="378">
        <f t="shared" si="26"/>
        <v>19.600000000000001</v>
      </c>
      <c r="AP37" s="378">
        <f t="shared" si="26"/>
        <v>0</v>
      </c>
      <c r="AQ37" s="378">
        <f t="shared" si="26"/>
        <v>0</v>
      </c>
      <c r="AR37" s="378">
        <f t="shared" si="26"/>
        <v>891</v>
      </c>
      <c r="AS37" s="378">
        <f t="shared" si="26"/>
        <v>895.37400000000002</v>
      </c>
      <c r="AT37" s="378">
        <f t="shared" si="26"/>
        <v>0</v>
      </c>
      <c r="AU37" s="378">
        <f t="shared" si="26"/>
        <v>0</v>
      </c>
      <c r="AV37" s="378">
        <f t="shared" si="26"/>
        <v>775.2</v>
      </c>
      <c r="AW37" s="378">
        <v>756.28</v>
      </c>
      <c r="AX37" s="378">
        <f t="shared" si="26"/>
        <v>1426.1399999999999</v>
      </c>
      <c r="AZ37" s="627">
        <f t="shared" si="21"/>
        <v>669.8599999999999</v>
      </c>
    </row>
    <row r="38" spans="1:52" ht="21" customHeight="1">
      <c r="A38" s="549" t="s">
        <v>264</v>
      </c>
      <c r="B38" s="550" t="s">
        <v>61</v>
      </c>
      <c r="C38" s="549" t="s">
        <v>172</v>
      </c>
      <c r="D38" s="377">
        <v>18</v>
      </c>
      <c r="E38" s="377">
        <v>0</v>
      </c>
      <c r="F38" s="377">
        <v>18</v>
      </c>
      <c r="G38" s="377">
        <v>25</v>
      </c>
      <c r="H38" s="573">
        <f t="shared" si="25"/>
        <v>12</v>
      </c>
      <c r="I38" s="573">
        <f t="shared" si="25"/>
        <v>0</v>
      </c>
      <c r="J38" s="377">
        <f t="shared" si="25"/>
        <v>12</v>
      </c>
      <c r="K38" s="377">
        <v>12</v>
      </c>
      <c r="L38" s="377">
        <f>Y38+AC38+AG38+AK38+AO38+AS38+AX38</f>
        <v>12</v>
      </c>
      <c r="M38" s="377">
        <f t="shared" si="4"/>
        <v>0</v>
      </c>
      <c r="N38" s="612">
        <f t="shared" si="5"/>
        <v>66.666666666666671</v>
      </c>
      <c r="O38" s="612" t="e">
        <f t="shared" si="6"/>
        <v>#DIV/0!</v>
      </c>
      <c r="P38" s="615">
        <f t="shared" si="7"/>
        <v>48</v>
      </c>
      <c r="Q38" s="612">
        <f t="shared" si="8"/>
        <v>0</v>
      </c>
      <c r="R38" s="612">
        <f t="shared" si="0"/>
        <v>66.666666666666671</v>
      </c>
      <c r="S38" s="615">
        <f t="shared" si="1"/>
        <v>48</v>
      </c>
      <c r="T38" s="615">
        <f t="shared" si="2"/>
        <v>100</v>
      </c>
      <c r="U38" s="618"/>
      <c r="V38" s="573"/>
      <c r="W38" s="573"/>
      <c r="X38" s="573"/>
      <c r="Y38" s="573">
        <v>0</v>
      </c>
      <c r="Z38" s="573"/>
      <c r="AA38" s="573"/>
      <c r="AB38" s="573"/>
      <c r="AC38" s="573">
        <v>0</v>
      </c>
      <c r="AD38" s="573"/>
      <c r="AE38" s="377"/>
      <c r="AF38" s="377"/>
      <c r="AG38" s="377">
        <v>0</v>
      </c>
      <c r="AH38" s="573"/>
      <c r="AI38" s="573"/>
      <c r="AJ38" s="573"/>
      <c r="AK38" s="377">
        <v>0</v>
      </c>
      <c r="AL38" s="378"/>
      <c r="AM38" s="377"/>
      <c r="AN38" s="377"/>
      <c r="AO38" s="377">
        <v>0</v>
      </c>
      <c r="AP38" s="377">
        <v>12</v>
      </c>
      <c r="AQ38" s="618"/>
      <c r="AR38" s="628">
        <v>12</v>
      </c>
      <c r="AS38" s="628">
        <v>12</v>
      </c>
      <c r="AT38" s="628">
        <v>0</v>
      </c>
      <c r="AU38" s="628"/>
      <c r="AV38" s="628"/>
      <c r="AW38" s="628">
        <v>0</v>
      </c>
      <c r="AX38" s="628">
        <v>0</v>
      </c>
      <c r="AZ38" s="627">
        <f t="shared" si="21"/>
        <v>0</v>
      </c>
    </row>
    <row r="39" spans="1:52" ht="21" customHeight="1">
      <c r="A39" s="549"/>
      <c r="B39" s="550" t="s">
        <v>58</v>
      </c>
      <c r="C39" s="549" t="s">
        <v>59</v>
      </c>
      <c r="D39" s="377">
        <v>46.999999999999993</v>
      </c>
      <c r="E39" s="377">
        <v>46.999999999999993</v>
      </c>
      <c r="F39" s="377">
        <v>46.999999999999993</v>
      </c>
      <c r="G39" s="377">
        <v>47</v>
      </c>
      <c r="H39" s="573">
        <f>H40/H38*10</f>
        <v>47</v>
      </c>
      <c r="I39" s="573" t="e">
        <f>I40/I38*10</f>
        <v>#DIV/0!</v>
      </c>
      <c r="J39" s="377">
        <f>J40/J38*10</f>
        <v>47</v>
      </c>
      <c r="K39" s="377">
        <v>47</v>
      </c>
      <c r="L39" s="377">
        <f>L40/L38*10</f>
        <v>47</v>
      </c>
      <c r="M39" s="377">
        <f t="shared" si="4"/>
        <v>0</v>
      </c>
      <c r="N39" s="612">
        <f t="shared" si="5"/>
        <v>100.00000000000001</v>
      </c>
      <c r="O39" s="612" t="e">
        <f t="shared" si="6"/>
        <v>#DIV/0!</v>
      </c>
      <c r="P39" s="615">
        <f t="shared" si="7"/>
        <v>100</v>
      </c>
      <c r="Q39" s="615" t="e">
        <f t="shared" si="8"/>
        <v>#DIV/0!</v>
      </c>
      <c r="R39" s="615">
        <f t="shared" si="0"/>
        <v>100.00000000000001</v>
      </c>
      <c r="S39" s="615">
        <f t="shared" si="1"/>
        <v>100</v>
      </c>
      <c r="T39" s="615">
        <f t="shared" si="2"/>
        <v>100</v>
      </c>
      <c r="U39" s="618"/>
      <c r="V39" s="573"/>
      <c r="W39" s="573"/>
      <c r="X39" s="573"/>
      <c r="Y39" s="573">
        <v>0</v>
      </c>
      <c r="Z39" s="573"/>
      <c r="AA39" s="573"/>
      <c r="AB39" s="573"/>
      <c r="AC39" s="573">
        <v>0</v>
      </c>
      <c r="AD39" s="573"/>
      <c r="AE39" s="377"/>
      <c r="AF39" s="377"/>
      <c r="AG39" s="378">
        <v>0</v>
      </c>
      <c r="AH39" s="573"/>
      <c r="AI39" s="573"/>
      <c r="AJ39" s="573"/>
      <c r="AK39" s="378">
        <v>0</v>
      </c>
      <c r="AL39" s="378"/>
      <c r="AM39" s="377"/>
      <c r="AN39" s="377"/>
      <c r="AO39" s="377">
        <v>0</v>
      </c>
      <c r="AP39" s="377">
        <v>47</v>
      </c>
      <c r="AQ39" s="618"/>
      <c r="AR39" s="628">
        <v>47</v>
      </c>
      <c r="AS39" s="628">
        <v>47</v>
      </c>
      <c r="AT39" s="628">
        <v>0</v>
      </c>
      <c r="AU39" s="628"/>
      <c r="AV39" s="628"/>
      <c r="AW39" s="628">
        <v>0</v>
      </c>
      <c r="AX39" s="628">
        <v>0</v>
      </c>
      <c r="AZ39" s="627">
        <f t="shared" si="21"/>
        <v>0</v>
      </c>
    </row>
    <row r="40" spans="1:52" ht="21" customHeight="1">
      <c r="A40" s="549"/>
      <c r="B40" s="550" t="s">
        <v>60</v>
      </c>
      <c r="C40" s="549" t="s">
        <v>56</v>
      </c>
      <c r="D40" s="378">
        <v>84.6</v>
      </c>
      <c r="E40" s="378">
        <v>84.6</v>
      </c>
      <c r="F40" s="378">
        <v>84.6</v>
      </c>
      <c r="G40" s="377">
        <v>117.5</v>
      </c>
      <c r="H40" s="573">
        <f t="shared" ref="H40:J41" si="27">V40+Z40+AD40+AH40+AL40+AP40+AT40</f>
        <v>56.4</v>
      </c>
      <c r="I40" s="573">
        <f t="shared" si="27"/>
        <v>0</v>
      </c>
      <c r="J40" s="573">
        <f t="shared" si="27"/>
        <v>56.4</v>
      </c>
      <c r="K40" s="573">
        <v>56.4</v>
      </c>
      <c r="L40" s="573">
        <f>Y40+AC40+AG40+AK40+AO40+AS40+AX40</f>
        <v>56.4</v>
      </c>
      <c r="M40" s="377">
        <f t="shared" si="4"/>
        <v>0</v>
      </c>
      <c r="N40" s="612">
        <f t="shared" si="5"/>
        <v>66.666666666666671</v>
      </c>
      <c r="O40" s="612">
        <f t="shared" si="6"/>
        <v>0</v>
      </c>
      <c r="P40" s="615">
        <f t="shared" si="7"/>
        <v>48</v>
      </c>
      <c r="Q40" s="612">
        <f t="shared" si="8"/>
        <v>0</v>
      </c>
      <c r="R40" s="612">
        <f t="shared" si="0"/>
        <v>66.666666666666671</v>
      </c>
      <c r="S40" s="615">
        <f t="shared" si="1"/>
        <v>48</v>
      </c>
      <c r="T40" s="615">
        <f t="shared" si="2"/>
        <v>100</v>
      </c>
      <c r="U40" s="573"/>
      <c r="V40" s="378">
        <f t="shared" ref="V40:AE40" si="28">+V38*V39/10</f>
        <v>0</v>
      </c>
      <c r="W40" s="378">
        <f t="shared" si="28"/>
        <v>0</v>
      </c>
      <c r="X40" s="378">
        <f t="shared" si="28"/>
        <v>0</v>
      </c>
      <c r="Y40" s="378">
        <f t="shared" si="28"/>
        <v>0</v>
      </c>
      <c r="Z40" s="378">
        <f t="shared" si="28"/>
        <v>0</v>
      </c>
      <c r="AA40" s="378">
        <f t="shared" si="28"/>
        <v>0</v>
      </c>
      <c r="AB40" s="378">
        <f t="shared" si="28"/>
        <v>0</v>
      </c>
      <c r="AC40" s="378">
        <f t="shared" si="28"/>
        <v>0</v>
      </c>
      <c r="AD40" s="378">
        <f t="shared" si="28"/>
        <v>0</v>
      </c>
      <c r="AE40" s="378">
        <f t="shared" si="28"/>
        <v>0</v>
      </c>
      <c r="AF40" s="378">
        <f>+AF38*AF39/10</f>
        <v>0</v>
      </c>
      <c r="AG40" s="378">
        <f>+AG38*AG39/10</f>
        <v>0</v>
      </c>
      <c r="AH40" s="378">
        <f t="shared" ref="AH40:AX40" si="29">+AH38*AH39/10</f>
        <v>0</v>
      </c>
      <c r="AI40" s="378">
        <f t="shared" si="29"/>
        <v>0</v>
      </c>
      <c r="AJ40" s="378">
        <f t="shared" si="29"/>
        <v>0</v>
      </c>
      <c r="AK40" s="378">
        <f t="shared" si="29"/>
        <v>0</v>
      </c>
      <c r="AL40" s="378">
        <f t="shared" si="29"/>
        <v>0</v>
      </c>
      <c r="AM40" s="378">
        <f t="shared" si="29"/>
        <v>0</v>
      </c>
      <c r="AN40" s="378">
        <f t="shared" si="29"/>
        <v>0</v>
      </c>
      <c r="AO40" s="378">
        <f t="shared" si="29"/>
        <v>0</v>
      </c>
      <c r="AP40" s="378">
        <f t="shared" si="29"/>
        <v>56.4</v>
      </c>
      <c r="AQ40" s="378">
        <f t="shared" si="29"/>
        <v>0</v>
      </c>
      <c r="AR40" s="378">
        <f t="shared" si="29"/>
        <v>56.4</v>
      </c>
      <c r="AS40" s="378">
        <f t="shared" si="29"/>
        <v>56.4</v>
      </c>
      <c r="AT40" s="378">
        <f t="shared" si="29"/>
        <v>0</v>
      </c>
      <c r="AU40" s="378">
        <f t="shared" si="29"/>
        <v>0</v>
      </c>
      <c r="AV40" s="378">
        <f t="shared" si="29"/>
        <v>0</v>
      </c>
      <c r="AW40" s="378">
        <v>0</v>
      </c>
      <c r="AX40" s="378">
        <f t="shared" si="29"/>
        <v>0</v>
      </c>
      <c r="AZ40" s="627">
        <f t="shared" si="21"/>
        <v>0</v>
      </c>
    </row>
    <row r="41" spans="1:52" s="564" customFormat="1">
      <c r="A41" s="582"/>
      <c r="B41" s="629" t="s">
        <v>999</v>
      </c>
      <c r="C41" s="582" t="s">
        <v>172</v>
      </c>
      <c r="D41" s="378">
        <v>405</v>
      </c>
      <c r="E41" s="378"/>
      <c r="F41" s="378">
        <v>400</v>
      </c>
      <c r="G41" s="377">
        <v>393</v>
      </c>
      <c r="H41" s="573">
        <f t="shared" si="27"/>
        <v>311</v>
      </c>
      <c r="I41" s="573">
        <f t="shared" si="27"/>
        <v>0</v>
      </c>
      <c r="J41" s="377">
        <f t="shared" si="27"/>
        <v>346</v>
      </c>
      <c r="K41" s="377">
        <v>341</v>
      </c>
      <c r="L41" s="378">
        <f>Y41+AC41+AG41+AK41+AO41+AS41+AX41</f>
        <v>341</v>
      </c>
      <c r="M41" s="377">
        <f t="shared" si="4"/>
        <v>0</v>
      </c>
      <c r="N41" s="612">
        <f t="shared" si="5"/>
        <v>76.790123456790127</v>
      </c>
      <c r="O41" s="612" t="e">
        <f t="shared" si="6"/>
        <v>#DIV/0!</v>
      </c>
      <c r="P41" s="612">
        <f t="shared" si="7"/>
        <v>79.13486005089058</v>
      </c>
      <c r="Q41" s="612">
        <f t="shared" si="8"/>
        <v>0</v>
      </c>
      <c r="R41" s="612">
        <f t="shared" si="0"/>
        <v>86.5</v>
      </c>
      <c r="S41" s="615">
        <f t="shared" si="1"/>
        <v>88.040712468193377</v>
      </c>
      <c r="T41" s="615">
        <f t="shared" si="2"/>
        <v>98.554913294797686</v>
      </c>
      <c r="U41" s="618"/>
      <c r="V41" s="573"/>
      <c r="W41" s="377"/>
      <c r="X41" s="377"/>
      <c r="Y41" s="377">
        <v>0</v>
      </c>
      <c r="Z41" s="377"/>
      <c r="AA41" s="377"/>
      <c r="AB41" s="377"/>
      <c r="AC41" s="377">
        <v>0</v>
      </c>
      <c r="AD41" s="377">
        <v>30</v>
      </c>
      <c r="AE41" s="377"/>
      <c r="AF41" s="377">
        <v>30</v>
      </c>
      <c r="AG41" s="377">
        <v>29</v>
      </c>
      <c r="AH41" s="377"/>
      <c r="AI41" s="377"/>
      <c r="AJ41" s="377">
        <v>35</v>
      </c>
      <c r="AK41" s="377">
        <v>35</v>
      </c>
      <c r="AL41" s="377"/>
      <c r="AM41" s="377"/>
      <c r="AN41" s="377"/>
      <c r="AO41" s="377">
        <v>0</v>
      </c>
      <c r="AP41" s="377">
        <v>153</v>
      </c>
      <c r="AQ41" s="630"/>
      <c r="AR41" s="631">
        <v>153</v>
      </c>
      <c r="AS41" s="631">
        <v>153</v>
      </c>
      <c r="AT41" s="631">
        <v>128</v>
      </c>
      <c r="AU41" s="631"/>
      <c r="AV41" s="631">
        <v>128</v>
      </c>
      <c r="AW41" s="631">
        <v>124</v>
      </c>
      <c r="AX41" s="631">
        <v>124</v>
      </c>
      <c r="AZ41" s="627">
        <f t="shared" si="21"/>
        <v>0</v>
      </c>
    </row>
    <row r="42" spans="1:52" s="564" customFormat="1" ht="21" customHeight="1">
      <c r="A42" s="582"/>
      <c r="B42" s="632" t="s">
        <v>58</v>
      </c>
      <c r="C42" s="582" t="s">
        <v>59</v>
      </c>
      <c r="D42" s="378">
        <v>0</v>
      </c>
      <c r="E42" s="378" t="e">
        <v>#DIV/0!</v>
      </c>
      <c r="F42" s="378">
        <v>46.15576999999999</v>
      </c>
      <c r="G42" s="377">
        <v>49.236641221374043</v>
      </c>
      <c r="H42" s="573">
        <f>H43/H41*10</f>
        <v>0</v>
      </c>
      <c r="I42" s="573" t="e">
        <f>I43/I41*10</f>
        <v>#DIV/0!</v>
      </c>
      <c r="J42" s="573">
        <f>J43/J41*10</f>
        <v>50.439306358381508</v>
      </c>
      <c r="K42" s="573">
        <v>50.425219941348978</v>
      </c>
      <c r="L42" s="573">
        <f>L43/L41*10</f>
        <v>50.425219941348978</v>
      </c>
      <c r="M42" s="377">
        <f t="shared" si="4"/>
        <v>0</v>
      </c>
      <c r="N42" s="612"/>
      <c r="O42" s="612" t="e">
        <f t="shared" si="6"/>
        <v>#DIV/0!</v>
      </c>
      <c r="P42" s="612"/>
      <c r="Q42" s="612" t="e">
        <f t="shared" si="8"/>
        <v>#DIV/0!</v>
      </c>
      <c r="R42" s="612">
        <f t="shared" si="0"/>
        <v>109.28060859645829</v>
      </c>
      <c r="S42" s="612">
        <f t="shared" si="1"/>
        <v>102.44262221624771</v>
      </c>
      <c r="T42" s="615">
        <f t="shared" si="2"/>
        <v>99.972072540148659</v>
      </c>
      <c r="U42" s="618"/>
      <c r="V42" s="573"/>
      <c r="W42" s="573"/>
      <c r="X42" s="573"/>
      <c r="Y42" s="573">
        <v>0</v>
      </c>
      <c r="Z42" s="573"/>
      <c r="AA42" s="377"/>
      <c r="AB42" s="377"/>
      <c r="AC42" s="377">
        <v>0</v>
      </c>
      <c r="AD42" s="377">
        <v>0</v>
      </c>
      <c r="AE42" s="377"/>
      <c r="AF42" s="377">
        <v>51</v>
      </c>
      <c r="AG42" s="377">
        <v>51</v>
      </c>
      <c r="AH42" s="377"/>
      <c r="AI42" s="377"/>
      <c r="AJ42" s="377">
        <v>48</v>
      </c>
      <c r="AK42" s="377">
        <v>48</v>
      </c>
      <c r="AL42" s="377"/>
      <c r="AM42" s="377"/>
      <c r="AN42" s="377"/>
      <c r="AO42" s="377">
        <v>0</v>
      </c>
      <c r="AP42" s="377">
        <v>0</v>
      </c>
      <c r="AQ42" s="630"/>
      <c r="AR42" s="631">
        <v>50</v>
      </c>
      <c r="AS42" s="631">
        <v>50</v>
      </c>
      <c r="AT42" s="631">
        <v>0</v>
      </c>
      <c r="AU42" s="631"/>
      <c r="AV42" s="631">
        <v>51.5</v>
      </c>
      <c r="AW42" s="631">
        <v>51.5</v>
      </c>
      <c r="AX42" s="631">
        <v>51.5</v>
      </c>
      <c r="AZ42" s="627">
        <f t="shared" si="21"/>
        <v>0</v>
      </c>
    </row>
    <row r="43" spans="1:52" s="564" customFormat="1" ht="21" customHeight="1">
      <c r="A43" s="582"/>
      <c r="B43" s="632" t="s">
        <v>60</v>
      </c>
      <c r="C43" s="582" t="s">
        <v>56</v>
      </c>
      <c r="D43" s="378">
        <v>0</v>
      </c>
      <c r="E43" s="378"/>
      <c r="F43" s="378">
        <v>1846.2307999999998</v>
      </c>
      <c r="G43" s="377">
        <v>1935</v>
      </c>
      <c r="H43" s="573">
        <f t="shared" ref="H43:J47" si="30">V43+Z43+AD43+AH43+AL43+AP43+AT43</f>
        <v>0</v>
      </c>
      <c r="I43" s="573">
        <f t="shared" si="30"/>
        <v>0</v>
      </c>
      <c r="J43" s="378">
        <f t="shared" si="30"/>
        <v>1745.2</v>
      </c>
      <c r="K43" s="378">
        <v>1719.5</v>
      </c>
      <c r="L43" s="378">
        <f>Y43+AC43+AG43+AK43+AO43+AS43+AX43</f>
        <v>1719.5</v>
      </c>
      <c r="M43" s="377">
        <f t="shared" si="4"/>
        <v>0</v>
      </c>
      <c r="N43" s="612"/>
      <c r="O43" s="612" t="e">
        <f t="shared" si="6"/>
        <v>#DIV/0!</v>
      </c>
      <c r="P43" s="612"/>
      <c r="Q43" s="612">
        <f t="shared" si="8"/>
        <v>0</v>
      </c>
      <c r="R43" s="612">
        <f t="shared" si="0"/>
        <v>94.527726435936415</v>
      </c>
      <c r="S43" s="612">
        <f t="shared" si="1"/>
        <v>90.191214470284237</v>
      </c>
      <c r="T43" s="615">
        <f t="shared" si="2"/>
        <v>98.527389410955749</v>
      </c>
      <c r="U43" s="573"/>
      <c r="V43" s="377">
        <f t="shared" ref="V43:AB43" si="31">V41*V42/10</f>
        <v>0</v>
      </c>
      <c r="W43" s="377">
        <f t="shared" si="31"/>
        <v>0</v>
      </c>
      <c r="X43" s="377">
        <f t="shared" si="31"/>
        <v>0</v>
      </c>
      <c r="Y43" s="377">
        <f t="shared" si="31"/>
        <v>0</v>
      </c>
      <c r="Z43" s="377">
        <f t="shared" si="31"/>
        <v>0</v>
      </c>
      <c r="AA43" s="377">
        <f t="shared" si="31"/>
        <v>0</v>
      </c>
      <c r="AB43" s="377">
        <f t="shared" si="31"/>
        <v>0</v>
      </c>
      <c r="AC43" s="377">
        <f>AC41*AC42/10</f>
        <v>0</v>
      </c>
      <c r="AD43" s="377">
        <f t="shared" ref="AD43:AX43" si="32">AD41*AD42/10</f>
        <v>0</v>
      </c>
      <c r="AE43" s="377">
        <f t="shared" si="32"/>
        <v>0</v>
      </c>
      <c r="AF43" s="377">
        <f t="shared" si="32"/>
        <v>153</v>
      </c>
      <c r="AG43" s="377">
        <f t="shared" si="32"/>
        <v>147.9</v>
      </c>
      <c r="AH43" s="377">
        <f t="shared" si="32"/>
        <v>0</v>
      </c>
      <c r="AI43" s="377">
        <f t="shared" si="32"/>
        <v>0</v>
      </c>
      <c r="AJ43" s="377">
        <f t="shared" si="32"/>
        <v>168</v>
      </c>
      <c r="AK43" s="377">
        <f t="shared" si="32"/>
        <v>168</v>
      </c>
      <c r="AL43" s="377">
        <f t="shared" si="32"/>
        <v>0</v>
      </c>
      <c r="AM43" s="377">
        <f t="shared" si="32"/>
        <v>0</v>
      </c>
      <c r="AN43" s="377">
        <f t="shared" si="32"/>
        <v>0</v>
      </c>
      <c r="AO43" s="377">
        <f t="shared" si="32"/>
        <v>0</v>
      </c>
      <c r="AP43" s="377">
        <f t="shared" si="32"/>
        <v>0</v>
      </c>
      <c r="AQ43" s="377">
        <f t="shared" si="32"/>
        <v>0</v>
      </c>
      <c r="AR43" s="377">
        <f t="shared" si="32"/>
        <v>765</v>
      </c>
      <c r="AS43" s="377">
        <f t="shared" si="32"/>
        <v>765</v>
      </c>
      <c r="AT43" s="378">
        <f t="shared" si="32"/>
        <v>0</v>
      </c>
      <c r="AU43" s="378">
        <f t="shared" si="32"/>
        <v>0</v>
      </c>
      <c r="AV43" s="378">
        <f t="shared" si="32"/>
        <v>659.2</v>
      </c>
      <c r="AW43" s="378">
        <v>638.6</v>
      </c>
      <c r="AX43" s="378">
        <f t="shared" si="32"/>
        <v>638.6</v>
      </c>
      <c r="AZ43" s="627">
        <f t="shared" si="21"/>
        <v>0</v>
      </c>
    </row>
    <row r="44" spans="1:52" ht="21" customHeight="1">
      <c r="A44" s="549" t="s">
        <v>264</v>
      </c>
      <c r="B44" s="550" t="s">
        <v>66</v>
      </c>
      <c r="C44" s="549" t="s">
        <v>172</v>
      </c>
      <c r="D44" s="573">
        <v>389.42</v>
      </c>
      <c r="E44" s="573">
        <v>0</v>
      </c>
      <c r="F44" s="573">
        <v>877.82</v>
      </c>
      <c r="G44" s="573">
        <v>872.21</v>
      </c>
      <c r="H44" s="573">
        <f t="shared" si="30"/>
        <v>410.21</v>
      </c>
      <c r="I44" s="573">
        <f t="shared" si="30"/>
        <v>0</v>
      </c>
      <c r="J44" s="573">
        <f t="shared" si="30"/>
        <v>898.21</v>
      </c>
      <c r="K44" s="573">
        <v>898.21</v>
      </c>
      <c r="L44" s="378">
        <f>Y44+AC44+AG44+AK44+AO44+AS44+AX44</f>
        <v>1268.21</v>
      </c>
      <c r="M44" s="377">
        <f t="shared" si="4"/>
        <v>370</v>
      </c>
      <c r="N44" s="612">
        <f t="shared" si="5"/>
        <v>105.33870884905757</v>
      </c>
      <c r="O44" s="612" t="e">
        <f t="shared" si="6"/>
        <v>#DIV/0!</v>
      </c>
      <c r="P44" s="612">
        <f t="shared" si="7"/>
        <v>47.031104894463482</v>
      </c>
      <c r="Q44" s="612">
        <f t="shared" si="8"/>
        <v>0</v>
      </c>
      <c r="R44" s="612">
        <f t="shared" si="0"/>
        <v>102.32279966280103</v>
      </c>
      <c r="S44" s="612">
        <f t="shared" si="1"/>
        <v>102.98093349078776</v>
      </c>
      <c r="T44" s="615">
        <f t="shared" si="2"/>
        <v>141.19303948965162</v>
      </c>
      <c r="U44" s="618"/>
      <c r="V44" s="378">
        <f>+V45+V46+V47</f>
        <v>24.4</v>
      </c>
      <c r="W44" s="378">
        <f>+W45+W46+W47</f>
        <v>0</v>
      </c>
      <c r="X44" s="633">
        <f t="shared" ref="X44:AX44" si="33">+X45+X46+X47</f>
        <v>36.9</v>
      </c>
      <c r="Y44" s="633">
        <f t="shared" si="33"/>
        <v>36.9</v>
      </c>
      <c r="Z44" s="633">
        <f t="shared" si="33"/>
        <v>15.5</v>
      </c>
      <c r="AA44" s="633">
        <f t="shared" si="33"/>
        <v>0</v>
      </c>
      <c r="AB44" s="633">
        <f t="shared" si="33"/>
        <v>31</v>
      </c>
      <c r="AC44" s="633">
        <f t="shared" si="33"/>
        <v>31</v>
      </c>
      <c r="AD44" s="633">
        <f t="shared" si="33"/>
        <v>30</v>
      </c>
      <c r="AE44" s="633">
        <f t="shared" si="33"/>
        <v>0</v>
      </c>
      <c r="AF44" s="633">
        <f t="shared" si="33"/>
        <v>73</v>
      </c>
      <c r="AG44" s="633">
        <f t="shared" si="33"/>
        <v>73</v>
      </c>
      <c r="AH44" s="633">
        <f t="shared" si="33"/>
        <v>37</v>
      </c>
      <c r="AI44" s="633">
        <f t="shared" si="33"/>
        <v>0</v>
      </c>
      <c r="AJ44" s="633">
        <f t="shared" si="33"/>
        <v>72</v>
      </c>
      <c r="AK44" s="633">
        <f t="shared" si="33"/>
        <v>72</v>
      </c>
      <c r="AL44" s="633">
        <f t="shared" si="33"/>
        <v>8</v>
      </c>
      <c r="AM44" s="633">
        <f t="shared" si="33"/>
        <v>0</v>
      </c>
      <c r="AN44" s="633">
        <f t="shared" si="33"/>
        <v>17</v>
      </c>
      <c r="AO44" s="633">
        <f t="shared" si="33"/>
        <v>17</v>
      </c>
      <c r="AP44" s="633">
        <f t="shared" si="33"/>
        <v>158</v>
      </c>
      <c r="AQ44" s="633">
        <f t="shared" si="33"/>
        <v>0</v>
      </c>
      <c r="AR44" s="633">
        <f t="shared" si="33"/>
        <v>373</v>
      </c>
      <c r="AS44" s="633">
        <f t="shared" si="33"/>
        <v>371</v>
      </c>
      <c r="AT44" s="633">
        <f t="shared" si="33"/>
        <v>137.31</v>
      </c>
      <c r="AU44" s="633">
        <f t="shared" si="33"/>
        <v>0</v>
      </c>
      <c r="AV44" s="633">
        <f t="shared" si="33"/>
        <v>295.31</v>
      </c>
      <c r="AW44" s="633">
        <v>297.31</v>
      </c>
      <c r="AX44" s="633">
        <f t="shared" si="33"/>
        <v>667.31</v>
      </c>
      <c r="AZ44" s="627">
        <f t="shared" si="21"/>
        <v>369.99999999999994</v>
      </c>
    </row>
    <row r="45" spans="1:52" ht="21" customHeight="1">
      <c r="A45" s="549"/>
      <c r="B45" s="550" t="s">
        <v>356</v>
      </c>
      <c r="C45" s="549" t="s">
        <v>172</v>
      </c>
      <c r="D45" s="573">
        <v>389.42</v>
      </c>
      <c r="E45" s="573">
        <v>0</v>
      </c>
      <c r="F45" s="573">
        <v>396.42</v>
      </c>
      <c r="G45" s="573">
        <v>397.21</v>
      </c>
      <c r="H45" s="573">
        <f t="shared" si="30"/>
        <v>410.21</v>
      </c>
      <c r="I45" s="573">
        <f t="shared" si="30"/>
        <v>0</v>
      </c>
      <c r="J45" s="573">
        <f t="shared" si="30"/>
        <v>410.21</v>
      </c>
      <c r="K45" s="573">
        <v>410.21</v>
      </c>
      <c r="L45" s="378">
        <f>Y45+AC45+AG45+AK45+AO45+AS45+AX45</f>
        <v>760.21</v>
      </c>
      <c r="M45" s="377">
        <f t="shared" si="4"/>
        <v>350.00000000000006</v>
      </c>
      <c r="N45" s="612">
        <f t="shared" si="5"/>
        <v>105.33870884905757</v>
      </c>
      <c r="O45" s="612" t="e">
        <f t="shared" si="6"/>
        <v>#DIV/0!</v>
      </c>
      <c r="P45" s="612">
        <f t="shared" si="7"/>
        <v>103.2728279751265</v>
      </c>
      <c r="Q45" s="612">
        <f t="shared" si="8"/>
        <v>0</v>
      </c>
      <c r="R45" s="612">
        <f t="shared" si="0"/>
        <v>103.47863377226174</v>
      </c>
      <c r="S45" s="612">
        <f t="shared" si="1"/>
        <v>103.2728279751265</v>
      </c>
      <c r="T45" s="615">
        <f t="shared" si="2"/>
        <v>185.32215206845274</v>
      </c>
      <c r="U45" s="1647"/>
      <c r="V45" s="378">
        <v>24.4</v>
      </c>
      <c r="W45" s="378"/>
      <c r="X45" s="633">
        <v>24.4</v>
      </c>
      <c r="Y45" s="633">
        <v>24.4</v>
      </c>
      <c r="Z45" s="633">
        <v>15.5</v>
      </c>
      <c r="AA45" s="633"/>
      <c r="AB45" s="544">
        <v>15.5</v>
      </c>
      <c r="AC45" s="544">
        <v>15.5</v>
      </c>
      <c r="AD45" s="544">
        <v>30</v>
      </c>
      <c r="AE45" s="544"/>
      <c r="AF45" s="544">
        <v>30</v>
      </c>
      <c r="AG45" s="544">
        <v>30</v>
      </c>
      <c r="AH45" s="544">
        <v>37</v>
      </c>
      <c r="AI45" s="544"/>
      <c r="AJ45" s="544">
        <v>37</v>
      </c>
      <c r="AK45" s="634">
        <v>37</v>
      </c>
      <c r="AL45" s="634">
        <v>8</v>
      </c>
      <c r="AM45" s="544"/>
      <c r="AN45" s="634">
        <v>8</v>
      </c>
      <c r="AO45" s="634">
        <v>8</v>
      </c>
      <c r="AP45" s="634">
        <v>158</v>
      </c>
      <c r="AQ45" s="635"/>
      <c r="AR45" s="636">
        <v>158</v>
      </c>
      <c r="AS45" s="637">
        <v>158</v>
      </c>
      <c r="AT45" s="637">
        <v>137.31</v>
      </c>
      <c r="AU45" s="637"/>
      <c r="AV45" s="637">
        <v>137.31</v>
      </c>
      <c r="AW45" s="637">
        <v>137.31</v>
      </c>
      <c r="AX45" s="637">
        <v>487.31</v>
      </c>
      <c r="AZ45" s="627">
        <f t="shared" si="21"/>
        <v>350</v>
      </c>
    </row>
    <row r="46" spans="1:52" ht="21" customHeight="1">
      <c r="A46" s="549"/>
      <c r="B46" s="550" t="s">
        <v>357</v>
      </c>
      <c r="C46" s="549" t="s">
        <v>172</v>
      </c>
      <c r="D46" s="573">
        <v>0</v>
      </c>
      <c r="E46" s="573">
        <v>0</v>
      </c>
      <c r="F46" s="378">
        <v>327</v>
      </c>
      <c r="G46" s="377">
        <v>327</v>
      </c>
      <c r="H46" s="573">
        <f t="shared" si="30"/>
        <v>0</v>
      </c>
      <c r="I46" s="573">
        <f t="shared" si="30"/>
        <v>0</v>
      </c>
      <c r="J46" s="377">
        <f t="shared" si="30"/>
        <v>338</v>
      </c>
      <c r="K46" s="377">
        <v>338</v>
      </c>
      <c r="L46" s="377">
        <f>Y46+AC46+AG46+AK46+AO46+AS46+AX46</f>
        <v>358</v>
      </c>
      <c r="M46" s="377">
        <f t="shared" si="4"/>
        <v>20</v>
      </c>
      <c r="N46" s="612"/>
      <c r="O46" s="612" t="e">
        <f t="shared" si="6"/>
        <v>#DIV/0!</v>
      </c>
      <c r="P46" s="612"/>
      <c r="Q46" s="612">
        <f t="shared" si="8"/>
        <v>0</v>
      </c>
      <c r="R46" s="615">
        <f t="shared" si="0"/>
        <v>103.36391437308869</v>
      </c>
      <c r="S46" s="615">
        <f t="shared" si="1"/>
        <v>103.36391437308869</v>
      </c>
      <c r="T46" s="615">
        <f t="shared" si="2"/>
        <v>105.91715976331361</v>
      </c>
      <c r="U46" s="1647"/>
      <c r="V46" s="378"/>
      <c r="W46" s="378"/>
      <c r="X46" s="633">
        <v>9.5</v>
      </c>
      <c r="Y46" s="633">
        <v>9.5</v>
      </c>
      <c r="Z46" s="633"/>
      <c r="AA46" s="633"/>
      <c r="AB46" s="544">
        <v>15.5</v>
      </c>
      <c r="AC46" s="544">
        <v>15.5</v>
      </c>
      <c r="AD46" s="544">
        <v>0</v>
      </c>
      <c r="AE46" s="544"/>
      <c r="AF46" s="544">
        <v>25</v>
      </c>
      <c r="AG46" s="544">
        <v>25</v>
      </c>
      <c r="AH46" s="544">
        <v>0</v>
      </c>
      <c r="AI46" s="544"/>
      <c r="AJ46" s="544">
        <v>25</v>
      </c>
      <c r="AK46" s="544">
        <v>25</v>
      </c>
      <c r="AL46" s="544">
        <v>0</v>
      </c>
      <c r="AM46" s="544"/>
      <c r="AN46" s="634">
        <v>8</v>
      </c>
      <c r="AO46" s="544">
        <v>8</v>
      </c>
      <c r="AP46" s="544">
        <v>0</v>
      </c>
      <c r="AQ46" s="635"/>
      <c r="AR46" s="638">
        <v>125</v>
      </c>
      <c r="AS46" s="637">
        <v>125</v>
      </c>
      <c r="AT46" s="637">
        <v>0</v>
      </c>
      <c r="AU46" s="637"/>
      <c r="AV46" s="637">
        <v>130</v>
      </c>
      <c r="AW46" s="637">
        <v>130</v>
      </c>
      <c r="AX46" s="637">
        <v>150</v>
      </c>
      <c r="AZ46" s="627">
        <f t="shared" si="21"/>
        <v>20</v>
      </c>
    </row>
    <row r="47" spans="1:52" ht="21" customHeight="1">
      <c r="A47" s="549"/>
      <c r="B47" s="550" t="s">
        <v>358</v>
      </c>
      <c r="C47" s="549" t="s">
        <v>172</v>
      </c>
      <c r="D47" s="573">
        <v>0</v>
      </c>
      <c r="E47" s="573">
        <v>0</v>
      </c>
      <c r="F47" s="377">
        <v>154.4</v>
      </c>
      <c r="G47" s="377">
        <v>148</v>
      </c>
      <c r="H47" s="573">
        <f t="shared" si="30"/>
        <v>0</v>
      </c>
      <c r="I47" s="573">
        <f t="shared" si="30"/>
        <v>0</v>
      </c>
      <c r="J47" s="377">
        <f t="shared" si="30"/>
        <v>150</v>
      </c>
      <c r="K47" s="377">
        <v>150</v>
      </c>
      <c r="L47" s="377">
        <f>Y47+AC47+AG47+AK47+AO47+AS47+AX47</f>
        <v>150</v>
      </c>
      <c r="M47" s="377">
        <f t="shared" si="4"/>
        <v>0</v>
      </c>
      <c r="N47" s="612"/>
      <c r="O47" s="612" t="e">
        <f t="shared" si="6"/>
        <v>#DIV/0!</v>
      </c>
      <c r="P47" s="612"/>
      <c r="Q47" s="612">
        <f t="shared" si="8"/>
        <v>0</v>
      </c>
      <c r="R47" s="612">
        <f t="shared" si="0"/>
        <v>97.15025906735751</v>
      </c>
      <c r="S47" s="615">
        <f t="shared" si="1"/>
        <v>101.35135135135135</v>
      </c>
      <c r="T47" s="615">
        <f t="shared" si="2"/>
        <v>100</v>
      </c>
      <c r="U47" s="618"/>
      <c r="V47" s="377"/>
      <c r="W47" s="377"/>
      <c r="X47" s="544">
        <v>3</v>
      </c>
      <c r="Y47" s="634">
        <v>3</v>
      </c>
      <c r="Z47" s="634"/>
      <c r="AA47" s="634"/>
      <c r="AB47" s="544">
        <v>0</v>
      </c>
      <c r="AC47" s="544">
        <v>0</v>
      </c>
      <c r="AD47" s="544">
        <v>0</v>
      </c>
      <c r="AE47" s="544"/>
      <c r="AF47" s="544">
        <v>18</v>
      </c>
      <c r="AG47" s="544">
        <v>18</v>
      </c>
      <c r="AH47" s="633">
        <v>0</v>
      </c>
      <c r="AI47" s="544"/>
      <c r="AJ47" s="544">
        <v>10</v>
      </c>
      <c r="AK47" s="633">
        <v>10</v>
      </c>
      <c r="AL47" s="633">
        <v>0</v>
      </c>
      <c r="AM47" s="639"/>
      <c r="AN47" s="634">
        <v>1</v>
      </c>
      <c r="AO47" s="544">
        <v>1</v>
      </c>
      <c r="AP47" s="544">
        <v>0</v>
      </c>
      <c r="AQ47" s="635"/>
      <c r="AR47" s="637">
        <v>90</v>
      </c>
      <c r="AS47" s="637">
        <v>88</v>
      </c>
      <c r="AT47" s="637">
        <v>0</v>
      </c>
      <c r="AU47" s="637"/>
      <c r="AV47" s="637">
        <v>28</v>
      </c>
      <c r="AW47" s="637">
        <v>30</v>
      </c>
      <c r="AX47" s="637">
        <v>30</v>
      </c>
      <c r="AZ47" s="627">
        <f t="shared" si="21"/>
        <v>0</v>
      </c>
    </row>
    <row r="48" spans="1:52" ht="21" customHeight="1">
      <c r="A48" s="549"/>
      <c r="B48" s="550" t="s">
        <v>58</v>
      </c>
      <c r="C48" s="549" t="s">
        <v>59</v>
      </c>
      <c r="D48" s="573">
        <v>2.5422423090750348</v>
      </c>
      <c r="E48" s="377" t="e">
        <v>#DIV/0!</v>
      </c>
      <c r="F48" s="573">
        <v>48.662339659611305</v>
      </c>
      <c r="G48" s="573">
        <v>49.004293690739608</v>
      </c>
      <c r="H48" s="573">
        <f t="shared" ref="H48:J51" si="34">H52/H44*10</f>
        <v>5.4874332658882041</v>
      </c>
      <c r="I48" s="573" t="e">
        <f t="shared" si="34"/>
        <v>#DIV/0!</v>
      </c>
      <c r="J48" s="573">
        <f t="shared" si="34"/>
        <v>48.066619164783276</v>
      </c>
      <c r="K48" s="573">
        <v>48.062165863216833</v>
      </c>
      <c r="L48" s="573">
        <f>L52/L44*10</f>
        <v>44.763815141025532</v>
      </c>
      <c r="M48" s="377">
        <f t="shared" si="4"/>
        <v>-3.2983507221913015</v>
      </c>
      <c r="N48" s="612">
        <f t="shared" si="5"/>
        <v>215.85012751537215</v>
      </c>
      <c r="O48" s="612" t="e">
        <f t="shared" si="6"/>
        <v>#DIV/0!</v>
      </c>
      <c r="P48" s="612">
        <f t="shared" si="7"/>
        <v>11.197862172075689</v>
      </c>
      <c r="Q48" s="612" t="e">
        <f t="shared" si="8"/>
        <v>#DIV/0!</v>
      </c>
      <c r="R48" s="612">
        <f t="shared" si="0"/>
        <v>98.775807947182486</v>
      </c>
      <c r="S48" s="612">
        <f t="shared" si="1"/>
        <v>98.08654618741393</v>
      </c>
      <c r="T48" s="615">
        <f t="shared" si="2"/>
        <v>93.128694963057455</v>
      </c>
      <c r="U48" s="618"/>
      <c r="V48" s="378">
        <f t="shared" ref="V48:AX48" si="35">+V52/V44*10</f>
        <v>0</v>
      </c>
      <c r="W48" s="378" t="e">
        <f t="shared" si="35"/>
        <v>#DIV/0!</v>
      </c>
      <c r="X48" s="378">
        <f t="shared" si="35"/>
        <v>47.641734417344175</v>
      </c>
      <c r="Y48" s="378">
        <f t="shared" si="35"/>
        <v>47.641734417344175</v>
      </c>
      <c r="Z48" s="378">
        <f t="shared" si="35"/>
        <v>0</v>
      </c>
      <c r="AA48" s="378" t="e">
        <f t="shared" si="35"/>
        <v>#DIV/0!</v>
      </c>
      <c r="AB48" s="378">
        <f t="shared" si="35"/>
        <v>50.7</v>
      </c>
      <c r="AC48" s="378">
        <f t="shared" si="35"/>
        <v>50.7</v>
      </c>
      <c r="AD48" s="378">
        <f t="shared" si="35"/>
        <v>8.6666666666666679</v>
      </c>
      <c r="AE48" s="378" t="e">
        <f t="shared" si="35"/>
        <v>#DIV/0!</v>
      </c>
      <c r="AF48" s="378">
        <f t="shared" si="35"/>
        <v>46.520547945205486</v>
      </c>
      <c r="AG48" s="378">
        <f t="shared" si="35"/>
        <v>46.520547945205486</v>
      </c>
      <c r="AH48" s="378">
        <f t="shared" si="35"/>
        <v>0</v>
      </c>
      <c r="AI48" s="378" t="e">
        <f t="shared" si="35"/>
        <v>#DIV/0!</v>
      </c>
      <c r="AJ48" s="378">
        <f t="shared" si="35"/>
        <v>48.041666666666664</v>
      </c>
      <c r="AK48" s="378">
        <f t="shared" si="35"/>
        <v>48.041666666666664</v>
      </c>
      <c r="AL48" s="378">
        <f t="shared" si="35"/>
        <v>0</v>
      </c>
      <c r="AM48" s="378" t="e">
        <f t="shared" si="35"/>
        <v>#DIV/0!</v>
      </c>
      <c r="AN48" s="378">
        <f t="shared" si="35"/>
        <v>48.764705882352935</v>
      </c>
      <c r="AO48" s="378">
        <f t="shared" si="35"/>
        <v>48.764705882352935</v>
      </c>
      <c r="AP48" s="378">
        <f t="shared" si="35"/>
        <v>7.518987341772152</v>
      </c>
      <c r="AQ48" s="378" t="e">
        <f t="shared" si="35"/>
        <v>#DIV/0!</v>
      </c>
      <c r="AR48" s="378">
        <f t="shared" si="35"/>
        <v>48.456300268096513</v>
      </c>
      <c r="AS48" s="378">
        <f t="shared" si="35"/>
        <v>48.512668463611853</v>
      </c>
      <c r="AT48" s="378">
        <f t="shared" si="35"/>
        <v>5.8480809846333113</v>
      </c>
      <c r="AU48" s="378" t="e">
        <f t="shared" si="35"/>
        <v>#DIV/0!</v>
      </c>
      <c r="AV48" s="378">
        <f t="shared" si="35"/>
        <v>47.699156818258778</v>
      </c>
      <c r="AW48" s="378">
        <v>47.62045676230197</v>
      </c>
      <c r="AX48" s="378">
        <f t="shared" si="35"/>
        <v>41.596915976083082</v>
      </c>
      <c r="AZ48" s="627">
        <f t="shared" si="21"/>
        <v>-6.0235407862188879</v>
      </c>
    </row>
    <row r="49" spans="1:52" ht="21" customHeight="1">
      <c r="A49" s="549"/>
      <c r="B49" s="550" t="s">
        <v>356</v>
      </c>
      <c r="C49" s="549" t="s">
        <v>59</v>
      </c>
      <c r="D49" s="573">
        <v>2.5422423090750348</v>
      </c>
      <c r="E49" s="377" t="e">
        <v>#DIV/0!</v>
      </c>
      <c r="F49" s="573">
        <v>53.395199535845819</v>
      </c>
      <c r="G49" s="573">
        <v>53.396402406787338</v>
      </c>
      <c r="H49" s="573">
        <f t="shared" si="34"/>
        <v>5.4874332658882041</v>
      </c>
      <c r="I49" s="573" t="e">
        <f t="shared" si="34"/>
        <v>#DIV/0!</v>
      </c>
      <c r="J49" s="573">
        <f t="shared" si="34"/>
        <v>51.196260451963624</v>
      </c>
      <c r="K49" s="573">
        <v>51.196260451963624</v>
      </c>
      <c r="L49" s="573">
        <f>L53/L45*10</f>
        <v>44.66031491298456</v>
      </c>
      <c r="M49" s="377">
        <f t="shared" si="4"/>
        <v>-6.5359455389790639</v>
      </c>
      <c r="N49" s="612">
        <f t="shared" si="5"/>
        <v>215.85012751537215</v>
      </c>
      <c r="O49" s="612" t="e">
        <f t="shared" si="6"/>
        <v>#DIV/0!</v>
      </c>
      <c r="P49" s="612">
        <f t="shared" si="7"/>
        <v>10.276784611973566</v>
      </c>
      <c r="Q49" s="612" t="e">
        <f t="shared" si="8"/>
        <v>#DIV/0!</v>
      </c>
      <c r="R49" s="615">
        <f t="shared" si="0"/>
        <v>95.881766332934149</v>
      </c>
      <c r="S49" s="615">
        <f t="shared" si="1"/>
        <v>95.879606386096071</v>
      </c>
      <c r="T49" s="615">
        <f t="shared" si="2"/>
        <v>87.233548932520947</v>
      </c>
      <c r="U49" s="618"/>
      <c r="V49" s="377">
        <v>0</v>
      </c>
      <c r="W49" s="377"/>
      <c r="X49" s="544">
        <v>49.2</v>
      </c>
      <c r="Y49" s="544">
        <v>49.2</v>
      </c>
      <c r="Z49" s="544"/>
      <c r="AA49" s="544"/>
      <c r="AB49" s="544">
        <v>53</v>
      </c>
      <c r="AC49" s="544">
        <v>53</v>
      </c>
      <c r="AD49" s="544">
        <v>52</v>
      </c>
      <c r="AE49" s="544"/>
      <c r="AF49" s="544">
        <v>51</v>
      </c>
      <c r="AG49" s="544">
        <v>51</v>
      </c>
      <c r="AH49" s="544">
        <v>0</v>
      </c>
      <c r="AI49" s="544"/>
      <c r="AJ49" s="544">
        <v>52</v>
      </c>
      <c r="AK49" s="544">
        <v>52</v>
      </c>
      <c r="AL49" s="544"/>
      <c r="AM49" s="633"/>
      <c r="AN49" s="544">
        <v>51</v>
      </c>
      <c r="AO49" s="633">
        <v>51</v>
      </c>
      <c r="AP49" s="633">
        <v>54</v>
      </c>
      <c r="AQ49" s="635"/>
      <c r="AR49" s="637">
        <v>52.4</v>
      </c>
      <c r="AS49" s="637">
        <v>52.4</v>
      </c>
      <c r="AT49" s="637">
        <v>53.5</v>
      </c>
      <c r="AU49" s="637"/>
      <c r="AV49" s="637">
        <v>49.8</v>
      </c>
      <c r="AW49" s="637">
        <v>49.8</v>
      </c>
      <c r="AX49" s="640">
        <v>40.606673370134004</v>
      </c>
      <c r="AZ49" s="627">
        <f t="shared" si="21"/>
        <v>-9.193326629865993</v>
      </c>
    </row>
    <row r="50" spans="1:52" ht="21" customHeight="1">
      <c r="A50" s="549"/>
      <c r="B50" s="550" t="s">
        <v>357</v>
      </c>
      <c r="C50" s="549" t="s">
        <v>59</v>
      </c>
      <c r="D50" s="573"/>
      <c r="E50" s="573" t="e">
        <v>#DIV/0!</v>
      </c>
      <c r="F50" s="573">
        <v>48.240519877675837</v>
      </c>
      <c r="G50" s="573">
        <v>48.94938837920489</v>
      </c>
      <c r="H50" s="573"/>
      <c r="I50" s="573" t="e">
        <f t="shared" si="34"/>
        <v>#DIV/0!</v>
      </c>
      <c r="J50" s="573">
        <f t="shared" si="34"/>
        <v>49.025739644970415</v>
      </c>
      <c r="K50" s="573">
        <v>49.025739644970415</v>
      </c>
      <c r="L50" s="573">
        <f t="shared" ref="L50:L51" si="36">L54/L46*10</f>
        <v>48.102513966480444</v>
      </c>
      <c r="M50" s="377">
        <f t="shared" si="4"/>
        <v>-0.92322567848997039</v>
      </c>
      <c r="N50" s="612"/>
      <c r="O50" s="612" t="e">
        <f t="shared" si="6"/>
        <v>#DIV/0!</v>
      </c>
      <c r="P50" s="612"/>
      <c r="Q50" s="612" t="e">
        <f t="shared" si="8"/>
        <v>#DIV/0!</v>
      </c>
      <c r="R50" s="612">
        <f t="shared" si="0"/>
        <v>101.627718294259</v>
      </c>
      <c r="S50" s="612">
        <f t="shared" si="1"/>
        <v>100.15598001996274</v>
      </c>
      <c r="T50" s="615">
        <f t="shared" si="2"/>
        <v>98.116855176126478</v>
      </c>
      <c r="U50" s="618"/>
      <c r="V50" s="377">
        <v>0</v>
      </c>
      <c r="W50" s="378"/>
      <c r="X50" s="544">
        <v>47</v>
      </c>
      <c r="Y50" s="544">
        <v>47</v>
      </c>
      <c r="Z50" s="633"/>
      <c r="AA50" s="633"/>
      <c r="AB50" s="544">
        <v>48.4</v>
      </c>
      <c r="AC50" s="633">
        <v>48.4</v>
      </c>
      <c r="AD50" s="544">
        <v>0</v>
      </c>
      <c r="AE50" s="544"/>
      <c r="AF50" s="633">
        <v>48</v>
      </c>
      <c r="AG50" s="544">
        <v>48</v>
      </c>
      <c r="AH50" s="544">
        <v>0</v>
      </c>
      <c r="AI50" s="633"/>
      <c r="AJ50" s="544">
        <v>47</v>
      </c>
      <c r="AK50" s="633">
        <v>47</v>
      </c>
      <c r="AL50" s="633"/>
      <c r="AM50" s="633"/>
      <c r="AN50" s="544">
        <v>48</v>
      </c>
      <c r="AO50" s="633">
        <v>48</v>
      </c>
      <c r="AP50" s="633">
        <v>0</v>
      </c>
      <c r="AQ50" s="635"/>
      <c r="AR50" s="637">
        <v>51</v>
      </c>
      <c r="AS50" s="637">
        <v>51</v>
      </c>
      <c r="AT50" s="637">
        <v>0</v>
      </c>
      <c r="AU50" s="637"/>
      <c r="AV50" s="637">
        <v>48</v>
      </c>
      <c r="AW50" s="637">
        <v>48</v>
      </c>
      <c r="AX50" s="640">
        <v>45.93333333333333</v>
      </c>
      <c r="AZ50" s="627">
        <f t="shared" si="21"/>
        <v>-2.06666666666667</v>
      </c>
    </row>
    <row r="51" spans="1:52" ht="21" customHeight="1">
      <c r="A51" s="549"/>
      <c r="B51" s="550" t="s">
        <v>358</v>
      </c>
      <c r="C51" s="549" t="s">
        <v>59</v>
      </c>
      <c r="D51" s="378"/>
      <c r="E51" s="378" t="e">
        <v>#DIV/0!</v>
      </c>
      <c r="F51" s="378">
        <v>37.404145077720202</v>
      </c>
      <c r="G51" s="573">
        <v>37.337837837837832</v>
      </c>
      <c r="H51" s="573"/>
      <c r="I51" s="573" t="e">
        <f t="shared" si="34"/>
        <v>#DIV/0!</v>
      </c>
      <c r="J51" s="573">
        <f t="shared" si="34"/>
        <v>37.346666666666664</v>
      </c>
      <c r="K51" s="573">
        <v>37.32</v>
      </c>
      <c r="L51" s="573">
        <f t="shared" si="36"/>
        <v>37.32</v>
      </c>
      <c r="M51" s="377">
        <f t="shared" si="4"/>
        <v>0</v>
      </c>
      <c r="N51" s="612"/>
      <c r="O51" s="612" t="e">
        <f t="shared" si="6"/>
        <v>#DIV/0!</v>
      </c>
      <c r="P51" s="612"/>
      <c r="Q51" s="612" t="e">
        <f t="shared" si="8"/>
        <v>#DIV/0!</v>
      </c>
      <c r="R51" s="612">
        <f t="shared" si="0"/>
        <v>99.846331440181004</v>
      </c>
      <c r="S51" s="615">
        <f t="shared" si="1"/>
        <v>100.02364579563277</v>
      </c>
      <c r="T51" s="615">
        <f t="shared" si="2"/>
        <v>99.928596929667989</v>
      </c>
      <c r="U51" s="618"/>
      <c r="V51" s="377">
        <v>0</v>
      </c>
      <c r="W51" s="377"/>
      <c r="X51" s="544">
        <v>37</v>
      </c>
      <c r="Y51" s="544">
        <v>37</v>
      </c>
      <c r="Z51" s="544"/>
      <c r="AA51" s="544"/>
      <c r="AB51" s="544"/>
      <c r="AC51" s="544">
        <v>0</v>
      </c>
      <c r="AD51" s="544">
        <v>0</v>
      </c>
      <c r="AE51" s="544"/>
      <c r="AF51" s="544">
        <v>37</v>
      </c>
      <c r="AG51" s="544">
        <v>37</v>
      </c>
      <c r="AH51" s="544">
        <v>0</v>
      </c>
      <c r="AI51" s="544"/>
      <c r="AJ51" s="544">
        <v>36</v>
      </c>
      <c r="AK51" s="544">
        <v>36</v>
      </c>
      <c r="AL51" s="544"/>
      <c r="AM51" s="633"/>
      <c r="AN51" s="544">
        <v>37</v>
      </c>
      <c r="AO51" s="544">
        <v>37</v>
      </c>
      <c r="AP51" s="633">
        <v>0</v>
      </c>
      <c r="AQ51" s="635"/>
      <c r="AR51" s="637">
        <v>38</v>
      </c>
      <c r="AS51" s="637">
        <v>38</v>
      </c>
      <c r="AT51" s="637">
        <v>0</v>
      </c>
      <c r="AU51" s="637"/>
      <c r="AV51" s="637">
        <v>36</v>
      </c>
      <c r="AW51" s="637">
        <v>36</v>
      </c>
      <c r="AX51" s="640">
        <v>36</v>
      </c>
      <c r="AZ51" s="627">
        <f t="shared" si="21"/>
        <v>0</v>
      </c>
    </row>
    <row r="52" spans="1:52" ht="21" customHeight="1">
      <c r="A52" s="549"/>
      <c r="B52" s="550" t="s">
        <v>60</v>
      </c>
      <c r="C52" s="549" t="s">
        <v>56</v>
      </c>
      <c r="D52" s="573">
        <v>99</v>
      </c>
      <c r="E52" s="573">
        <v>0</v>
      </c>
      <c r="F52" s="378">
        <v>4271.6774999999998</v>
      </c>
      <c r="G52" s="378">
        <v>4274.2034999999996</v>
      </c>
      <c r="H52" s="378">
        <f t="shared" ref="H52:J55" si="37">V52+Z52+AD52+AH52+AL52+AP52+AT52</f>
        <v>225.10000000000002</v>
      </c>
      <c r="I52" s="378">
        <f t="shared" si="37"/>
        <v>0</v>
      </c>
      <c r="J52" s="378">
        <f t="shared" si="37"/>
        <v>4317.3917999999994</v>
      </c>
      <c r="K52" s="378">
        <v>4316.9917999999998</v>
      </c>
      <c r="L52" s="378">
        <f>Y52+AC52+AG52+AK52+AO52+AS52+AX52</f>
        <v>5676.9917999999998</v>
      </c>
      <c r="M52" s="377">
        <f t="shared" si="4"/>
        <v>1360</v>
      </c>
      <c r="N52" s="612">
        <f t="shared" si="5"/>
        <v>227.37373737373741</v>
      </c>
      <c r="O52" s="612" t="e">
        <f t="shared" si="6"/>
        <v>#DIV/0!</v>
      </c>
      <c r="P52" s="612">
        <f t="shared" si="7"/>
        <v>5.2664783040863652</v>
      </c>
      <c r="Q52" s="612">
        <f t="shared" si="8"/>
        <v>0</v>
      </c>
      <c r="R52" s="612">
        <f t="shared" si="0"/>
        <v>101.07017208110864</v>
      </c>
      <c r="S52" s="612">
        <f t="shared" si="1"/>
        <v>101.01044089267158</v>
      </c>
      <c r="T52" s="615">
        <f t="shared" si="2"/>
        <v>131.49123505538694</v>
      </c>
      <c r="U52" s="618"/>
      <c r="V52" s="378">
        <f t="shared" ref="V52:AX52" si="38">+V53+V54+V55</f>
        <v>0</v>
      </c>
      <c r="W52" s="378">
        <f t="shared" si="38"/>
        <v>0</v>
      </c>
      <c r="X52" s="378">
        <f t="shared" si="38"/>
        <v>175.798</v>
      </c>
      <c r="Y52" s="378">
        <f t="shared" si="38"/>
        <v>175.798</v>
      </c>
      <c r="Z52" s="378">
        <f t="shared" si="38"/>
        <v>0</v>
      </c>
      <c r="AA52" s="378">
        <f t="shared" si="38"/>
        <v>0</v>
      </c>
      <c r="AB52" s="378">
        <f t="shared" si="38"/>
        <v>157.17000000000002</v>
      </c>
      <c r="AC52" s="378">
        <f t="shared" si="38"/>
        <v>157.17000000000002</v>
      </c>
      <c r="AD52" s="378">
        <f t="shared" si="38"/>
        <v>26</v>
      </c>
      <c r="AE52" s="378">
        <f t="shared" si="38"/>
        <v>0</v>
      </c>
      <c r="AF52" s="378">
        <f t="shared" si="38"/>
        <v>339.6</v>
      </c>
      <c r="AG52" s="378">
        <f t="shared" si="38"/>
        <v>339.6</v>
      </c>
      <c r="AH52" s="378">
        <f t="shared" si="38"/>
        <v>0</v>
      </c>
      <c r="AI52" s="378">
        <f t="shared" si="38"/>
        <v>0</v>
      </c>
      <c r="AJ52" s="378">
        <f t="shared" si="38"/>
        <v>345.9</v>
      </c>
      <c r="AK52" s="378">
        <f t="shared" si="38"/>
        <v>345.9</v>
      </c>
      <c r="AL52" s="378">
        <f t="shared" si="38"/>
        <v>0</v>
      </c>
      <c r="AM52" s="378">
        <f t="shared" si="38"/>
        <v>0</v>
      </c>
      <c r="AN52" s="378">
        <f t="shared" si="38"/>
        <v>82.899999999999991</v>
      </c>
      <c r="AO52" s="378">
        <f t="shared" si="38"/>
        <v>82.899999999999991</v>
      </c>
      <c r="AP52" s="378">
        <f t="shared" si="38"/>
        <v>118.8</v>
      </c>
      <c r="AQ52" s="378">
        <f t="shared" si="38"/>
        <v>0</v>
      </c>
      <c r="AR52" s="378">
        <f t="shared" si="38"/>
        <v>1807.4199999999998</v>
      </c>
      <c r="AS52" s="378">
        <f t="shared" si="38"/>
        <v>1799.8199999999997</v>
      </c>
      <c r="AT52" s="378">
        <f t="shared" si="38"/>
        <v>80.3</v>
      </c>
      <c r="AU52" s="378">
        <f t="shared" si="38"/>
        <v>0</v>
      </c>
      <c r="AV52" s="378">
        <f t="shared" si="38"/>
        <v>1408.6037999999999</v>
      </c>
      <c r="AW52" s="378">
        <v>1415.8037999999999</v>
      </c>
      <c r="AX52" s="378">
        <f t="shared" si="38"/>
        <v>2775.8038000000001</v>
      </c>
      <c r="AZ52" s="627">
        <f t="shared" si="21"/>
        <v>1360.0000000000002</v>
      </c>
    </row>
    <row r="53" spans="1:52" ht="21" customHeight="1">
      <c r="A53" s="549"/>
      <c r="B53" s="550" t="s">
        <v>356</v>
      </c>
      <c r="C53" s="549" t="s">
        <v>56</v>
      </c>
      <c r="D53" s="573">
        <v>99</v>
      </c>
      <c r="E53" s="573">
        <v>0</v>
      </c>
      <c r="F53" s="378">
        <v>2116.6925000000001</v>
      </c>
      <c r="G53" s="378">
        <v>2120.9584999999997</v>
      </c>
      <c r="H53" s="378">
        <f t="shared" si="37"/>
        <v>225.10000000000002</v>
      </c>
      <c r="I53" s="378">
        <f t="shared" si="37"/>
        <v>0</v>
      </c>
      <c r="J53" s="378">
        <f t="shared" si="37"/>
        <v>2100.1217999999999</v>
      </c>
      <c r="K53" s="378">
        <v>2100.1217999999999</v>
      </c>
      <c r="L53" s="378">
        <f>Y53+AC53+AG53+AK53+AO53+AS53+AX53</f>
        <v>3395.1217999999999</v>
      </c>
      <c r="M53" s="377">
        <f t="shared" si="4"/>
        <v>1295</v>
      </c>
      <c r="N53" s="612">
        <f t="shared" si="5"/>
        <v>227.37373737373741</v>
      </c>
      <c r="O53" s="612" t="e">
        <f t="shared" si="6"/>
        <v>#DIV/0!</v>
      </c>
      <c r="P53" s="612">
        <f t="shared" si="7"/>
        <v>10.613126093697733</v>
      </c>
      <c r="Q53" s="612">
        <f t="shared" si="8"/>
        <v>0</v>
      </c>
      <c r="R53" s="612">
        <f t="shared" si="0"/>
        <v>99.217141838032674</v>
      </c>
      <c r="S53" s="612">
        <f t="shared" si="1"/>
        <v>99.017580966341413</v>
      </c>
      <c r="T53" s="615">
        <f t="shared" si="2"/>
        <v>161.66309020743464</v>
      </c>
      <c r="U53" s="618"/>
      <c r="V53" s="573">
        <f t="shared" ref="V53:AX53" si="39">V45*V49/10</f>
        <v>0</v>
      </c>
      <c r="W53" s="573">
        <f t="shared" si="39"/>
        <v>0</v>
      </c>
      <c r="X53" s="378">
        <f>X45*X49/10</f>
        <v>120.048</v>
      </c>
      <c r="Y53" s="378">
        <f t="shared" si="39"/>
        <v>120.048</v>
      </c>
      <c r="Z53" s="573">
        <f t="shared" si="39"/>
        <v>0</v>
      </c>
      <c r="AA53" s="573">
        <f t="shared" si="39"/>
        <v>0</v>
      </c>
      <c r="AB53" s="573">
        <f t="shared" si="39"/>
        <v>82.15</v>
      </c>
      <c r="AC53" s="573">
        <f t="shared" si="39"/>
        <v>82.15</v>
      </c>
      <c r="AD53" s="377">
        <v>26</v>
      </c>
      <c r="AE53" s="377">
        <f t="shared" si="39"/>
        <v>0</v>
      </c>
      <c r="AF53" s="377">
        <f t="shared" si="39"/>
        <v>153</v>
      </c>
      <c r="AG53" s="377">
        <f t="shared" si="39"/>
        <v>153</v>
      </c>
      <c r="AH53" s="573">
        <f t="shared" si="39"/>
        <v>0</v>
      </c>
      <c r="AI53" s="573">
        <f t="shared" si="39"/>
        <v>0</v>
      </c>
      <c r="AJ53" s="573">
        <f t="shared" si="39"/>
        <v>192.4</v>
      </c>
      <c r="AK53" s="573">
        <f t="shared" si="39"/>
        <v>192.4</v>
      </c>
      <c r="AL53" s="573">
        <f t="shared" si="39"/>
        <v>0</v>
      </c>
      <c r="AM53" s="573">
        <f t="shared" si="39"/>
        <v>0</v>
      </c>
      <c r="AN53" s="573">
        <f t="shared" si="39"/>
        <v>40.799999999999997</v>
      </c>
      <c r="AO53" s="573">
        <f t="shared" si="39"/>
        <v>40.799999999999997</v>
      </c>
      <c r="AP53" s="573">
        <v>118.8</v>
      </c>
      <c r="AQ53" s="573">
        <f t="shared" si="39"/>
        <v>0</v>
      </c>
      <c r="AR53" s="573">
        <f t="shared" si="39"/>
        <v>827.91999999999985</v>
      </c>
      <c r="AS53" s="573">
        <f t="shared" si="39"/>
        <v>827.91999999999985</v>
      </c>
      <c r="AT53" s="573">
        <v>80.3</v>
      </c>
      <c r="AU53" s="573">
        <f t="shared" si="39"/>
        <v>0</v>
      </c>
      <c r="AV53" s="573">
        <f t="shared" si="39"/>
        <v>683.80379999999991</v>
      </c>
      <c r="AW53" s="573">
        <v>683.80379999999991</v>
      </c>
      <c r="AX53" s="573">
        <f t="shared" si="39"/>
        <v>1978.8038000000001</v>
      </c>
      <c r="AZ53" s="627">
        <f t="shared" si="21"/>
        <v>1295.0000000000002</v>
      </c>
    </row>
    <row r="54" spans="1:52" ht="21" customHeight="1">
      <c r="A54" s="549"/>
      <c r="B54" s="550" t="s">
        <v>357</v>
      </c>
      <c r="C54" s="549" t="s">
        <v>56</v>
      </c>
      <c r="D54" s="573">
        <v>0</v>
      </c>
      <c r="E54" s="573">
        <v>0</v>
      </c>
      <c r="F54" s="378">
        <v>1577.4649999999999</v>
      </c>
      <c r="G54" s="378">
        <v>1600.645</v>
      </c>
      <c r="H54" s="378">
        <f t="shared" si="37"/>
        <v>0</v>
      </c>
      <c r="I54" s="378">
        <f t="shared" si="37"/>
        <v>0</v>
      </c>
      <c r="J54" s="378">
        <f t="shared" si="37"/>
        <v>1657.07</v>
      </c>
      <c r="K54" s="378">
        <v>1657.07</v>
      </c>
      <c r="L54" s="378">
        <f>Y54+AC54+AG54+AK54+AO54+AS54+AX54</f>
        <v>1722.0699999999997</v>
      </c>
      <c r="M54" s="377">
        <f t="shared" si="4"/>
        <v>64.999999999999773</v>
      </c>
      <c r="N54" s="612"/>
      <c r="O54" s="612" t="e">
        <f t="shared" si="6"/>
        <v>#DIV/0!</v>
      </c>
      <c r="P54" s="612"/>
      <c r="Q54" s="612">
        <f t="shared" si="8"/>
        <v>0</v>
      </c>
      <c r="R54" s="612">
        <f t="shared" si="0"/>
        <v>105.04638771700165</v>
      </c>
      <c r="S54" s="612">
        <f t="shared" si="1"/>
        <v>103.52514142736209</v>
      </c>
      <c r="T54" s="615">
        <f t="shared" si="2"/>
        <v>103.92258625163691</v>
      </c>
      <c r="U54" s="618"/>
      <c r="V54" s="378">
        <f t="shared" ref="V54:AX55" si="40">+V46*V50/10</f>
        <v>0</v>
      </c>
      <c r="W54" s="378">
        <f t="shared" si="40"/>
        <v>0</v>
      </c>
      <c r="X54" s="378">
        <f t="shared" si="40"/>
        <v>44.65</v>
      </c>
      <c r="Y54" s="378">
        <f t="shared" si="40"/>
        <v>44.65</v>
      </c>
      <c r="Z54" s="378">
        <f t="shared" si="40"/>
        <v>0</v>
      </c>
      <c r="AA54" s="378">
        <f t="shared" si="40"/>
        <v>0</v>
      </c>
      <c r="AB54" s="378">
        <f t="shared" si="40"/>
        <v>75.02</v>
      </c>
      <c r="AC54" s="378">
        <f t="shared" si="40"/>
        <v>75.02</v>
      </c>
      <c r="AD54" s="378">
        <f t="shared" si="40"/>
        <v>0</v>
      </c>
      <c r="AE54" s="378">
        <f t="shared" si="40"/>
        <v>0</v>
      </c>
      <c r="AF54" s="378">
        <f t="shared" si="40"/>
        <v>120</v>
      </c>
      <c r="AG54" s="378">
        <f t="shared" si="40"/>
        <v>120</v>
      </c>
      <c r="AH54" s="378">
        <f t="shared" si="40"/>
        <v>0</v>
      </c>
      <c r="AI54" s="378">
        <f t="shared" si="40"/>
        <v>0</v>
      </c>
      <c r="AJ54" s="378">
        <f t="shared" si="40"/>
        <v>117.5</v>
      </c>
      <c r="AK54" s="378">
        <f t="shared" si="40"/>
        <v>117.5</v>
      </c>
      <c r="AL54" s="378">
        <f t="shared" si="40"/>
        <v>0</v>
      </c>
      <c r="AM54" s="378">
        <f t="shared" si="40"/>
        <v>0</v>
      </c>
      <c r="AN54" s="378">
        <f t="shared" si="40"/>
        <v>38.4</v>
      </c>
      <c r="AO54" s="378">
        <f t="shared" si="40"/>
        <v>38.4</v>
      </c>
      <c r="AP54" s="378">
        <f t="shared" si="40"/>
        <v>0</v>
      </c>
      <c r="AQ54" s="378">
        <f t="shared" si="40"/>
        <v>0</v>
      </c>
      <c r="AR54" s="378">
        <f t="shared" si="40"/>
        <v>637.5</v>
      </c>
      <c r="AS54" s="378">
        <f t="shared" si="40"/>
        <v>637.5</v>
      </c>
      <c r="AT54" s="378">
        <f t="shared" si="40"/>
        <v>0</v>
      </c>
      <c r="AU54" s="378">
        <f t="shared" si="40"/>
        <v>0</v>
      </c>
      <c r="AV54" s="378">
        <f t="shared" si="40"/>
        <v>624</v>
      </c>
      <c r="AW54" s="378">
        <v>624</v>
      </c>
      <c r="AX54" s="378">
        <f t="shared" si="40"/>
        <v>688.99999999999989</v>
      </c>
      <c r="AZ54" s="627">
        <f t="shared" si="21"/>
        <v>64.999999999999886</v>
      </c>
    </row>
    <row r="55" spans="1:52" ht="21" customHeight="1">
      <c r="A55" s="549"/>
      <c r="B55" s="550" t="s">
        <v>358</v>
      </c>
      <c r="C55" s="549" t="s">
        <v>56</v>
      </c>
      <c r="D55" s="573">
        <v>0</v>
      </c>
      <c r="E55" s="573">
        <v>0</v>
      </c>
      <c r="F55" s="378">
        <v>577.52</v>
      </c>
      <c r="G55" s="377">
        <v>552.59999999999991</v>
      </c>
      <c r="H55" s="378">
        <f t="shared" si="37"/>
        <v>0</v>
      </c>
      <c r="I55" s="378">
        <f t="shared" si="37"/>
        <v>0</v>
      </c>
      <c r="J55" s="378">
        <f t="shared" si="37"/>
        <v>560.19999999999993</v>
      </c>
      <c r="K55" s="378">
        <v>559.79999999999995</v>
      </c>
      <c r="L55" s="378">
        <f>Y55+AC55+AG55+AK55+AO55+AS55+AX55</f>
        <v>559.79999999999995</v>
      </c>
      <c r="M55" s="377">
        <f t="shared" si="4"/>
        <v>0</v>
      </c>
      <c r="N55" s="612"/>
      <c r="O55" s="612" t="e">
        <f t="shared" si="6"/>
        <v>#DIV/0!</v>
      </c>
      <c r="P55" s="612"/>
      <c r="Q55" s="612">
        <f t="shared" si="8"/>
        <v>0</v>
      </c>
      <c r="R55" s="612">
        <f t="shared" si="0"/>
        <v>97.000969663388275</v>
      </c>
      <c r="S55" s="615">
        <f t="shared" si="1"/>
        <v>101.37531668476295</v>
      </c>
      <c r="T55" s="615">
        <f t="shared" si="2"/>
        <v>99.928596929667975</v>
      </c>
      <c r="U55" s="618"/>
      <c r="V55" s="378">
        <f t="shared" si="40"/>
        <v>0</v>
      </c>
      <c r="W55" s="378">
        <f t="shared" si="40"/>
        <v>0</v>
      </c>
      <c r="X55" s="378">
        <f t="shared" si="40"/>
        <v>11.1</v>
      </c>
      <c r="Y55" s="378">
        <f t="shared" si="40"/>
        <v>11.1</v>
      </c>
      <c r="Z55" s="378">
        <f t="shared" si="40"/>
        <v>0</v>
      </c>
      <c r="AA55" s="378">
        <f t="shared" si="40"/>
        <v>0</v>
      </c>
      <c r="AB55" s="378">
        <f t="shared" si="40"/>
        <v>0</v>
      </c>
      <c r="AC55" s="378">
        <f t="shared" si="40"/>
        <v>0</v>
      </c>
      <c r="AD55" s="378">
        <f t="shared" si="40"/>
        <v>0</v>
      </c>
      <c r="AE55" s="378">
        <f t="shared" si="40"/>
        <v>0</v>
      </c>
      <c r="AF55" s="378">
        <f t="shared" si="40"/>
        <v>66.599999999999994</v>
      </c>
      <c r="AG55" s="378">
        <f t="shared" si="40"/>
        <v>66.599999999999994</v>
      </c>
      <c r="AH55" s="378">
        <f t="shared" si="40"/>
        <v>0</v>
      </c>
      <c r="AI55" s="378">
        <f t="shared" si="40"/>
        <v>0</v>
      </c>
      <c r="AJ55" s="378">
        <f t="shared" si="40"/>
        <v>36</v>
      </c>
      <c r="AK55" s="378">
        <f t="shared" si="40"/>
        <v>36</v>
      </c>
      <c r="AL55" s="378">
        <f t="shared" si="40"/>
        <v>0</v>
      </c>
      <c r="AM55" s="378">
        <f t="shared" si="40"/>
        <v>0</v>
      </c>
      <c r="AN55" s="378">
        <f t="shared" si="40"/>
        <v>3.7</v>
      </c>
      <c r="AO55" s="378">
        <f t="shared" si="40"/>
        <v>3.7</v>
      </c>
      <c r="AP55" s="378">
        <f t="shared" si="40"/>
        <v>0</v>
      </c>
      <c r="AQ55" s="378">
        <f t="shared" si="40"/>
        <v>0</v>
      </c>
      <c r="AR55" s="378">
        <f t="shared" si="40"/>
        <v>342</v>
      </c>
      <c r="AS55" s="378">
        <f t="shared" si="40"/>
        <v>334.4</v>
      </c>
      <c r="AT55" s="378">
        <f t="shared" si="40"/>
        <v>0</v>
      </c>
      <c r="AU55" s="378">
        <f t="shared" si="40"/>
        <v>0</v>
      </c>
      <c r="AV55" s="378">
        <f t="shared" si="40"/>
        <v>100.8</v>
      </c>
      <c r="AW55" s="378">
        <v>108</v>
      </c>
      <c r="AX55" s="378">
        <f t="shared" si="40"/>
        <v>108</v>
      </c>
      <c r="AZ55" s="627">
        <f t="shared" si="21"/>
        <v>0</v>
      </c>
    </row>
    <row r="56" spans="1:52" ht="17.25" customHeight="1">
      <c r="A56" s="549" t="s">
        <v>174</v>
      </c>
      <c r="B56" s="550" t="s">
        <v>260</v>
      </c>
      <c r="C56" s="549"/>
      <c r="D56" s="573"/>
      <c r="E56" s="573"/>
      <c r="F56" s="573"/>
      <c r="G56" s="573"/>
      <c r="H56" s="378"/>
      <c r="I56" s="378"/>
      <c r="J56" s="378"/>
      <c r="K56" s="378"/>
      <c r="L56" s="378"/>
      <c r="M56" s="377">
        <f t="shared" si="4"/>
        <v>0</v>
      </c>
      <c r="N56" s="612"/>
      <c r="O56" s="612" t="e">
        <f t="shared" si="6"/>
        <v>#DIV/0!</v>
      </c>
      <c r="P56" s="612"/>
      <c r="Q56" s="612"/>
      <c r="R56" s="612"/>
      <c r="S56" s="612"/>
      <c r="T56" s="615"/>
      <c r="U56" s="618"/>
      <c r="V56" s="573"/>
      <c r="W56" s="573"/>
      <c r="X56" s="573"/>
      <c r="Y56" s="573"/>
      <c r="Z56" s="573"/>
      <c r="AA56" s="573"/>
      <c r="AB56" s="573"/>
      <c r="AC56" s="573"/>
      <c r="AD56" s="573"/>
      <c r="AE56" s="573"/>
      <c r="AF56" s="573"/>
      <c r="AG56" s="573"/>
      <c r="AH56" s="573"/>
      <c r="AI56" s="573"/>
      <c r="AJ56" s="573"/>
      <c r="AK56" s="573"/>
      <c r="AL56" s="573"/>
      <c r="AM56" s="573"/>
      <c r="AN56" s="573"/>
      <c r="AO56" s="573"/>
      <c r="AP56" s="573"/>
      <c r="AQ56" s="618"/>
      <c r="AR56" s="549"/>
      <c r="AS56" s="549"/>
      <c r="AT56" s="549"/>
      <c r="AU56" s="549"/>
      <c r="AV56" s="549"/>
      <c r="AW56" s="549"/>
      <c r="AX56" s="549"/>
      <c r="AZ56" s="627">
        <f t="shared" si="21"/>
        <v>0</v>
      </c>
    </row>
    <row r="57" spans="1:52" ht="17.25" customHeight="1">
      <c r="A57" s="549"/>
      <c r="B57" s="550" t="s">
        <v>257</v>
      </c>
      <c r="C57" s="549" t="s">
        <v>172</v>
      </c>
      <c r="D57" s="378">
        <v>132</v>
      </c>
      <c r="E57" s="378">
        <v>0</v>
      </c>
      <c r="F57" s="378">
        <v>233.1</v>
      </c>
      <c r="G57" s="378">
        <v>248.5</v>
      </c>
      <c r="H57" s="378">
        <f t="shared" ref="H57:J61" si="41">V57+Z57+AD57+AH57+AL57+AP57+AT57</f>
        <v>160</v>
      </c>
      <c r="I57" s="378">
        <f t="shared" si="41"/>
        <v>0</v>
      </c>
      <c r="J57" s="378">
        <f t="shared" si="41"/>
        <v>248.5</v>
      </c>
      <c r="K57" s="378">
        <v>248.5</v>
      </c>
      <c r="L57" s="378">
        <f>Y57+AC57+AG57+AK57+AO57+AS57+AX57</f>
        <v>252.5</v>
      </c>
      <c r="M57" s="377">
        <f t="shared" si="4"/>
        <v>4</v>
      </c>
      <c r="N57" s="612">
        <f t="shared" si="5"/>
        <v>121.2121212121212</v>
      </c>
      <c r="O57" s="612" t="e">
        <f t="shared" si="6"/>
        <v>#DIV/0!</v>
      </c>
      <c r="P57" s="612">
        <f t="shared" si="7"/>
        <v>64.386317907444678</v>
      </c>
      <c r="Q57" s="612">
        <f t="shared" si="8"/>
        <v>0</v>
      </c>
      <c r="R57" s="612">
        <f t="shared" si="0"/>
        <v>106.6066066066066</v>
      </c>
      <c r="S57" s="615">
        <f t="shared" si="1"/>
        <v>100</v>
      </c>
      <c r="T57" s="615">
        <f t="shared" si="2"/>
        <v>101.60965794768612</v>
      </c>
      <c r="U57" s="618"/>
      <c r="V57" s="377">
        <f>+V59+V64</f>
        <v>5</v>
      </c>
      <c r="W57" s="377">
        <f t="shared" ref="W57:AX57" si="42">+W59+W64</f>
        <v>0</v>
      </c>
      <c r="X57" s="377">
        <f t="shared" si="42"/>
        <v>9</v>
      </c>
      <c r="Y57" s="377">
        <f t="shared" si="42"/>
        <v>9</v>
      </c>
      <c r="Z57" s="377">
        <f t="shared" si="42"/>
        <v>9.5</v>
      </c>
      <c r="AA57" s="377">
        <f t="shared" si="42"/>
        <v>0</v>
      </c>
      <c r="AB57" s="377">
        <f t="shared" si="42"/>
        <v>16.5</v>
      </c>
      <c r="AC57" s="377">
        <f t="shared" si="42"/>
        <v>16.5</v>
      </c>
      <c r="AD57" s="377">
        <f t="shared" si="42"/>
        <v>21.5</v>
      </c>
      <c r="AE57" s="377">
        <f t="shared" si="42"/>
        <v>0</v>
      </c>
      <c r="AF57" s="377">
        <f t="shared" si="42"/>
        <v>35</v>
      </c>
      <c r="AG57" s="377">
        <f t="shared" si="42"/>
        <v>35</v>
      </c>
      <c r="AH57" s="377">
        <f t="shared" si="42"/>
        <v>9.5</v>
      </c>
      <c r="AI57" s="377">
        <f t="shared" si="42"/>
        <v>0</v>
      </c>
      <c r="AJ57" s="377">
        <f t="shared" si="42"/>
        <v>17.5</v>
      </c>
      <c r="AK57" s="377">
        <f t="shared" si="42"/>
        <v>17.5</v>
      </c>
      <c r="AL57" s="377">
        <f t="shared" si="42"/>
        <v>20.5</v>
      </c>
      <c r="AM57" s="377">
        <f t="shared" si="42"/>
        <v>0</v>
      </c>
      <c r="AN57" s="377">
        <f t="shared" si="42"/>
        <v>29.5</v>
      </c>
      <c r="AO57" s="377">
        <f t="shared" si="42"/>
        <v>29.5</v>
      </c>
      <c r="AP57" s="377">
        <f t="shared" si="42"/>
        <v>62.5</v>
      </c>
      <c r="AQ57" s="377">
        <f t="shared" si="42"/>
        <v>0</v>
      </c>
      <c r="AR57" s="377">
        <f t="shared" si="42"/>
        <v>94</v>
      </c>
      <c r="AS57" s="377">
        <f t="shared" si="42"/>
        <v>94</v>
      </c>
      <c r="AT57" s="377">
        <f t="shared" si="42"/>
        <v>31.5</v>
      </c>
      <c r="AU57" s="377">
        <f t="shared" si="42"/>
        <v>0</v>
      </c>
      <c r="AV57" s="377">
        <f t="shared" si="42"/>
        <v>47</v>
      </c>
      <c r="AW57" s="377">
        <v>47</v>
      </c>
      <c r="AX57" s="377">
        <f t="shared" si="42"/>
        <v>51</v>
      </c>
      <c r="AZ57" s="627">
        <f t="shared" si="21"/>
        <v>4</v>
      </c>
    </row>
    <row r="58" spans="1:52" ht="17.25" customHeight="1">
      <c r="A58" s="549"/>
      <c r="B58" s="550" t="s">
        <v>259</v>
      </c>
      <c r="C58" s="549" t="s">
        <v>56</v>
      </c>
      <c r="D58" s="573">
        <v>965.7</v>
      </c>
      <c r="E58" s="573">
        <v>1203.8</v>
      </c>
      <c r="F58" s="378">
        <v>2040.2200000000003</v>
      </c>
      <c r="G58" s="378">
        <v>2203.35</v>
      </c>
      <c r="H58" s="378">
        <f t="shared" si="41"/>
        <v>1065.25</v>
      </c>
      <c r="I58" s="378">
        <f t="shared" si="41"/>
        <v>0</v>
      </c>
      <c r="J58" s="377">
        <f t="shared" si="41"/>
        <v>2210.71</v>
      </c>
      <c r="K58" s="378">
        <v>2210.71</v>
      </c>
      <c r="L58" s="378">
        <f>Y58+AC58+AG58+AK58+AO58+AS58+AX58</f>
        <v>2287.67</v>
      </c>
      <c r="M58" s="377">
        <f t="shared" si="4"/>
        <v>76.960000000000036</v>
      </c>
      <c r="N58" s="612">
        <f t="shared" si="5"/>
        <v>110.30858444651548</v>
      </c>
      <c r="O58" s="612">
        <f t="shared" si="6"/>
        <v>0</v>
      </c>
      <c r="P58" s="612">
        <f t="shared" si="7"/>
        <v>48.346835500487892</v>
      </c>
      <c r="Q58" s="612">
        <f t="shared" si="8"/>
        <v>0</v>
      </c>
      <c r="R58" s="612">
        <f t="shared" si="0"/>
        <v>108.35645175520285</v>
      </c>
      <c r="S58" s="612">
        <f t="shared" si="1"/>
        <v>100.33403680758845</v>
      </c>
      <c r="T58" s="615">
        <f t="shared" si="2"/>
        <v>103.48123453551122</v>
      </c>
      <c r="U58" s="618"/>
      <c r="V58" s="377">
        <f t="shared" ref="V58:AX58" si="43">+V63+V67</f>
        <v>29.2</v>
      </c>
      <c r="W58" s="377">
        <f t="shared" si="43"/>
        <v>0</v>
      </c>
      <c r="X58" s="377">
        <f t="shared" si="43"/>
        <v>65.900000000000006</v>
      </c>
      <c r="Y58" s="377">
        <f t="shared" si="43"/>
        <v>65.900000000000006</v>
      </c>
      <c r="Z58" s="377">
        <f t="shared" si="43"/>
        <v>78.849999999999994</v>
      </c>
      <c r="AA58" s="377">
        <f t="shared" si="43"/>
        <v>0</v>
      </c>
      <c r="AB58" s="377">
        <f t="shared" si="43"/>
        <v>137.11499999999998</v>
      </c>
      <c r="AC58" s="377">
        <f t="shared" si="43"/>
        <v>137.11499999999998</v>
      </c>
      <c r="AD58" s="377">
        <f t="shared" si="43"/>
        <v>171.6</v>
      </c>
      <c r="AE58" s="377">
        <f t="shared" si="43"/>
        <v>0</v>
      </c>
      <c r="AF58" s="377">
        <f t="shared" si="43"/>
        <v>349.5</v>
      </c>
      <c r="AG58" s="377">
        <f t="shared" si="43"/>
        <v>349.5</v>
      </c>
      <c r="AH58" s="377">
        <f t="shared" si="43"/>
        <v>69.349999999999994</v>
      </c>
      <c r="AI58" s="377">
        <f t="shared" si="43"/>
        <v>0</v>
      </c>
      <c r="AJ58" s="377">
        <f t="shared" si="43"/>
        <v>128.1</v>
      </c>
      <c r="AK58" s="377">
        <f t="shared" si="43"/>
        <v>128.1</v>
      </c>
      <c r="AL58" s="377">
        <f t="shared" si="43"/>
        <v>171</v>
      </c>
      <c r="AM58" s="377">
        <f t="shared" si="43"/>
        <v>0</v>
      </c>
      <c r="AN58" s="377">
        <f t="shared" si="43"/>
        <v>276.15500000000003</v>
      </c>
      <c r="AO58" s="377">
        <f t="shared" si="43"/>
        <v>276.15500000000003</v>
      </c>
      <c r="AP58" s="377">
        <f t="shared" si="43"/>
        <v>399</v>
      </c>
      <c r="AQ58" s="377">
        <f t="shared" si="43"/>
        <v>0</v>
      </c>
      <c r="AR58" s="377">
        <f t="shared" si="43"/>
        <v>899.44</v>
      </c>
      <c r="AS58" s="377">
        <f t="shared" si="43"/>
        <v>899.44</v>
      </c>
      <c r="AT58" s="377">
        <f t="shared" si="43"/>
        <v>146.25</v>
      </c>
      <c r="AU58" s="377">
        <f t="shared" si="43"/>
        <v>0</v>
      </c>
      <c r="AV58" s="377">
        <f t="shared" si="43"/>
        <v>354.5</v>
      </c>
      <c r="AW58" s="377">
        <v>354.5</v>
      </c>
      <c r="AX58" s="377">
        <f t="shared" si="43"/>
        <v>431.46000000000004</v>
      </c>
      <c r="AZ58" s="627">
        <f t="shared" si="21"/>
        <v>76.960000000000036</v>
      </c>
    </row>
    <row r="59" spans="1:52" ht="17.25" customHeight="1">
      <c r="A59" s="549" t="s">
        <v>264</v>
      </c>
      <c r="B59" s="550" t="s">
        <v>261</v>
      </c>
      <c r="C59" s="549" t="s">
        <v>172</v>
      </c>
      <c r="D59" s="573">
        <v>109</v>
      </c>
      <c r="E59" s="573">
        <v>0</v>
      </c>
      <c r="F59" s="378">
        <v>183.6</v>
      </c>
      <c r="G59" s="377">
        <v>198</v>
      </c>
      <c r="H59" s="377">
        <f t="shared" si="41"/>
        <v>115</v>
      </c>
      <c r="I59" s="377">
        <f t="shared" si="41"/>
        <v>0</v>
      </c>
      <c r="J59" s="377">
        <f t="shared" si="41"/>
        <v>198</v>
      </c>
      <c r="K59" s="377">
        <v>198</v>
      </c>
      <c r="L59" s="377">
        <f>Y59+AC59+AG59+AK59+AO59+AS59+AX59</f>
        <v>202</v>
      </c>
      <c r="M59" s="377">
        <f t="shared" si="4"/>
        <v>4</v>
      </c>
      <c r="N59" s="612">
        <f t="shared" si="5"/>
        <v>105.50458715596329</v>
      </c>
      <c r="O59" s="612" t="e">
        <f t="shared" si="6"/>
        <v>#DIV/0!</v>
      </c>
      <c r="P59" s="612">
        <f t="shared" si="7"/>
        <v>58.080808080808083</v>
      </c>
      <c r="Q59" s="612">
        <f t="shared" si="8"/>
        <v>0</v>
      </c>
      <c r="R59" s="612">
        <f t="shared" si="0"/>
        <v>107.84313725490198</v>
      </c>
      <c r="S59" s="615">
        <f t="shared" si="1"/>
        <v>100</v>
      </c>
      <c r="T59" s="615">
        <f t="shared" si="2"/>
        <v>102.02020202020202</v>
      </c>
      <c r="U59" s="618"/>
      <c r="V59" s="378">
        <f>+V60+V61</f>
        <v>4</v>
      </c>
      <c r="W59" s="378">
        <f t="shared" ref="W59:AX59" si="44">+W60+W61</f>
        <v>0</v>
      </c>
      <c r="X59" s="378">
        <f t="shared" si="44"/>
        <v>8</v>
      </c>
      <c r="Y59" s="378">
        <f t="shared" si="44"/>
        <v>8</v>
      </c>
      <c r="Z59" s="378">
        <f t="shared" si="44"/>
        <v>9.5</v>
      </c>
      <c r="AA59" s="378">
        <f t="shared" si="44"/>
        <v>0</v>
      </c>
      <c r="AB59" s="378">
        <f t="shared" si="44"/>
        <v>16.5</v>
      </c>
      <c r="AC59" s="378">
        <f t="shared" si="44"/>
        <v>16.5</v>
      </c>
      <c r="AD59" s="378">
        <f t="shared" si="44"/>
        <v>16.5</v>
      </c>
      <c r="AE59" s="378">
        <f t="shared" si="44"/>
        <v>0</v>
      </c>
      <c r="AF59" s="378">
        <f t="shared" si="44"/>
        <v>30</v>
      </c>
      <c r="AG59" s="378">
        <f t="shared" si="44"/>
        <v>30</v>
      </c>
      <c r="AH59" s="378">
        <f t="shared" si="44"/>
        <v>9.5</v>
      </c>
      <c r="AI59" s="378">
        <f t="shared" si="44"/>
        <v>0</v>
      </c>
      <c r="AJ59" s="378">
        <f t="shared" si="44"/>
        <v>17.5</v>
      </c>
      <c r="AK59" s="378">
        <f t="shared" si="44"/>
        <v>17.5</v>
      </c>
      <c r="AL59" s="378">
        <f t="shared" si="44"/>
        <v>18</v>
      </c>
      <c r="AM59" s="378">
        <f t="shared" si="44"/>
        <v>0</v>
      </c>
      <c r="AN59" s="378">
        <f t="shared" si="44"/>
        <v>27</v>
      </c>
      <c r="AO59" s="378">
        <f t="shared" si="44"/>
        <v>27</v>
      </c>
      <c r="AP59" s="378">
        <f t="shared" si="44"/>
        <v>38</v>
      </c>
      <c r="AQ59" s="378">
        <f t="shared" si="44"/>
        <v>0</v>
      </c>
      <c r="AR59" s="378">
        <f t="shared" si="44"/>
        <v>64</v>
      </c>
      <c r="AS59" s="378">
        <f t="shared" si="44"/>
        <v>64</v>
      </c>
      <c r="AT59" s="378">
        <f t="shared" si="44"/>
        <v>19.5</v>
      </c>
      <c r="AU59" s="378">
        <f t="shared" si="44"/>
        <v>0</v>
      </c>
      <c r="AV59" s="378">
        <f t="shared" si="44"/>
        <v>35</v>
      </c>
      <c r="AW59" s="378">
        <v>35</v>
      </c>
      <c r="AX59" s="378">
        <f t="shared" si="44"/>
        <v>39</v>
      </c>
      <c r="AZ59" s="627">
        <f t="shared" si="21"/>
        <v>4</v>
      </c>
    </row>
    <row r="60" spans="1:52" ht="17.25" customHeight="1">
      <c r="A60" s="549"/>
      <c r="B60" s="550" t="s">
        <v>710</v>
      </c>
      <c r="C60" s="549" t="s">
        <v>172</v>
      </c>
      <c r="D60" s="573">
        <v>38</v>
      </c>
      <c r="E60" s="573">
        <v>0</v>
      </c>
      <c r="F60" s="377">
        <v>38</v>
      </c>
      <c r="G60" s="377">
        <v>40</v>
      </c>
      <c r="H60" s="377">
        <f t="shared" si="41"/>
        <v>40</v>
      </c>
      <c r="I60" s="377">
        <f t="shared" si="41"/>
        <v>0</v>
      </c>
      <c r="J60" s="377">
        <f t="shared" si="41"/>
        <v>40</v>
      </c>
      <c r="K60" s="377">
        <v>40</v>
      </c>
      <c r="L60" s="377">
        <f>Y60+AC60+AG60+AK60+AO60+AS60+AX60</f>
        <v>44</v>
      </c>
      <c r="M60" s="377">
        <f t="shared" si="4"/>
        <v>4</v>
      </c>
      <c r="N60" s="612">
        <f t="shared" si="5"/>
        <v>105.26315789473684</v>
      </c>
      <c r="O60" s="612" t="e">
        <f t="shared" si="6"/>
        <v>#DIV/0!</v>
      </c>
      <c r="P60" s="612">
        <f t="shared" si="7"/>
        <v>100</v>
      </c>
      <c r="Q60" s="612">
        <f t="shared" si="8"/>
        <v>0</v>
      </c>
      <c r="R60" s="612">
        <f t="shared" si="0"/>
        <v>105.26315789473684</v>
      </c>
      <c r="S60" s="615">
        <f t="shared" si="1"/>
        <v>100</v>
      </c>
      <c r="T60" s="615">
        <f t="shared" si="2"/>
        <v>110</v>
      </c>
      <c r="U60" s="618"/>
      <c r="V60" s="378">
        <v>1</v>
      </c>
      <c r="W60" s="378"/>
      <c r="X60" s="378">
        <v>1</v>
      </c>
      <c r="Y60" s="378">
        <v>1</v>
      </c>
      <c r="Z60" s="378">
        <v>2.5</v>
      </c>
      <c r="AA60" s="378"/>
      <c r="AB60" s="378">
        <v>2.5</v>
      </c>
      <c r="AC60" s="378">
        <v>2.5</v>
      </c>
      <c r="AD60" s="378">
        <v>5</v>
      </c>
      <c r="AE60" s="378"/>
      <c r="AF60" s="378">
        <v>5</v>
      </c>
      <c r="AG60" s="378">
        <v>5</v>
      </c>
      <c r="AH60" s="378">
        <v>2.5</v>
      </c>
      <c r="AI60" s="378"/>
      <c r="AJ60" s="378">
        <v>2.5</v>
      </c>
      <c r="AK60" s="378">
        <v>2.5</v>
      </c>
      <c r="AL60" s="378">
        <v>9</v>
      </c>
      <c r="AM60" s="378"/>
      <c r="AN60" s="378">
        <v>9</v>
      </c>
      <c r="AO60" s="378">
        <v>9</v>
      </c>
      <c r="AP60" s="378">
        <v>12</v>
      </c>
      <c r="AQ60" s="618"/>
      <c r="AR60" s="549">
        <v>12</v>
      </c>
      <c r="AS60" s="628">
        <v>12</v>
      </c>
      <c r="AT60" s="628">
        <v>8</v>
      </c>
      <c r="AU60" s="628"/>
      <c r="AV60" s="628">
        <v>8</v>
      </c>
      <c r="AW60" s="628">
        <v>8</v>
      </c>
      <c r="AX60" s="628">
        <v>12</v>
      </c>
      <c r="AZ60" s="627">
        <f t="shared" si="21"/>
        <v>4</v>
      </c>
    </row>
    <row r="61" spans="1:52" ht="16.5" customHeight="1">
      <c r="A61" s="549"/>
      <c r="B61" s="550" t="s">
        <v>711</v>
      </c>
      <c r="C61" s="549" t="s">
        <v>172</v>
      </c>
      <c r="D61" s="573">
        <v>71</v>
      </c>
      <c r="E61" s="573">
        <v>0</v>
      </c>
      <c r="F61" s="377">
        <v>145.6</v>
      </c>
      <c r="G61" s="377">
        <v>158</v>
      </c>
      <c r="H61" s="377">
        <f t="shared" si="41"/>
        <v>75</v>
      </c>
      <c r="I61" s="377">
        <f t="shared" si="41"/>
        <v>0</v>
      </c>
      <c r="J61" s="377">
        <f t="shared" si="41"/>
        <v>158</v>
      </c>
      <c r="K61" s="377">
        <v>158</v>
      </c>
      <c r="L61" s="377">
        <f>Y61+AC61+AG61+AK61+AO61+AS61+AX61</f>
        <v>158</v>
      </c>
      <c r="M61" s="377">
        <f t="shared" si="4"/>
        <v>0</v>
      </c>
      <c r="N61" s="612">
        <f t="shared" si="5"/>
        <v>105.63380281690141</v>
      </c>
      <c r="O61" s="612" t="e">
        <f t="shared" si="6"/>
        <v>#DIV/0!</v>
      </c>
      <c r="P61" s="612">
        <f t="shared" si="7"/>
        <v>47.468354430379748</v>
      </c>
      <c r="Q61" s="612">
        <f t="shared" si="8"/>
        <v>0</v>
      </c>
      <c r="R61" s="612">
        <f t="shared" si="0"/>
        <v>108.51648351648352</v>
      </c>
      <c r="S61" s="615">
        <f t="shared" si="1"/>
        <v>100</v>
      </c>
      <c r="T61" s="615">
        <f t="shared" si="2"/>
        <v>100</v>
      </c>
      <c r="U61" s="618"/>
      <c r="V61" s="378">
        <v>3</v>
      </c>
      <c r="W61" s="378"/>
      <c r="X61" s="378">
        <v>7</v>
      </c>
      <c r="Y61" s="378">
        <v>7</v>
      </c>
      <c r="Z61" s="378">
        <v>7</v>
      </c>
      <c r="AA61" s="378"/>
      <c r="AB61" s="378">
        <v>14</v>
      </c>
      <c r="AC61" s="378">
        <v>14</v>
      </c>
      <c r="AD61" s="378">
        <v>11.5</v>
      </c>
      <c r="AE61" s="378"/>
      <c r="AF61" s="378">
        <v>25</v>
      </c>
      <c r="AG61" s="378">
        <v>25</v>
      </c>
      <c r="AH61" s="378">
        <v>7</v>
      </c>
      <c r="AI61" s="378"/>
      <c r="AJ61" s="378">
        <v>15</v>
      </c>
      <c r="AK61" s="378">
        <v>15</v>
      </c>
      <c r="AL61" s="378">
        <v>9</v>
      </c>
      <c r="AM61" s="378"/>
      <c r="AN61" s="378">
        <v>18</v>
      </c>
      <c r="AO61" s="378">
        <v>18</v>
      </c>
      <c r="AP61" s="378">
        <v>26</v>
      </c>
      <c r="AQ61" s="618"/>
      <c r="AR61" s="549">
        <v>52</v>
      </c>
      <c r="AS61" s="628">
        <v>52</v>
      </c>
      <c r="AT61" s="628">
        <v>11.5</v>
      </c>
      <c r="AU61" s="628"/>
      <c r="AV61" s="628">
        <v>27</v>
      </c>
      <c r="AW61" s="628">
        <v>27</v>
      </c>
      <c r="AX61" s="628">
        <v>27</v>
      </c>
      <c r="AZ61" s="627">
        <f t="shared" si="21"/>
        <v>0</v>
      </c>
    </row>
    <row r="62" spans="1:52" ht="17.25" customHeight="1">
      <c r="A62" s="549"/>
      <c r="B62" s="550" t="s">
        <v>71</v>
      </c>
      <c r="C62" s="549" t="s">
        <v>59</v>
      </c>
      <c r="D62" s="573">
        <v>88.596330275229349</v>
      </c>
      <c r="E62" s="573">
        <v>88.526834611171964</v>
      </c>
      <c r="F62" s="377">
        <v>91.16122004357301</v>
      </c>
      <c r="G62" s="378">
        <v>92.22727272727272</v>
      </c>
      <c r="H62" s="378">
        <f>H63/H59*10</f>
        <v>59.108260869565221</v>
      </c>
      <c r="I62" s="378" t="e">
        <f>I63/I59*10</f>
        <v>#REF!</v>
      </c>
      <c r="J62" s="378">
        <f>J63/J59*10</f>
        <v>48.310353535353528</v>
      </c>
      <c r="K62" s="378">
        <v>53.994949494949495</v>
      </c>
      <c r="L62" s="377">
        <f>L63/L59*10</f>
        <v>52.92574257425742</v>
      </c>
      <c r="M62" s="377">
        <f t="shared" si="4"/>
        <v>-1.0692069206920749</v>
      </c>
      <c r="N62" s="612">
        <f t="shared" si="5"/>
        <v>66.716376046211138</v>
      </c>
      <c r="O62" s="612" t="e">
        <f t="shared" si="6"/>
        <v>#REF!</v>
      </c>
      <c r="P62" s="612">
        <f t="shared" si="7"/>
        <v>64.089785072963764</v>
      </c>
      <c r="Q62" s="612" t="e">
        <f t="shared" si="8"/>
        <v>#REF!</v>
      </c>
      <c r="R62" s="612">
        <f t="shared" si="0"/>
        <v>52.994413098313366</v>
      </c>
      <c r="S62" s="612">
        <f t="shared" si="1"/>
        <v>52.381852034390221</v>
      </c>
      <c r="T62" s="615">
        <f t="shared" si="2"/>
        <v>109.55362298379032</v>
      </c>
      <c r="U62" s="618"/>
      <c r="V62" s="377">
        <v>73</v>
      </c>
      <c r="W62" s="377"/>
      <c r="X62" s="377">
        <v>73</v>
      </c>
      <c r="Y62" s="377">
        <v>73</v>
      </c>
      <c r="Z62" s="377">
        <v>83</v>
      </c>
      <c r="AA62" s="377"/>
      <c r="AB62" s="377">
        <v>83.1</v>
      </c>
      <c r="AC62" s="377">
        <v>83.1</v>
      </c>
      <c r="AD62" s="377">
        <v>104</v>
      </c>
      <c r="AE62" s="377"/>
      <c r="AF62" s="377">
        <v>104</v>
      </c>
      <c r="AG62" s="377">
        <v>104</v>
      </c>
      <c r="AH62" s="377">
        <v>73</v>
      </c>
      <c r="AI62" s="377"/>
      <c r="AJ62" s="377">
        <v>73.2</v>
      </c>
      <c r="AK62" s="377">
        <v>73.2</v>
      </c>
      <c r="AL62" s="377">
        <v>95</v>
      </c>
      <c r="AM62" s="377"/>
      <c r="AN62" s="377">
        <v>95.4</v>
      </c>
      <c r="AO62" s="377">
        <v>95.4</v>
      </c>
      <c r="AP62" s="377">
        <v>105</v>
      </c>
      <c r="AQ62" s="618"/>
      <c r="AR62" s="549">
        <v>105.1</v>
      </c>
      <c r="AS62" s="628">
        <v>105.1</v>
      </c>
      <c r="AT62" s="628">
        <v>75</v>
      </c>
      <c r="AU62" s="628"/>
      <c r="AV62" s="628">
        <v>75.400000000000006</v>
      </c>
      <c r="AW62" s="628">
        <v>75.400000000000006</v>
      </c>
      <c r="AX62" s="628">
        <v>87.4</v>
      </c>
      <c r="AZ62" s="627">
        <f t="shared" si="21"/>
        <v>12</v>
      </c>
    </row>
    <row r="63" spans="1:52" ht="17.25" customHeight="1">
      <c r="A63" s="549"/>
      <c r="B63" s="550" t="s">
        <v>712</v>
      </c>
      <c r="C63" s="549" t="s">
        <v>56</v>
      </c>
      <c r="D63" s="377">
        <v>965.7</v>
      </c>
      <c r="E63" s="377" t="e">
        <v>#DIV/0!</v>
      </c>
      <c r="F63" s="378">
        <v>1673.7200000000003</v>
      </c>
      <c r="G63" s="378">
        <v>1826.1</v>
      </c>
      <c r="H63" s="378">
        <f>V63+Y63+AB63+AE63+AH63+AK63+AN63</f>
        <v>679.745</v>
      </c>
      <c r="I63" s="378" t="e">
        <f>+#REF!+#REF!+#REF!+#REF!+#REF!+#REF!+#REF!</f>
        <v>#REF!</v>
      </c>
      <c r="J63" s="378">
        <f>+W63+Z63+AC63+AF63+AI63+AL63+AO63</f>
        <v>956.54499999999996</v>
      </c>
      <c r="K63" s="378">
        <v>1069.0999999999999</v>
      </c>
      <c r="L63" s="378">
        <f>+X63+AA63+AD63+AG63+AJ63+AM63+AP63</f>
        <v>1069.0999999999999</v>
      </c>
      <c r="M63" s="377">
        <f t="shared" si="4"/>
        <v>0</v>
      </c>
      <c r="N63" s="612">
        <f t="shared" si="5"/>
        <v>70.38883711297504</v>
      </c>
      <c r="O63" s="612" t="e">
        <f t="shared" si="6"/>
        <v>#REF!</v>
      </c>
      <c r="P63" s="612">
        <f t="shared" si="7"/>
        <v>37.22386506763047</v>
      </c>
      <c r="Q63" s="612" t="e">
        <f t="shared" si="8"/>
        <v>#REF!</v>
      </c>
      <c r="R63" s="612">
        <f t="shared" si="0"/>
        <v>57.150837655043844</v>
      </c>
      <c r="S63" s="612">
        <f t="shared" si="1"/>
        <v>52.381852034390228</v>
      </c>
      <c r="T63" s="615">
        <f t="shared" si="2"/>
        <v>111.76682748851333</v>
      </c>
      <c r="U63" s="618"/>
      <c r="V63" s="377">
        <f>+V62*V59/10</f>
        <v>29.2</v>
      </c>
      <c r="W63" s="377">
        <f>+W62*W59/10</f>
        <v>0</v>
      </c>
      <c r="X63" s="377">
        <f>+X62*X59/10</f>
        <v>58.4</v>
      </c>
      <c r="Y63" s="377">
        <f>+Y62*Y59/10</f>
        <v>58.4</v>
      </c>
      <c r="Z63" s="377">
        <f t="shared" ref="Z63:AX63" si="45">+Z62*Z59/10</f>
        <v>78.849999999999994</v>
      </c>
      <c r="AA63" s="377">
        <f t="shared" si="45"/>
        <v>0</v>
      </c>
      <c r="AB63" s="377">
        <f t="shared" si="45"/>
        <v>137.11499999999998</v>
      </c>
      <c r="AC63" s="377">
        <f t="shared" si="45"/>
        <v>137.11499999999998</v>
      </c>
      <c r="AD63" s="377">
        <f t="shared" si="45"/>
        <v>171.6</v>
      </c>
      <c r="AE63" s="377">
        <f t="shared" si="45"/>
        <v>0</v>
      </c>
      <c r="AF63" s="377">
        <f t="shared" si="45"/>
        <v>312</v>
      </c>
      <c r="AG63" s="377">
        <f t="shared" si="45"/>
        <v>312</v>
      </c>
      <c r="AH63" s="377">
        <f t="shared" si="45"/>
        <v>69.349999999999994</v>
      </c>
      <c r="AI63" s="377">
        <f t="shared" si="45"/>
        <v>0</v>
      </c>
      <c r="AJ63" s="377">
        <f t="shared" si="45"/>
        <v>128.1</v>
      </c>
      <c r="AK63" s="377">
        <f t="shared" si="45"/>
        <v>128.1</v>
      </c>
      <c r="AL63" s="377">
        <f t="shared" si="45"/>
        <v>171</v>
      </c>
      <c r="AM63" s="377">
        <f t="shared" si="45"/>
        <v>0</v>
      </c>
      <c r="AN63" s="377">
        <f t="shared" si="45"/>
        <v>257.58000000000004</v>
      </c>
      <c r="AO63" s="377">
        <f t="shared" si="45"/>
        <v>257.58000000000004</v>
      </c>
      <c r="AP63" s="377">
        <f t="shared" si="45"/>
        <v>399</v>
      </c>
      <c r="AQ63" s="377">
        <f t="shared" si="45"/>
        <v>0</v>
      </c>
      <c r="AR63" s="377">
        <f t="shared" si="45"/>
        <v>672.64</v>
      </c>
      <c r="AS63" s="377">
        <f t="shared" si="45"/>
        <v>672.64</v>
      </c>
      <c r="AT63" s="377">
        <f t="shared" si="45"/>
        <v>146.25</v>
      </c>
      <c r="AU63" s="377">
        <f t="shared" si="45"/>
        <v>0</v>
      </c>
      <c r="AV63" s="377">
        <f t="shared" si="45"/>
        <v>263.89999999999998</v>
      </c>
      <c r="AW63" s="377">
        <v>263.89999999999998</v>
      </c>
      <c r="AX63" s="377">
        <f t="shared" si="45"/>
        <v>340.86</v>
      </c>
      <c r="AZ63" s="627">
        <f t="shared" si="21"/>
        <v>76.960000000000036</v>
      </c>
    </row>
    <row r="64" spans="1:52" ht="21" customHeight="1">
      <c r="A64" s="549" t="s">
        <v>264</v>
      </c>
      <c r="B64" s="641" t="s">
        <v>255</v>
      </c>
      <c r="C64" s="549" t="s">
        <v>172</v>
      </c>
      <c r="D64" s="377">
        <v>23</v>
      </c>
      <c r="E64" s="377">
        <v>0</v>
      </c>
      <c r="F64" s="377">
        <v>49.5</v>
      </c>
      <c r="G64" s="377">
        <v>50.5</v>
      </c>
      <c r="H64" s="377">
        <f t="shared" ref="H64:J65" si="46">V64+Z64+AD64+AH64+AL64+AP64+AT64</f>
        <v>45</v>
      </c>
      <c r="I64" s="378">
        <f t="shared" si="46"/>
        <v>0</v>
      </c>
      <c r="J64" s="378">
        <f t="shared" si="46"/>
        <v>50.5</v>
      </c>
      <c r="K64" s="378">
        <v>50.5</v>
      </c>
      <c r="L64" s="378">
        <f>Y64+AC64+AG64+AK64+AO64+AS64+AX64</f>
        <v>50.5</v>
      </c>
      <c r="M64" s="377">
        <f t="shared" si="4"/>
        <v>0</v>
      </c>
      <c r="N64" s="612">
        <f t="shared" si="5"/>
        <v>195.65217391304347</v>
      </c>
      <c r="O64" s="612" t="e">
        <f t="shared" si="6"/>
        <v>#DIV/0!</v>
      </c>
      <c r="P64" s="612">
        <f t="shared" si="7"/>
        <v>89.10891089108911</v>
      </c>
      <c r="Q64" s="612">
        <f t="shared" si="8"/>
        <v>0</v>
      </c>
      <c r="R64" s="615">
        <f t="shared" si="0"/>
        <v>102.02020202020202</v>
      </c>
      <c r="S64" s="615">
        <f t="shared" si="1"/>
        <v>100</v>
      </c>
      <c r="T64" s="615">
        <f t="shared" si="2"/>
        <v>100</v>
      </c>
      <c r="U64" s="618"/>
      <c r="V64" s="378">
        <v>1</v>
      </c>
      <c r="W64" s="377"/>
      <c r="X64" s="377">
        <v>1</v>
      </c>
      <c r="Y64" s="377">
        <v>1</v>
      </c>
      <c r="Z64" s="377"/>
      <c r="AA64" s="377"/>
      <c r="AB64" s="377"/>
      <c r="AC64" s="377">
        <v>0</v>
      </c>
      <c r="AD64" s="377">
        <v>5</v>
      </c>
      <c r="AE64" s="378"/>
      <c r="AF64" s="378">
        <v>5</v>
      </c>
      <c r="AG64" s="378">
        <v>5</v>
      </c>
      <c r="AH64" s="378"/>
      <c r="AI64" s="378"/>
      <c r="AJ64" s="378"/>
      <c r="AK64" s="377">
        <v>0</v>
      </c>
      <c r="AL64" s="377">
        <v>2.5</v>
      </c>
      <c r="AM64" s="377"/>
      <c r="AN64" s="377">
        <v>2.5</v>
      </c>
      <c r="AO64" s="377">
        <v>2.5</v>
      </c>
      <c r="AP64" s="377">
        <v>24.5</v>
      </c>
      <c r="AQ64" s="618"/>
      <c r="AR64" s="549">
        <v>30</v>
      </c>
      <c r="AS64" s="549">
        <v>30</v>
      </c>
      <c r="AT64" s="549">
        <v>12</v>
      </c>
      <c r="AU64" s="549"/>
      <c r="AV64" s="549">
        <v>12</v>
      </c>
      <c r="AW64" s="549">
        <v>12</v>
      </c>
      <c r="AX64" s="549">
        <v>12</v>
      </c>
      <c r="AZ64" s="627">
        <f t="shared" si="21"/>
        <v>0</v>
      </c>
    </row>
    <row r="65" spans="1:52" s="564" customFormat="1" ht="26.25" customHeight="1">
      <c r="A65" s="582"/>
      <c r="B65" s="642" t="s">
        <v>872</v>
      </c>
      <c r="C65" s="643" t="s">
        <v>172</v>
      </c>
      <c r="D65" s="377">
        <v>4</v>
      </c>
      <c r="E65" s="377"/>
      <c r="F65" s="377">
        <v>26</v>
      </c>
      <c r="G65" s="377">
        <v>26</v>
      </c>
      <c r="H65" s="377">
        <f t="shared" si="46"/>
        <v>6</v>
      </c>
      <c r="I65" s="378">
        <f t="shared" si="46"/>
        <v>0</v>
      </c>
      <c r="J65" s="377">
        <f t="shared" si="46"/>
        <v>26</v>
      </c>
      <c r="K65" s="377">
        <v>26</v>
      </c>
      <c r="L65" s="377">
        <f>Y65+AC65+AG65+AK65+AO65+AS65+AX65</f>
        <v>26</v>
      </c>
      <c r="M65" s="377">
        <f t="shared" si="4"/>
        <v>0</v>
      </c>
      <c r="N65" s="612">
        <f t="shared" si="5"/>
        <v>150</v>
      </c>
      <c r="O65" s="612" t="e">
        <f t="shared" si="6"/>
        <v>#DIV/0!</v>
      </c>
      <c r="P65" s="612">
        <f t="shared" si="7"/>
        <v>23.076923076923077</v>
      </c>
      <c r="Q65" s="612">
        <f t="shared" si="8"/>
        <v>0</v>
      </c>
      <c r="R65" s="615">
        <f t="shared" si="0"/>
        <v>100</v>
      </c>
      <c r="S65" s="615">
        <f t="shared" si="1"/>
        <v>100</v>
      </c>
      <c r="T65" s="615">
        <f t="shared" si="2"/>
        <v>100</v>
      </c>
      <c r="U65" s="618"/>
      <c r="V65" s="378"/>
      <c r="W65" s="377"/>
      <c r="X65" s="377"/>
      <c r="Y65" s="377">
        <v>0</v>
      </c>
      <c r="Z65" s="377"/>
      <c r="AA65" s="377"/>
      <c r="AB65" s="377"/>
      <c r="AC65" s="377">
        <v>0</v>
      </c>
      <c r="AD65" s="377">
        <v>0</v>
      </c>
      <c r="AE65" s="378"/>
      <c r="AF65" s="378">
        <v>3</v>
      </c>
      <c r="AG65" s="378">
        <v>3</v>
      </c>
      <c r="AH65" s="378"/>
      <c r="AI65" s="378"/>
      <c r="AJ65" s="378"/>
      <c r="AK65" s="377">
        <v>0</v>
      </c>
      <c r="AL65" s="377"/>
      <c r="AM65" s="377"/>
      <c r="AN65" s="377"/>
      <c r="AO65" s="377">
        <v>0</v>
      </c>
      <c r="AP65" s="377">
        <v>6</v>
      </c>
      <c r="AQ65" s="630"/>
      <c r="AR65" s="582">
        <v>23</v>
      </c>
      <c r="AS65" s="582">
        <v>23</v>
      </c>
      <c r="AT65" s="582"/>
      <c r="AU65" s="582"/>
      <c r="AV65" s="582"/>
      <c r="AW65" s="582">
        <v>0</v>
      </c>
      <c r="AX65" s="582">
        <v>0</v>
      </c>
      <c r="AZ65" s="627">
        <f t="shared" si="21"/>
        <v>0</v>
      </c>
    </row>
    <row r="66" spans="1:52" ht="21" customHeight="1">
      <c r="A66" s="549"/>
      <c r="B66" s="644" t="s">
        <v>58</v>
      </c>
      <c r="C66" s="549" t="s">
        <v>59</v>
      </c>
      <c r="D66" s="573">
        <v>0</v>
      </c>
      <c r="E66" s="573" t="e">
        <v>#DIV/0!</v>
      </c>
      <c r="F66" s="573">
        <v>74.040404040404042</v>
      </c>
      <c r="G66" s="573">
        <v>74.702970297029708</v>
      </c>
      <c r="H66" s="573">
        <f>H67/H64*10</f>
        <v>0</v>
      </c>
      <c r="I66" s="573" t="e">
        <f>I67/I64*10</f>
        <v>#DIV/0!</v>
      </c>
      <c r="J66" s="573">
        <f>J67/J64*10</f>
        <v>75.440594059405953</v>
      </c>
      <c r="K66" s="573">
        <v>75.440594059405953</v>
      </c>
      <c r="L66" s="573">
        <f>L67/L64*10</f>
        <v>75.440594059405953</v>
      </c>
      <c r="M66" s="377">
        <f t="shared" si="4"/>
        <v>0</v>
      </c>
      <c r="N66" s="612"/>
      <c r="O66" s="612"/>
      <c r="P66" s="612"/>
      <c r="Q66" s="612" t="e">
        <f t="shared" si="8"/>
        <v>#DIV/0!</v>
      </c>
      <c r="R66" s="612">
        <f t="shared" si="0"/>
        <v>101.89111612389071</v>
      </c>
      <c r="S66" s="615">
        <f t="shared" si="1"/>
        <v>100.98740888005304</v>
      </c>
      <c r="T66" s="615">
        <f t="shared" si="2"/>
        <v>100</v>
      </c>
      <c r="U66" s="618"/>
      <c r="V66" s="377">
        <v>0</v>
      </c>
      <c r="W66" s="377"/>
      <c r="X66" s="377">
        <v>75</v>
      </c>
      <c r="Y66" s="377">
        <v>75</v>
      </c>
      <c r="Z66" s="377"/>
      <c r="AA66" s="377"/>
      <c r="AB66" s="377"/>
      <c r="AC66" s="377">
        <v>0</v>
      </c>
      <c r="AD66" s="377">
        <v>0</v>
      </c>
      <c r="AE66" s="378"/>
      <c r="AF66" s="378">
        <v>75</v>
      </c>
      <c r="AG66" s="378">
        <v>75</v>
      </c>
      <c r="AH66" s="378"/>
      <c r="AI66" s="378"/>
      <c r="AJ66" s="378"/>
      <c r="AK66" s="377">
        <v>0</v>
      </c>
      <c r="AL66" s="377"/>
      <c r="AM66" s="377"/>
      <c r="AN66" s="377">
        <v>74.3</v>
      </c>
      <c r="AO66" s="377">
        <v>74.3</v>
      </c>
      <c r="AP66" s="377">
        <v>0</v>
      </c>
      <c r="AQ66" s="618"/>
      <c r="AR66" s="549">
        <v>75.599999999999994</v>
      </c>
      <c r="AS66" s="549">
        <v>75.599999999999994</v>
      </c>
      <c r="AT66" s="549">
        <v>0</v>
      </c>
      <c r="AU66" s="549"/>
      <c r="AV66" s="549">
        <v>75.5</v>
      </c>
      <c r="AW66" s="549">
        <v>75.5</v>
      </c>
      <c r="AX66" s="549">
        <v>75.5</v>
      </c>
      <c r="AZ66" s="627">
        <f t="shared" si="21"/>
        <v>0</v>
      </c>
    </row>
    <row r="67" spans="1:52" ht="21" customHeight="1">
      <c r="A67" s="549"/>
      <c r="B67" s="550" t="s">
        <v>60</v>
      </c>
      <c r="C67" s="549" t="s">
        <v>56</v>
      </c>
      <c r="D67" s="378">
        <v>0</v>
      </c>
      <c r="E67" s="378">
        <v>0</v>
      </c>
      <c r="F67" s="377">
        <v>366.5</v>
      </c>
      <c r="G67" s="573">
        <v>377.25</v>
      </c>
      <c r="H67" s="378">
        <f t="shared" ref="H67:J71" si="47">V67+Z67+AD67+AH67+AL67+AP67+AT67</f>
        <v>0</v>
      </c>
      <c r="I67" s="378">
        <f t="shared" si="47"/>
        <v>0</v>
      </c>
      <c r="J67" s="377">
        <f t="shared" si="47"/>
        <v>380.97500000000002</v>
      </c>
      <c r="K67" s="377">
        <v>380.97500000000002</v>
      </c>
      <c r="L67" s="377">
        <f>Y67+AC67+AG67+AK67+AO67+AS67+AX67</f>
        <v>380.97500000000002</v>
      </c>
      <c r="M67" s="377">
        <f t="shared" si="4"/>
        <v>0</v>
      </c>
      <c r="N67" s="612"/>
      <c r="O67" s="612"/>
      <c r="P67" s="612"/>
      <c r="Q67" s="612">
        <f t="shared" si="8"/>
        <v>0</v>
      </c>
      <c r="R67" s="612">
        <f t="shared" si="0"/>
        <v>103.94952251023193</v>
      </c>
      <c r="S67" s="615">
        <f t="shared" si="1"/>
        <v>100.98740888005302</v>
      </c>
      <c r="T67" s="615">
        <f t="shared" si="2"/>
        <v>100</v>
      </c>
      <c r="U67" s="378"/>
      <c r="V67" s="378">
        <f t="shared" ref="V67:AX67" si="48">+V64*V66/10</f>
        <v>0</v>
      </c>
      <c r="W67" s="378">
        <f t="shared" si="48"/>
        <v>0</v>
      </c>
      <c r="X67" s="378">
        <f t="shared" si="48"/>
        <v>7.5</v>
      </c>
      <c r="Y67" s="378">
        <f t="shared" si="48"/>
        <v>7.5</v>
      </c>
      <c r="Z67" s="378">
        <f t="shared" si="48"/>
        <v>0</v>
      </c>
      <c r="AA67" s="378">
        <f t="shared" si="48"/>
        <v>0</v>
      </c>
      <c r="AB67" s="378">
        <f t="shared" si="48"/>
        <v>0</v>
      </c>
      <c r="AC67" s="378">
        <f t="shared" si="48"/>
        <v>0</v>
      </c>
      <c r="AD67" s="378">
        <f t="shared" si="48"/>
        <v>0</v>
      </c>
      <c r="AE67" s="378">
        <f t="shared" si="48"/>
        <v>0</v>
      </c>
      <c r="AF67" s="378">
        <f t="shared" si="48"/>
        <v>37.5</v>
      </c>
      <c r="AG67" s="378">
        <f t="shared" si="48"/>
        <v>37.5</v>
      </c>
      <c r="AH67" s="378">
        <f t="shared" si="48"/>
        <v>0</v>
      </c>
      <c r="AI67" s="378">
        <f t="shared" si="48"/>
        <v>0</v>
      </c>
      <c r="AJ67" s="378">
        <f t="shared" si="48"/>
        <v>0</v>
      </c>
      <c r="AK67" s="378">
        <f t="shared" si="48"/>
        <v>0</v>
      </c>
      <c r="AL67" s="378">
        <f t="shared" si="48"/>
        <v>0</v>
      </c>
      <c r="AM67" s="378">
        <f t="shared" si="48"/>
        <v>0</v>
      </c>
      <c r="AN67" s="378">
        <f t="shared" si="48"/>
        <v>18.574999999999999</v>
      </c>
      <c r="AO67" s="378">
        <f t="shared" si="48"/>
        <v>18.574999999999999</v>
      </c>
      <c r="AP67" s="378">
        <f t="shared" si="48"/>
        <v>0</v>
      </c>
      <c r="AQ67" s="378">
        <f t="shared" si="48"/>
        <v>0</v>
      </c>
      <c r="AR67" s="378">
        <f t="shared" si="48"/>
        <v>226.8</v>
      </c>
      <c r="AS67" s="378">
        <f t="shared" si="48"/>
        <v>226.8</v>
      </c>
      <c r="AT67" s="378">
        <f t="shared" si="48"/>
        <v>0</v>
      </c>
      <c r="AU67" s="378">
        <f t="shared" si="48"/>
        <v>0</v>
      </c>
      <c r="AV67" s="378">
        <f t="shared" si="48"/>
        <v>90.6</v>
      </c>
      <c r="AW67" s="378">
        <v>90.6</v>
      </c>
      <c r="AX67" s="378">
        <f t="shared" si="48"/>
        <v>90.6</v>
      </c>
      <c r="AZ67" s="627">
        <f t="shared" si="21"/>
        <v>0</v>
      </c>
    </row>
    <row r="68" spans="1:52" ht="21" customHeight="1">
      <c r="A68" s="549" t="s">
        <v>175</v>
      </c>
      <c r="B68" s="550" t="s">
        <v>487</v>
      </c>
      <c r="C68" s="549" t="s">
        <v>314</v>
      </c>
      <c r="D68" s="377">
        <v>11</v>
      </c>
      <c r="E68" s="377">
        <v>5</v>
      </c>
      <c r="F68" s="377">
        <v>14</v>
      </c>
      <c r="G68" s="377">
        <v>21</v>
      </c>
      <c r="H68" s="377">
        <f t="shared" si="47"/>
        <v>58</v>
      </c>
      <c r="I68" s="378">
        <f t="shared" si="47"/>
        <v>0</v>
      </c>
      <c r="J68" s="377">
        <f t="shared" si="47"/>
        <v>60</v>
      </c>
      <c r="K68" s="377">
        <v>63</v>
      </c>
      <c r="L68" s="377">
        <f>Y68+AC68+AG68+AK68+AO68+AS68+AX68</f>
        <v>63</v>
      </c>
      <c r="M68" s="377">
        <f t="shared" si="4"/>
        <v>0</v>
      </c>
      <c r="N68" s="612">
        <f t="shared" si="5"/>
        <v>527.27272727272725</v>
      </c>
      <c r="O68" s="612">
        <f t="shared" si="6"/>
        <v>0</v>
      </c>
      <c r="P68" s="612">
        <f t="shared" si="7"/>
        <v>276.1904761904762</v>
      </c>
      <c r="Q68" s="612">
        <f t="shared" si="8"/>
        <v>0</v>
      </c>
      <c r="R68" s="612">
        <f t="shared" si="0"/>
        <v>428.57142857142856</v>
      </c>
      <c r="S68" s="612">
        <f t="shared" si="1"/>
        <v>285.71428571428572</v>
      </c>
      <c r="T68" s="612">
        <f t="shared" si="2"/>
        <v>105</v>
      </c>
      <c r="U68" s="618"/>
      <c r="V68" s="573"/>
      <c r="W68" s="573"/>
      <c r="X68" s="573"/>
      <c r="Y68" s="377">
        <v>0</v>
      </c>
      <c r="Z68" s="377"/>
      <c r="AA68" s="377"/>
      <c r="AB68" s="377"/>
      <c r="AC68" s="377">
        <v>0</v>
      </c>
      <c r="AD68" s="626">
        <v>2</v>
      </c>
      <c r="AE68" s="625"/>
      <c r="AF68" s="625">
        <v>2</v>
      </c>
      <c r="AG68" s="625">
        <v>2</v>
      </c>
      <c r="AH68" s="625"/>
      <c r="AI68" s="625"/>
      <c r="AJ68" s="625"/>
      <c r="AK68" s="626">
        <v>0</v>
      </c>
      <c r="AL68" s="626"/>
      <c r="AM68" s="626"/>
      <c r="AN68" s="645"/>
      <c r="AO68" s="626">
        <v>1</v>
      </c>
      <c r="AP68" s="645">
        <v>55</v>
      </c>
      <c r="AQ68" s="630"/>
      <c r="AR68" s="582">
        <v>55</v>
      </c>
      <c r="AS68" s="582">
        <v>55</v>
      </c>
      <c r="AT68" s="582">
        <v>1</v>
      </c>
      <c r="AU68" s="582"/>
      <c r="AV68" s="582">
        <v>3</v>
      </c>
      <c r="AW68" s="582">
        <v>5</v>
      </c>
      <c r="AX68" s="582">
        <v>5</v>
      </c>
      <c r="AZ68" s="627">
        <f t="shared" si="21"/>
        <v>0</v>
      </c>
    </row>
    <row r="69" spans="1:52" ht="21" customHeight="1">
      <c r="A69" s="549">
        <v>2</v>
      </c>
      <c r="B69" s="550" t="s">
        <v>67</v>
      </c>
      <c r="C69" s="549" t="s">
        <v>172</v>
      </c>
      <c r="D69" s="573">
        <v>934.57759999999996</v>
      </c>
      <c r="E69" s="573">
        <v>525.46460000000002</v>
      </c>
      <c r="F69" s="378">
        <v>1086.4406000000001</v>
      </c>
      <c r="G69" s="378">
        <v>1066.9662600000001</v>
      </c>
      <c r="H69" s="377">
        <f t="shared" si="47"/>
        <v>1048.04</v>
      </c>
      <c r="I69" s="378">
        <f t="shared" si="47"/>
        <v>0</v>
      </c>
      <c r="J69" s="377">
        <f t="shared" si="47"/>
        <v>1069.97</v>
      </c>
      <c r="K69" s="377">
        <v>1057.77</v>
      </c>
      <c r="L69" s="377">
        <f>Y69+AC69+AG69+AK69+AO69+AS69+AX69</f>
        <v>1383.5700000000002</v>
      </c>
      <c r="M69" s="377">
        <f t="shared" si="4"/>
        <v>325.80000000000018</v>
      </c>
      <c r="N69" s="612">
        <f t="shared" si="5"/>
        <v>112.14050069250537</v>
      </c>
      <c r="O69" s="612">
        <f t="shared" si="6"/>
        <v>0</v>
      </c>
      <c r="P69" s="612">
        <f t="shared" si="7"/>
        <v>98.226161340846872</v>
      </c>
      <c r="Q69" s="612">
        <f t="shared" si="8"/>
        <v>0</v>
      </c>
      <c r="R69" s="612">
        <f t="shared" si="0"/>
        <v>98.483985226619836</v>
      </c>
      <c r="S69" s="612">
        <f t="shared" si="1"/>
        <v>100.2815215543929</v>
      </c>
      <c r="T69" s="612">
        <f t="shared" si="2"/>
        <v>129.3092329691487</v>
      </c>
      <c r="U69" s="618"/>
      <c r="V69" s="573">
        <f t="shared" ref="V69:AX69" si="49">+V70+V82</f>
        <v>48.95</v>
      </c>
      <c r="W69" s="573">
        <f t="shared" si="49"/>
        <v>0</v>
      </c>
      <c r="X69" s="573">
        <f t="shared" si="49"/>
        <v>48.95</v>
      </c>
      <c r="Y69" s="573">
        <f t="shared" si="49"/>
        <v>46.650000000000006</v>
      </c>
      <c r="Z69" s="573">
        <f t="shared" si="49"/>
        <v>142.68</v>
      </c>
      <c r="AA69" s="573">
        <f t="shared" si="49"/>
        <v>0</v>
      </c>
      <c r="AB69" s="573">
        <f t="shared" si="49"/>
        <v>142.88</v>
      </c>
      <c r="AC69" s="573">
        <f t="shared" si="49"/>
        <v>139.28</v>
      </c>
      <c r="AD69" s="573">
        <f t="shared" si="49"/>
        <v>54.930000000000007</v>
      </c>
      <c r="AE69" s="573">
        <f t="shared" si="49"/>
        <v>0</v>
      </c>
      <c r="AF69" s="573">
        <f t="shared" si="49"/>
        <v>54.930000000000007</v>
      </c>
      <c r="AG69" s="573">
        <f t="shared" si="49"/>
        <v>57.13000000000001</v>
      </c>
      <c r="AH69" s="573">
        <f t="shared" si="49"/>
        <v>35.54</v>
      </c>
      <c r="AI69" s="573">
        <f t="shared" si="49"/>
        <v>0</v>
      </c>
      <c r="AJ69" s="573">
        <f t="shared" si="49"/>
        <v>35.54</v>
      </c>
      <c r="AK69" s="573">
        <f t="shared" si="49"/>
        <v>34.840000000000003</v>
      </c>
      <c r="AL69" s="573">
        <f t="shared" si="49"/>
        <v>32.590000000000003</v>
      </c>
      <c r="AM69" s="573">
        <f t="shared" si="49"/>
        <v>0</v>
      </c>
      <c r="AN69" s="573">
        <f t="shared" si="49"/>
        <v>30.32</v>
      </c>
      <c r="AO69" s="573">
        <f t="shared" si="49"/>
        <v>28.72</v>
      </c>
      <c r="AP69" s="573">
        <f t="shared" si="49"/>
        <v>433.32000000000005</v>
      </c>
      <c r="AQ69" s="573">
        <f t="shared" si="49"/>
        <v>0</v>
      </c>
      <c r="AR69" s="573">
        <f t="shared" si="49"/>
        <v>438.32000000000005</v>
      </c>
      <c r="AS69" s="573">
        <f t="shared" si="49"/>
        <v>438.32000000000005</v>
      </c>
      <c r="AT69" s="573">
        <f t="shared" si="49"/>
        <v>300.02999999999997</v>
      </c>
      <c r="AU69" s="573">
        <f t="shared" si="49"/>
        <v>0</v>
      </c>
      <c r="AV69" s="573">
        <f t="shared" si="49"/>
        <v>319.02999999999997</v>
      </c>
      <c r="AW69" s="573">
        <v>312.83</v>
      </c>
      <c r="AX69" s="573">
        <f t="shared" si="49"/>
        <v>638.63</v>
      </c>
      <c r="AZ69" s="627">
        <f t="shared" si="21"/>
        <v>325.8</v>
      </c>
    </row>
    <row r="70" spans="1:52" ht="21" customHeight="1">
      <c r="A70" s="549" t="s">
        <v>173</v>
      </c>
      <c r="B70" s="550" t="s">
        <v>68</v>
      </c>
      <c r="C70" s="549" t="s">
        <v>172</v>
      </c>
      <c r="D70" s="378">
        <v>82</v>
      </c>
      <c r="E70" s="378">
        <v>0</v>
      </c>
      <c r="F70" s="378">
        <v>126.8</v>
      </c>
      <c r="G70" s="573">
        <v>127.5</v>
      </c>
      <c r="H70" s="378">
        <f t="shared" si="47"/>
        <v>106.5</v>
      </c>
      <c r="I70" s="378">
        <f t="shared" si="47"/>
        <v>0</v>
      </c>
      <c r="J70" s="378">
        <f t="shared" si="47"/>
        <v>130.5</v>
      </c>
      <c r="K70" s="378">
        <v>130.5</v>
      </c>
      <c r="L70" s="378">
        <f>Y70+AC70+AG70+AK70+AO70+AS70+AX70</f>
        <v>190.5</v>
      </c>
      <c r="M70" s="377">
        <f t="shared" si="4"/>
        <v>60</v>
      </c>
      <c r="N70" s="612">
        <f t="shared" si="5"/>
        <v>129.8780487804878</v>
      </c>
      <c r="O70" s="612" t="e">
        <f t="shared" si="6"/>
        <v>#DIV/0!</v>
      </c>
      <c r="P70" s="612">
        <f t="shared" si="7"/>
        <v>83.529411764705884</v>
      </c>
      <c r="Q70" s="612">
        <f t="shared" si="8"/>
        <v>0</v>
      </c>
      <c r="R70" s="612">
        <f t="shared" si="0"/>
        <v>102.91798107255521</v>
      </c>
      <c r="S70" s="612">
        <f t="shared" si="1"/>
        <v>102.35294117647059</v>
      </c>
      <c r="T70" s="615">
        <f t="shared" si="2"/>
        <v>145.97701149425288</v>
      </c>
      <c r="U70" s="618"/>
      <c r="V70" s="573">
        <f t="shared" ref="V70:AX70" si="50">+V71+V74+V77</f>
        <v>2</v>
      </c>
      <c r="W70" s="573">
        <f t="shared" si="50"/>
        <v>0</v>
      </c>
      <c r="X70" s="573">
        <f t="shared" si="50"/>
        <v>2</v>
      </c>
      <c r="Y70" s="573">
        <f t="shared" si="50"/>
        <v>2</v>
      </c>
      <c r="Z70" s="573">
        <f t="shared" si="50"/>
        <v>0</v>
      </c>
      <c r="AA70" s="573">
        <f t="shared" si="50"/>
        <v>0</v>
      </c>
      <c r="AB70" s="573">
        <f t="shared" si="50"/>
        <v>0</v>
      </c>
      <c r="AC70" s="573">
        <f t="shared" si="50"/>
        <v>0</v>
      </c>
      <c r="AD70" s="573">
        <f t="shared" si="50"/>
        <v>1</v>
      </c>
      <c r="AE70" s="573">
        <f t="shared" si="50"/>
        <v>0</v>
      </c>
      <c r="AF70" s="573">
        <f t="shared" si="50"/>
        <v>1</v>
      </c>
      <c r="AG70" s="573">
        <f t="shared" si="50"/>
        <v>1</v>
      </c>
      <c r="AH70" s="573">
        <f t="shared" si="50"/>
        <v>0</v>
      </c>
      <c r="AI70" s="573">
        <f t="shared" si="50"/>
        <v>0</v>
      </c>
      <c r="AJ70" s="573">
        <f t="shared" si="50"/>
        <v>0</v>
      </c>
      <c r="AK70" s="573">
        <f t="shared" si="50"/>
        <v>0</v>
      </c>
      <c r="AL70" s="573">
        <f t="shared" si="50"/>
        <v>0</v>
      </c>
      <c r="AM70" s="573">
        <f t="shared" si="50"/>
        <v>0</v>
      </c>
      <c r="AN70" s="573">
        <f t="shared" si="50"/>
        <v>0</v>
      </c>
      <c r="AO70" s="573">
        <f t="shared" si="50"/>
        <v>0</v>
      </c>
      <c r="AP70" s="573">
        <f t="shared" si="50"/>
        <v>47</v>
      </c>
      <c r="AQ70" s="573">
        <f t="shared" si="50"/>
        <v>0</v>
      </c>
      <c r="AR70" s="573">
        <f t="shared" si="50"/>
        <v>52</v>
      </c>
      <c r="AS70" s="573">
        <f t="shared" si="50"/>
        <v>52</v>
      </c>
      <c r="AT70" s="573">
        <f t="shared" si="50"/>
        <v>56.5</v>
      </c>
      <c r="AU70" s="573">
        <f t="shared" si="50"/>
        <v>0</v>
      </c>
      <c r="AV70" s="573">
        <f t="shared" si="50"/>
        <v>75.5</v>
      </c>
      <c r="AW70" s="573">
        <v>75.5</v>
      </c>
      <c r="AX70" s="573">
        <f t="shared" si="50"/>
        <v>135.5</v>
      </c>
      <c r="AZ70" s="627">
        <f t="shared" si="21"/>
        <v>60</v>
      </c>
    </row>
    <row r="71" spans="1:52" ht="21" customHeight="1">
      <c r="A71" s="549" t="s">
        <v>283</v>
      </c>
      <c r="B71" s="550" t="s">
        <v>98</v>
      </c>
      <c r="C71" s="549" t="s">
        <v>172</v>
      </c>
      <c r="D71" s="377">
        <v>26</v>
      </c>
      <c r="E71" s="377">
        <v>0</v>
      </c>
      <c r="F71" s="378">
        <v>46</v>
      </c>
      <c r="G71" s="377">
        <v>46</v>
      </c>
      <c r="H71" s="377">
        <f t="shared" si="47"/>
        <v>46</v>
      </c>
      <c r="I71" s="377">
        <f t="shared" si="47"/>
        <v>0</v>
      </c>
      <c r="J71" s="377">
        <f t="shared" si="47"/>
        <v>46</v>
      </c>
      <c r="K71" s="377">
        <v>46</v>
      </c>
      <c r="L71" s="377">
        <f>Y71+AC71+AG71+AK71+AO71+AS71+AX71</f>
        <v>101</v>
      </c>
      <c r="M71" s="377">
        <f t="shared" si="4"/>
        <v>55</v>
      </c>
      <c r="N71" s="612">
        <f t="shared" si="5"/>
        <v>176.92307692307691</v>
      </c>
      <c r="O71" s="612" t="e">
        <f t="shared" si="6"/>
        <v>#DIV/0!</v>
      </c>
      <c r="P71" s="615">
        <f t="shared" si="7"/>
        <v>100</v>
      </c>
      <c r="Q71" s="615">
        <f t="shared" si="8"/>
        <v>0</v>
      </c>
      <c r="R71" s="615">
        <f t="shared" si="0"/>
        <v>100</v>
      </c>
      <c r="S71" s="615">
        <f t="shared" si="1"/>
        <v>100</v>
      </c>
      <c r="T71" s="615">
        <f t="shared" si="2"/>
        <v>219.56521739130434</v>
      </c>
      <c r="U71" s="618"/>
      <c r="V71" s="377">
        <v>1</v>
      </c>
      <c r="W71" s="377"/>
      <c r="X71" s="377">
        <v>1</v>
      </c>
      <c r="Y71" s="377">
        <v>1</v>
      </c>
      <c r="Z71" s="377"/>
      <c r="AA71" s="377"/>
      <c r="AB71" s="377"/>
      <c r="AC71" s="377">
        <v>0</v>
      </c>
      <c r="AD71" s="377"/>
      <c r="AE71" s="377"/>
      <c r="AF71" s="377"/>
      <c r="AG71" s="377">
        <v>0</v>
      </c>
      <c r="AH71" s="378"/>
      <c r="AI71" s="378"/>
      <c r="AJ71" s="378"/>
      <c r="AK71" s="378">
        <v>0</v>
      </c>
      <c r="AL71" s="378"/>
      <c r="AM71" s="378"/>
      <c r="AN71" s="378"/>
      <c r="AO71" s="378">
        <v>0</v>
      </c>
      <c r="AP71" s="378">
        <v>20</v>
      </c>
      <c r="AQ71" s="618"/>
      <c r="AR71" s="549">
        <v>20</v>
      </c>
      <c r="AS71" s="549">
        <v>20</v>
      </c>
      <c r="AT71" s="549">
        <v>25</v>
      </c>
      <c r="AU71" s="549"/>
      <c r="AV71" s="549">
        <v>25</v>
      </c>
      <c r="AW71" s="549">
        <v>25</v>
      </c>
      <c r="AX71" s="549">
        <v>80</v>
      </c>
      <c r="AZ71" s="627">
        <f t="shared" si="21"/>
        <v>55</v>
      </c>
    </row>
    <row r="72" spans="1:52" ht="21" customHeight="1">
      <c r="A72" s="549"/>
      <c r="B72" s="550" t="s">
        <v>883</v>
      </c>
      <c r="C72" s="549" t="s">
        <v>59</v>
      </c>
      <c r="D72" s="573">
        <v>9.615384615384615</v>
      </c>
      <c r="E72" s="573" t="e">
        <v>#DIV/0!</v>
      </c>
      <c r="F72" s="573">
        <v>10.060869565217391</v>
      </c>
      <c r="G72" s="378">
        <v>10.060869565217391</v>
      </c>
      <c r="H72" s="378">
        <f>H73/H71*10</f>
        <v>0</v>
      </c>
      <c r="I72" s="378" t="e">
        <f>I73/I71*10</f>
        <v>#DIV/0!</v>
      </c>
      <c r="J72" s="377">
        <f>J73/J71*10</f>
        <v>10.043478260869565</v>
      </c>
      <c r="K72" s="377">
        <v>10.043478260869565</v>
      </c>
      <c r="L72" s="573">
        <f>L73/L71*10</f>
        <v>10.970297029702969</v>
      </c>
      <c r="M72" s="377">
        <f t="shared" si="4"/>
        <v>0.92681876883340486</v>
      </c>
      <c r="N72" s="612"/>
      <c r="O72" s="612"/>
      <c r="P72" s="612"/>
      <c r="Q72" s="612" t="e">
        <f t="shared" si="8"/>
        <v>#DIV/0!</v>
      </c>
      <c r="R72" s="612">
        <f t="shared" si="0"/>
        <v>99.827139152981843</v>
      </c>
      <c r="S72" s="612">
        <f t="shared" si="1"/>
        <v>99.827139152981843</v>
      </c>
      <c r="T72" s="615">
        <f t="shared" si="2"/>
        <v>109.22806566370922</v>
      </c>
      <c r="U72" s="618"/>
      <c r="V72" s="377">
        <v>0</v>
      </c>
      <c r="W72" s="377"/>
      <c r="X72" s="377">
        <v>10</v>
      </c>
      <c r="Y72" s="573">
        <v>10</v>
      </c>
      <c r="Z72" s="573"/>
      <c r="AA72" s="573"/>
      <c r="AB72" s="573"/>
      <c r="AC72" s="573">
        <v>0</v>
      </c>
      <c r="AD72" s="573"/>
      <c r="AE72" s="573"/>
      <c r="AF72" s="573"/>
      <c r="AG72" s="573">
        <v>0</v>
      </c>
      <c r="AH72" s="573"/>
      <c r="AI72" s="377"/>
      <c r="AJ72" s="377"/>
      <c r="AK72" s="378">
        <v>0</v>
      </c>
      <c r="AL72" s="378"/>
      <c r="AM72" s="378"/>
      <c r="AN72" s="378"/>
      <c r="AO72" s="378">
        <v>0</v>
      </c>
      <c r="AP72" s="378">
        <v>0</v>
      </c>
      <c r="AQ72" s="618"/>
      <c r="AR72" s="549">
        <v>10.1</v>
      </c>
      <c r="AS72" s="549">
        <v>10.1</v>
      </c>
      <c r="AT72" s="549">
        <v>0</v>
      </c>
      <c r="AU72" s="549"/>
      <c r="AV72" s="549">
        <v>10</v>
      </c>
      <c r="AW72" s="549">
        <v>10</v>
      </c>
      <c r="AX72" s="549">
        <v>11.2</v>
      </c>
      <c r="AZ72" s="627">
        <f t="shared" si="21"/>
        <v>1.1999999999999993</v>
      </c>
    </row>
    <row r="73" spans="1:52" ht="21" customHeight="1">
      <c r="A73" s="549"/>
      <c r="B73" s="550" t="s">
        <v>882</v>
      </c>
      <c r="C73" s="549" t="s">
        <v>56</v>
      </c>
      <c r="D73" s="378">
        <v>25</v>
      </c>
      <c r="E73" s="378">
        <v>0</v>
      </c>
      <c r="F73" s="378">
        <v>46.28</v>
      </c>
      <c r="G73" s="378">
        <v>46.28</v>
      </c>
      <c r="H73" s="378">
        <f t="shared" ref="H73:J74" si="51">V73+Z73+AD73+AH73+AL73+AP73+AT73</f>
        <v>0</v>
      </c>
      <c r="I73" s="378">
        <f t="shared" si="51"/>
        <v>0</v>
      </c>
      <c r="J73" s="378">
        <f t="shared" si="51"/>
        <v>46.2</v>
      </c>
      <c r="K73" s="378">
        <v>46.2</v>
      </c>
      <c r="L73" s="378">
        <f>Y73+AC73+AG73+AK73+AO73+AS73+AX73</f>
        <v>110.8</v>
      </c>
      <c r="M73" s="377">
        <f t="shared" si="4"/>
        <v>64.599999999999994</v>
      </c>
      <c r="N73" s="612"/>
      <c r="O73" s="612"/>
      <c r="P73" s="612"/>
      <c r="Q73" s="612">
        <f t="shared" si="8"/>
        <v>0</v>
      </c>
      <c r="R73" s="612">
        <f t="shared" si="0"/>
        <v>99.827139152981857</v>
      </c>
      <c r="S73" s="612">
        <f t="shared" si="1"/>
        <v>99.827139152981857</v>
      </c>
      <c r="T73" s="615">
        <f t="shared" si="2"/>
        <v>239.8268398268398</v>
      </c>
      <c r="U73" s="618"/>
      <c r="V73" s="377">
        <f t="shared" ref="V73:AX73" si="52">+V72*V71/10</f>
        <v>0</v>
      </c>
      <c r="W73" s="377">
        <f t="shared" si="52"/>
        <v>0</v>
      </c>
      <c r="X73" s="377">
        <f t="shared" si="52"/>
        <v>1</v>
      </c>
      <c r="Y73" s="377">
        <f t="shared" si="52"/>
        <v>1</v>
      </c>
      <c r="Z73" s="377">
        <f t="shared" si="52"/>
        <v>0</v>
      </c>
      <c r="AA73" s="377">
        <f t="shared" si="52"/>
        <v>0</v>
      </c>
      <c r="AB73" s="377">
        <f t="shared" si="52"/>
        <v>0</v>
      </c>
      <c r="AC73" s="377">
        <f t="shared" si="52"/>
        <v>0</v>
      </c>
      <c r="AD73" s="377">
        <f t="shared" si="52"/>
        <v>0</v>
      </c>
      <c r="AE73" s="377">
        <f t="shared" si="52"/>
        <v>0</v>
      </c>
      <c r="AF73" s="377">
        <f t="shared" si="52"/>
        <v>0</v>
      </c>
      <c r="AG73" s="377">
        <f t="shared" si="52"/>
        <v>0</v>
      </c>
      <c r="AH73" s="377">
        <f t="shared" si="52"/>
        <v>0</v>
      </c>
      <c r="AI73" s="377">
        <f t="shared" si="52"/>
        <v>0</v>
      </c>
      <c r="AJ73" s="377">
        <f t="shared" si="52"/>
        <v>0</v>
      </c>
      <c r="AK73" s="377">
        <f t="shared" si="52"/>
        <v>0</v>
      </c>
      <c r="AL73" s="377">
        <f t="shared" si="52"/>
        <v>0</v>
      </c>
      <c r="AM73" s="377">
        <f t="shared" si="52"/>
        <v>0</v>
      </c>
      <c r="AN73" s="377">
        <f t="shared" si="52"/>
        <v>0</v>
      </c>
      <c r="AO73" s="377">
        <f t="shared" si="52"/>
        <v>0</v>
      </c>
      <c r="AP73" s="377">
        <f t="shared" si="52"/>
        <v>0</v>
      </c>
      <c r="AQ73" s="377">
        <f t="shared" si="52"/>
        <v>0</v>
      </c>
      <c r="AR73" s="377">
        <f t="shared" si="52"/>
        <v>20.2</v>
      </c>
      <c r="AS73" s="377">
        <f t="shared" si="52"/>
        <v>20.2</v>
      </c>
      <c r="AT73" s="377">
        <f t="shared" si="52"/>
        <v>0</v>
      </c>
      <c r="AU73" s="377">
        <f t="shared" si="52"/>
        <v>0</v>
      </c>
      <c r="AV73" s="377">
        <f t="shared" si="52"/>
        <v>25</v>
      </c>
      <c r="AW73" s="377">
        <v>25</v>
      </c>
      <c r="AX73" s="377">
        <f t="shared" si="52"/>
        <v>89.6</v>
      </c>
      <c r="AZ73" s="627">
        <f t="shared" si="21"/>
        <v>64.599999999999994</v>
      </c>
    </row>
    <row r="74" spans="1:52" ht="21" customHeight="1">
      <c r="A74" s="549" t="s">
        <v>283</v>
      </c>
      <c r="B74" s="550" t="s">
        <v>425</v>
      </c>
      <c r="C74" s="549" t="s">
        <v>172</v>
      </c>
      <c r="D74" s="377">
        <v>45</v>
      </c>
      <c r="E74" s="377">
        <v>0</v>
      </c>
      <c r="F74" s="378">
        <v>69.3</v>
      </c>
      <c r="G74" s="377">
        <v>70</v>
      </c>
      <c r="H74" s="377">
        <f t="shared" si="51"/>
        <v>46</v>
      </c>
      <c r="I74" s="377">
        <f t="shared" si="51"/>
        <v>0</v>
      </c>
      <c r="J74" s="377">
        <f t="shared" si="51"/>
        <v>70</v>
      </c>
      <c r="K74" s="377">
        <v>70</v>
      </c>
      <c r="L74" s="377">
        <f>Y74+AC74+AG74+AK74+AO74+AS74+AX74</f>
        <v>75</v>
      </c>
      <c r="M74" s="377">
        <f t="shared" si="4"/>
        <v>5</v>
      </c>
      <c r="N74" s="612">
        <f t="shared" si="5"/>
        <v>102.22222222222221</v>
      </c>
      <c r="O74" s="612" t="e">
        <f t="shared" si="6"/>
        <v>#DIV/0!</v>
      </c>
      <c r="P74" s="612">
        <f t="shared" si="7"/>
        <v>65.714285714285722</v>
      </c>
      <c r="Q74" s="612">
        <f t="shared" si="8"/>
        <v>0</v>
      </c>
      <c r="R74" s="615">
        <f t="shared" si="0"/>
        <v>101.01010101010101</v>
      </c>
      <c r="S74" s="615">
        <f t="shared" si="1"/>
        <v>100</v>
      </c>
      <c r="T74" s="615">
        <f t="shared" si="2"/>
        <v>107.14285714285715</v>
      </c>
      <c r="U74" s="618"/>
      <c r="V74" s="377">
        <v>1</v>
      </c>
      <c r="W74" s="377"/>
      <c r="X74" s="377">
        <v>1</v>
      </c>
      <c r="Y74" s="573">
        <v>1</v>
      </c>
      <c r="Z74" s="573"/>
      <c r="AA74" s="573"/>
      <c r="AB74" s="573"/>
      <c r="AC74" s="573">
        <v>0</v>
      </c>
      <c r="AD74" s="573"/>
      <c r="AE74" s="573"/>
      <c r="AF74" s="573"/>
      <c r="AG74" s="573">
        <v>0</v>
      </c>
      <c r="AH74" s="573"/>
      <c r="AI74" s="573"/>
      <c r="AJ74" s="573"/>
      <c r="AK74" s="377">
        <v>0</v>
      </c>
      <c r="AL74" s="378"/>
      <c r="AM74" s="378"/>
      <c r="AN74" s="573"/>
      <c r="AO74" s="377">
        <v>0</v>
      </c>
      <c r="AP74" s="377">
        <v>16</v>
      </c>
      <c r="AQ74" s="618"/>
      <c r="AR74" s="549">
        <v>21</v>
      </c>
      <c r="AS74" s="549">
        <v>21</v>
      </c>
      <c r="AT74" s="549">
        <v>29</v>
      </c>
      <c r="AU74" s="549"/>
      <c r="AV74" s="549">
        <v>48</v>
      </c>
      <c r="AW74" s="549">
        <v>48</v>
      </c>
      <c r="AX74" s="549">
        <v>53</v>
      </c>
      <c r="AZ74" s="627">
        <f t="shared" si="21"/>
        <v>5</v>
      </c>
    </row>
    <row r="75" spans="1:52" ht="21" customHeight="1">
      <c r="A75" s="549"/>
      <c r="B75" s="550" t="s">
        <v>883</v>
      </c>
      <c r="C75" s="549" t="s">
        <v>59</v>
      </c>
      <c r="D75" s="573">
        <v>0</v>
      </c>
      <c r="E75" s="573" t="e">
        <v>#DIV/0!</v>
      </c>
      <c r="F75" s="646">
        <v>8.9408369408369399</v>
      </c>
      <c r="G75" s="573">
        <v>8.951428571428572</v>
      </c>
      <c r="H75" s="573">
        <f>H76/H74*10</f>
        <v>0</v>
      </c>
      <c r="I75" s="573" t="e">
        <f>I76/I74*10</f>
        <v>#DIV/0!</v>
      </c>
      <c r="J75" s="573">
        <f>J76/J74*10</f>
        <v>8.951428571428572</v>
      </c>
      <c r="K75" s="573">
        <v>8.951428571428572</v>
      </c>
      <c r="L75" s="573">
        <f>L76/L74*10</f>
        <v>9.4795999999999996</v>
      </c>
      <c r="M75" s="377">
        <f t="shared" si="4"/>
        <v>0.52817142857142763</v>
      </c>
      <c r="N75" s="612"/>
      <c r="O75" s="612"/>
      <c r="P75" s="612"/>
      <c r="Q75" s="612" t="e">
        <f t="shared" si="8"/>
        <v>#DIV/0!</v>
      </c>
      <c r="R75" s="612">
        <f t="shared" ref="R75:R136" si="53">+J75/F75%</f>
        <v>100.11846352485476</v>
      </c>
      <c r="S75" s="615">
        <f t="shared" ref="S75:S136" si="54">+J75/G75%</f>
        <v>100.00000000000001</v>
      </c>
      <c r="T75" s="615">
        <f t="shared" ref="T75:T136" si="55">+L75/J75%</f>
        <v>105.90041493775934</v>
      </c>
      <c r="U75" s="618"/>
      <c r="V75" s="378">
        <v>0</v>
      </c>
      <c r="W75" s="378"/>
      <c r="X75" s="378">
        <v>8.6</v>
      </c>
      <c r="Y75" s="573">
        <v>8.6</v>
      </c>
      <c r="Z75" s="573"/>
      <c r="AA75" s="573"/>
      <c r="AB75" s="573"/>
      <c r="AC75" s="573">
        <v>0</v>
      </c>
      <c r="AD75" s="573"/>
      <c r="AE75" s="573"/>
      <c r="AF75" s="573"/>
      <c r="AG75" s="573">
        <v>0</v>
      </c>
      <c r="AH75" s="573"/>
      <c r="AI75" s="573"/>
      <c r="AJ75" s="573"/>
      <c r="AK75" s="377">
        <v>0</v>
      </c>
      <c r="AL75" s="377"/>
      <c r="AM75" s="377"/>
      <c r="AN75" s="573"/>
      <c r="AO75" s="378">
        <v>0</v>
      </c>
      <c r="AP75" s="378">
        <v>0</v>
      </c>
      <c r="AQ75" s="618"/>
      <c r="AR75" s="549">
        <v>10</v>
      </c>
      <c r="AS75" s="549">
        <v>10</v>
      </c>
      <c r="AT75" s="549">
        <v>0</v>
      </c>
      <c r="AU75" s="549"/>
      <c r="AV75" s="549">
        <v>8.5</v>
      </c>
      <c r="AW75" s="549">
        <v>8.5</v>
      </c>
      <c r="AX75" s="549">
        <v>9.2899999999999991</v>
      </c>
      <c r="AZ75" s="627">
        <f t="shared" si="21"/>
        <v>0.78999999999999915</v>
      </c>
    </row>
    <row r="76" spans="1:52" ht="21" customHeight="1">
      <c r="A76" s="549"/>
      <c r="B76" s="550" t="s">
        <v>882</v>
      </c>
      <c r="C76" s="549" t="s">
        <v>56</v>
      </c>
      <c r="D76" s="378">
        <v>0</v>
      </c>
      <c r="E76" s="378">
        <v>0</v>
      </c>
      <c r="F76" s="378">
        <v>61.959999999999994</v>
      </c>
      <c r="G76" s="573">
        <v>62.66</v>
      </c>
      <c r="H76" s="378">
        <f t="shared" ref="H76:J77" si="56">V76+Z76+AD76+AH76+AL76+AP76+AT76</f>
        <v>0</v>
      </c>
      <c r="I76" s="378">
        <f t="shared" si="56"/>
        <v>0</v>
      </c>
      <c r="J76" s="378">
        <f t="shared" si="56"/>
        <v>62.66</v>
      </c>
      <c r="K76" s="378">
        <v>62.66</v>
      </c>
      <c r="L76" s="378">
        <f>Y76+AC76+AG76+AK76+AO76+AS76+AX76</f>
        <v>71.096999999999994</v>
      </c>
      <c r="M76" s="377">
        <f t="shared" si="4"/>
        <v>8.4369999999999976</v>
      </c>
      <c r="N76" s="612"/>
      <c r="O76" s="612"/>
      <c r="P76" s="612"/>
      <c r="Q76" s="612">
        <f t="shared" si="8"/>
        <v>0</v>
      </c>
      <c r="R76" s="612">
        <f t="shared" si="53"/>
        <v>101.12976113621691</v>
      </c>
      <c r="S76" s="615">
        <f t="shared" si="54"/>
        <v>100</v>
      </c>
      <c r="T76" s="615">
        <f t="shared" si="55"/>
        <v>113.46473029045643</v>
      </c>
      <c r="U76" s="618"/>
      <c r="V76" s="573">
        <f t="shared" ref="V76:AX76" si="57">+V75*V74/10</f>
        <v>0</v>
      </c>
      <c r="W76" s="573">
        <f t="shared" si="57"/>
        <v>0</v>
      </c>
      <c r="X76" s="573">
        <f t="shared" si="57"/>
        <v>0.86</v>
      </c>
      <c r="Y76" s="573">
        <f t="shared" si="57"/>
        <v>0.86</v>
      </c>
      <c r="Z76" s="573">
        <f t="shared" si="57"/>
        <v>0</v>
      </c>
      <c r="AA76" s="573">
        <f t="shared" si="57"/>
        <v>0</v>
      </c>
      <c r="AB76" s="573">
        <f t="shared" si="57"/>
        <v>0</v>
      </c>
      <c r="AC76" s="573">
        <f t="shared" si="57"/>
        <v>0</v>
      </c>
      <c r="AD76" s="573">
        <f t="shared" si="57"/>
        <v>0</v>
      </c>
      <c r="AE76" s="573">
        <f t="shared" si="57"/>
        <v>0</v>
      </c>
      <c r="AF76" s="573">
        <f t="shared" si="57"/>
        <v>0</v>
      </c>
      <c r="AG76" s="573">
        <f t="shared" si="57"/>
        <v>0</v>
      </c>
      <c r="AH76" s="573">
        <f t="shared" si="57"/>
        <v>0</v>
      </c>
      <c r="AI76" s="573">
        <f t="shared" si="57"/>
        <v>0</v>
      </c>
      <c r="AJ76" s="573">
        <f t="shared" si="57"/>
        <v>0</v>
      </c>
      <c r="AK76" s="573">
        <f t="shared" si="57"/>
        <v>0</v>
      </c>
      <c r="AL76" s="573">
        <f t="shared" si="57"/>
        <v>0</v>
      </c>
      <c r="AM76" s="573">
        <f t="shared" si="57"/>
        <v>0</v>
      </c>
      <c r="AN76" s="573">
        <f t="shared" si="57"/>
        <v>0</v>
      </c>
      <c r="AO76" s="573">
        <f t="shared" si="57"/>
        <v>0</v>
      </c>
      <c r="AP76" s="573">
        <f t="shared" si="57"/>
        <v>0</v>
      </c>
      <c r="AQ76" s="573">
        <f t="shared" si="57"/>
        <v>0</v>
      </c>
      <c r="AR76" s="573">
        <f t="shared" si="57"/>
        <v>21</v>
      </c>
      <c r="AS76" s="573">
        <f t="shared" si="57"/>
        <v>21</v>
      </c>
      <c r="AT76" s="573">
        <f t="shared" si="57"/>
        <v>0</v>
      </c>
      <c r="AU76" s="573">
        <f t="shared" si="57"/>
        <v>0</v>
      </c>
      <c r="AV76" s="573">
        <f t="shared" si="57"/>
        <v>40.799999999999997</v>
      </c>
      <c r="AW76" s="573">
        <v>40.799999999999997</v>
      </c>
      <c r="AX76" s="573">
        <f t="shared" si="57"/>
        <v>49.236999999999995</v>
      </c>
      <c r="AZ76" s="627">
        <f t="shared" si="21"/>
        <v>8.4369999999999976</v>
      </c>
    </row>
    <row r="77" spans="1:52" ht="21" customHeight="1">
      <c r="A77" s="549" t="s">
        <v>283</v>
      </c>
      <c r="B77" s="550" t="s">
        <v>426</v>
      </c>
      <c r="C77" s="549" t="s">
        <v>172</v>
      </c>
      <c r="D77" s="378">
        <v>11</v>
      </c>
      <c r="E77" s="378">
        <v>0</v>
      </c>
      <c r="F77" s="378">
        <v>11.5</v>
      </c>
      <c r="G77" s="573">
        <v>11.5</v>
      </c>
      <c r="H77" s="378">
        <f t="shared" si="56"/>
        <v>14.5</v>
      </c>
      <c r="I77" s="378">
        <f t="shared" si="56"/>
        <v>0</v>
      </c>
      <c r="J77" s="378">
        <f t="shared" si="56"/>
        <v>14.5</v>
      </c>
      <c r="K77" s="378">
        <v>14.5</v>
      </c>
      <c r="L77" s="378">
        <f>Y77+AC77+AG77+AK77+AO77+AS77+AX77</f>
        <v>14.5</v>
      </c>
      <c r="M77" s="377">
        <f t="shared" ref="M77:M140" si="58">L77-K77</f>
        <v>0</v>
      </c>
      <c r="N77" s="612">
        <f t="shared" ref="N77:N140" si="59">+H77/D77%</f>
        <v>131.81818181818181</v>
      </c>
      <c r="O77" s="612" t="e">
        <f t="shared" ref="O77:O140" si="60">I77/E77%</f>
        <v>#DIV/0!</v>
      </c>
      <c r="P77" s="612">
        <f t="shared" ref="P77:P140" si="61">+H77/G77%</f>
        <v>126.08695652173913</v>
      </c>
      <c r="Q77" s="612">
        <f t="shared" ref="Q77:Q140" si="62">I77/G77%</f>
        <v>0</v>
      </c>
      <c r="R77" s="612">
        <f t="shared" si="53"/>
        <v>126.08695652173913</v>
      </c>
      <c r="S77" s="612">
        <f t="shared" si="54"/>
        <v>126.08695652173913</v>
      </c>
      <c r="T77" s="615">
        <f t="shared" si="55"/>
        <v>100</v>
      </c>
      <c r="U77" s="618"/>
      <c r="V77" s="378"/>
      <c r="W77" s="378"/>
      <c r="X77" s="378"/>
      <c r="Y77" s="378">
        <v>0</v>
      </c>
      <c r="Z77" s="378"/>
      <c r="AA77" s="378"/>
      <c r="AB77" s="378"/>
      <c r="AC77" s="378">
        <v>0</v>
      </c>
      <c r="AD77" s="378">
        <v>1</v>
      </c>
      <c r="AE77" s="378"/>
      <c r="AF77" s="378">
        <v>1</v>
      </c>
      <c r="AG77" s="378">
        <v>1</v>
      </c>
      <c r="AH77" s="378"/>
      <c r="AI77" s="378"/>
      <c r="AJ77" s="378"/>
      <c r="AK77" s="378">
        <v>0</v>
      </c>
      <c r="AL77" s="378"/>
      <c r="AM77" s="378"/>
      <c r="AN77" s="378"/>
      <c r="AO77" s="378">
        <v>0</v>
      </c>
      <c r="AP77" s="378">
        <v>11</v>
      </c>
      <c r="AQ77" s="378"/>
      <c r="AR77" s="647">
        <v>11</v>
      </c>
      <c r="AS77" s="647">
        <v>11</v>
      </c>
      <c r="AT77" s="647">
        <v>2.5</v>
      </c>
      <c r="AU77" s="647"/>
      <c r="AV77" s="647">
        <v>2.5</v>
      </c>
      <c r="AW77" s="647">
        <v>2.5</v>
      </c>
      <c r="AX77" s="647">
        <v>2.5</v>
      </c>
      <c r="AZ77" s="627">
        <f t="shared" si="21"/>
        <v>0</v>
      </c>
    </row>
    <row r="78" spans="1:52" ht="21" customHeight="1">
      <c r="A78" s="549"/>
      <c r="B78" s="550" t="s">
        <v>58</v>
      </c>
      <c r="C78" s="549" t="s">
        <v>59</v>
      </c>
      <c r="D78" s="377">
        <v>63.636363636363633</v>
      </c>
      <c r="E78" s="377" t="e">
        <v>#DIV/0!</v>
      </c>
      <c r="F78" s="377">
        <v>700</v>
      </c>
      <c r="G78" s="377">
        <v>700</v>
      </c>
      <c r="H78" s="377">
        <f>H79/H77*10</f>
        <v>0</v>
      </c>
      <c r="I78" s="377" t="e">
        <f>I79/I77*10</f>
        <v>#DIV/0!</v>
      </c>
      <c r="J78" s="377">
        <f>J79/J77*10</f>
        <v>700</v>
      </c>
      <c r="K78" s="377">
        <v>700</v>
      </c>
      <c r="L78" s="377">
        <f>L79/L77*10</f>
        <v>700</v>
      </c>
      <c r="M78" s="377">
        <f t="shared" si="58"/>
        <v>0</v>
      </c>
      <c r="N78" s="612"/>
      <c r="O78" s="612"/>
      <c r="P78" s="612"/>
      <c r="Q78" s="612" t="e">
        <f t="shared" si="62"/>
        <v>#DIV/0!</v>
      </c>
      <c r="R78" s="615">
        <f t="shared" si="53"/>
        <v>100</v>
      </c>
      <c r="S78" s="615">
        <f t="shared" si="54"/>
        <v>100</v>
      </c>
      <c r="T78" s="615">
        <f t="shared" si="55"/>
        <v>100</v>
      </c>
      <c r="U78" s="618"/>
      <c r="V78" s="377"/>
      <c r="W78" s="377"/>
      <c r="X78" s="377"/>
      <c r="Y78" s="377">
        <v>0</v>
      </c>
      <c r="Z78" s="377"/>
      <c r="AA78" s="377"/>
      <c r="AB78" s="377"/>
      <c r="AC78" s="377">
        <v>0</v>
      </c>
      <c r="AD78" s="377"/>
      <c r="AE78" s="377"/>
      <c r="AF78" s="377">
        <v>700</v>
      </c>
      <c r="AG78" s="377">
        <v>700</v>
      </c>
      <c r="AH78" s="377"/>
      <c r="AI78" s="377"/>
      <c r="AJ78" s="377"/>
      <c r="AK78" s="377">
        <v>0</v>
      </c>
      <c r="AL78" s="377"/>
      <c r="AM78" s="377"/>
      <c r="AN78" s="377"/>
      <c r="AO78" s="377">
        <v>0</v>
      </c>
      <c r="AP78" s="377">
        <v>0</v>
      </c>
      <c r="AQ78" s="377"/>
      <c r="AR78" s="648">
        <v>700</v>
      </c>
      <c r="AS78" s="648">
        <v>700</v>
      </c>
      <c r="AT78" s="648">
        <v>0</v>
      </c>
      <c r="AU78" s="648"/>
      <c r="AV78" s="648">
        <v>700</v>
      </c>
      <c r="AW78" s="648">
        <v>700</v>
      </c>
      <c r="AX78" s="648">
        <v>700</v>
      </c>
      <c r="AZ78" s="627">
        <f t="shared" si="21"/>
        <v>0</v>
      </c>
    </row>
    <row r="79" spans="1:52" ht="21" customHeight="1">
      <c r="A79" s="549"/>
      <c r="B79" s="550" t="s">
        <v>884</v>
      </c>
      <c r="C79" s="549" t="s">
        <v>56</v>
      </c>
      <c r="D79" s="377">
        <v>70</v>
      </c>
      <c r="E79" s="377">
        <v>0</v>
      </c>
      <c r="F79" s="377">
        <v>805</v>
      </c>
      <c r="G79" s="377">
        <v>805</v>
      </c>
      <c r="H79" s="378">
        <f t="shared" ref="H79:J91" si="63">V79+Z79+AD79+AH79+AL79+AP79+AT79</f>
        <v>0</v>
      </c>
      <c r="I79" s="378">
        <f t="shared" si="63"/>
        <v>0</v>
      </c>
      <c r="J79" s="377">
        <f t="shared" si="63"/>
        <v>1015</v>
      </c>
      <c r="K79" s="377">
        <v>1015</v>
      </c>
      <c r="L79" s="377">
        <f t="shared" ref="L79:L91" si="64">Y79+AC79+AG79+AK79+AO79+AS79+AX79</f>
        <v>1015</v>
      </c>
      <c r="M79" s="377">
        <f t="shared" si="58"/>
        <v>0</v>
      </c>
      <c r="N79" s="612"/>
      <c r="O79" s="612"/>
      <c r="P79" s="612"/>
      <c r="Q79" s="612">
        <f t="shared" si="62"/>
        <v>0</v>
      </c>
      <c r="R79" s="612">
        <f t="shared" si="53"/>
        <v>126.08695652173913</v>
      </c>
      <c r="S79" s="612">
        <f t="shared" si="54"/>
        <v>126.08695652173913</v>
      </c>
      <c r="T79" s="615">
        <f t="shared" si="55"/>
        <v>100</v>
      </c>
      <c r="U79" s="618"/>
      <c r="V79" s="573">
        <f t="shared" ref="V79:AX79" si="65">+V78*V77/10</f>
        <v>0</v>
      </c>
      <c r="W79" s="573">
        <f t="shared" si="65"/>
        <v>0</v>
      </c>
      <c r="X79" s="573">
        <f t="shared" si="65"/>
        <v>0</v>
      </c>
      <c r="Y79" s="573">
        <f t="shared" si="65"/>
        <v>0</v>
      </c>
      <c r="Z79" s="573">
        <f t="shared" si="65"/>
        <v>0</v>
      </c>
      <c r="AA79" s="573">
        <f t="shared" si="65"/>
        <v>0</v>
      </c>
      <c r="AB79" s="573">
        <f t="shared" si="65"/>
        <v>0</v>
      </c>
      <c r="AC79" s="573">
        <f t="shared" si="65"/>
        <v>0</v>
      </c>
      <c r="AD79" s="573">
        <f t="shared" si="65"/>
        <v>0</v>
      </c>
      <c r="AE79" s="573">
        <f t="shared" si="65"/>
        <v>0</v>
      </c>
      <c r="AF79" s="377">
        <f t="shared" si="65"/>
        <v>70</v>
      </c>
      <c r="AG79" s="377">
        <f t="shared" si="65"/>
        <v>70</v>
      </c>
      <c r="AH79" s="377">
        <f t="shared" si="65"/>
        <v>0</v>
      </c>
      <c r="AI79" s="377">
        <f t="shared" si="65"/>
        <v>0</v>
      </c>
      <c r="AJ79" s="377">
        <f t="shared" si="65"/>
        <v>0</v>
      </c>
      <c r="AK79" s="377">
        <f t="shared" si="65"/>
        <v>0</v>
      </c>
      <c r="AL79" s="377">
        <f t="shared" si="65"/>
        <v>0</v>
      </c>
      <c r="AM79" s="377">
        <f t="shared" si="65"/>
        <v>0</v>
      </c>
      <c r="AN79" s="377">
        <f t="shared" si="65"/>
        <v>0</v>
      </c>
      <c r="AO79" s="377">
        <f t="shared" si="65"/>
        <v>0</v>
      </c>
      <c r="AP79" s="377">
        <f t="shared" si="65"/>
        <v>0</v>
      </c>
      <c r="AQ79" s="377">
        <f t="shared" si="65"/>
        <v>0</v>
      </c>
      <c r="AR79" s="377">
        <f t="shared" si="65"/>
        <v>770</v>
      </c>
      <c r="AS79" s="377">
        <f t="shared" si="65"/>
        <v>770</v>
      </c>
      <c r="AT79" s="377">
        <f t="shared" si="65"/>
        <v>0</v>
      </c>
      <c r="AU79" s="377">
        <f t="shared" si="65"/>
        <v>0</v>
      </c>
      <c r="AV79" s="377">
        <f t="shared" si="65"/>
        <v>175</v>
      </c>
      <c r="AW79" s="377">
        <v>175</v>
      </c>
      <c r="AX79" s="377">
        <f t="shared" si="65"/>
        <v>175</v>
      </c>
      <c r="AZ79" s="627">
        <f t="shared" si="21"/>
        <v>0</v>
      </c>
    </row>
    <row r="80" spans="1:52" ht="21" customHeight="1">
      <c r="A80" s="549" t="s">
        <v>283</v>
      </c>
      <c r="B80" s="580" t="s">
        <v>902</v>
      </c>
      <c r="C80" s="549" t="s">
        <v>314</v>
      </c>
      <c r="D80" s="377">
        <v>23</v>
      </c>
      <c r="E80" s="377"/>
      <c r="F80" s="377">
        <v>23</v>
      </c>
      <c r="G80" s="377">
        <v>43</v>
      </c>
      <c r="H80" s="377">
        <f t="shared" si="63"/>
        <v>23</v>
      </c>
      <c r="I80" s="377">
        <f t="shared" si="63"/>
        <v>0</v>
      </c>
      <c r="J80" s="377">
        <f t="shared" si="63"/>
        <v>23</v>
      </c>
      <c r="K80" s="377">
        <v>23</v>
      </c>
      <c r="L80" s="377">
        <f t="shared" si="64"/>
        <v>23</v>
      </c>
      <c r="M80" s="377">
        <f t="shared" si="58"/>
        <v>0</v>
      </c>
      <c r="N80" s="612">
        <f t="shared" si="59"/>
        <v>100</v>
      </c>
      <c r="O80" s="612" t="e">
        <f t="shared" si="60"/>
        <v>#DIV/0!</v>
      </c>
      <c r="P80" s="612">
        <f t="shared" si="61"/>
        <v>53.488372093023258</v>
      </c>
      <c r="Q80" s="612">
        <f t="shared" si="62"/>
        <v>0</v>
      </c>
      <c r="R80" s="615">
        <f t="shared" si="53"/>
        <v>100</v>
      </c>
      <c r="S80" s="612">
        <f t="shared" si="54"/>
        <v>53.488372093023258</v>
      </c>
      <c r="T80" s="615">
        <f t="shared" si="55"/>
        <v>100</v>
      </c>
      <c r="U80" s="618"/>
      <c r="V80" s="573"/>
      <c r="W80" s="573"/>
      <c r="X80" s="573"/>
      <c r="Y80" s="573">
        <v>0</v>
      </c>
      <c r="Z80" s="573"/>
      <c r="AA80" s="573"/>
      <c r="AB80" s="377"/>
      <c r="AC80" s="377">
        <v>0</v>
      </c>
      <c r="AD80" s="377">
        <v>0</v>
      </c>
      <c r="AE80" s="377"/>
      <c r="AF80" s="377"/>
      <c r="AG80" s="377">
        <v>0</v>
      </c>
      <c r="AH80" s="377">
        <v>7</v>
      </c>
      <c r="AI80" s="377"/>
      <c r="AJ80" s="377">
        <v>7</v>
      </c>
      <c r="AK80" s="377">
        <v>7</v>
      </c>
      <c r="AL80" s="377">
        <v>6</v>
      </c>
      <c r="AM80" s="377"/>
      <c r="AN80" s="377">
        <v>6</v>
      </c>
      <c r="AO80" s="377">
        <v>6</v>
      </c>
      <c r="AP80" s="377"/>
      <c r="AQ80" s="618"/>
      <c r="AR80" s="549"/>
      <c r="AS80" s="549">
        <v>0</v>
      </c>
      <c r="AT80" s="549">
        <v>10</v>
      </c>
      <c r="AU80" s="549"/>
      <c r="AV80" s="549">
        <v>10</v>
      </c>
      <c r="AW80" s="549">
        <v>10</v>
      </c>
      <c r="AX80" s="549">
        <v>10</v>
      </c>
      <c r="AZ80" s="627">
        <f t="shared" si="21"/>
        <v>0</v>
      </c>
    </row>
    <row r="81" spans="1:52" ht="21" customHeight="1">
      <c r="A81" s="549"/>
      <c r="B81" s="552" t="s">
        <v>1015</v>
      </c>
      <c r="C81" s="549" t="s">
        <v>314</v>
      </c>
      <c r="D81" s="377">
        <v>23</v>
      </c>
      <c r="E81" s="377"/>
      <c r="F81" s="377">
        <v>23</v>
      </c>
      <c r="G81" s="377">
        <v>20</v>
      </c>
      <c r="H81" s="377">
        <f t="shared" si="63"/>
        <v>0</v>
      </c>
      <c r="I81" s="377">
        <f t="shared" si="63"/>
        <v>0</v>
      </c>
      <c r="J81" s="377">
        <f t="shared" si="63"/>
        <v>0</v>
      </c>
      <c r="K81" s="377">
        <v>0</v>
      </c>
      <c r="L81" s="377">
        <f t="shared" si="64"/>
        <v>0</v>
      </c>
      <c r="M81" s="377">
        <f t="shared" si="58"/>
        <v>0</v>
      </c>
      <c r="N81" s="612">
        <f t="shared" si="59"/>
        <v>0</v>
      </c>
      <c r="O81" s="612" t="e">
        <f t="shared" si="60"/>
        <v>#DIV/0!</v>
      </c>
      <c r="P81" s="612"/>
      <c r="Q81" s="612"/>
      <c r="R81" s="612"/>
      <c r="S81" s="612"/>
      <c r="T81" s="615"/>
      <c r="U81" s="618"/>
      <c r="V81" s="573"/>
      <c r="W81" s="573"/>
      <c r="X81" s="573"/>
      <c r="Y81" s="573">
        <v>0</v>
      </c>
      <c r="Z81" s="573"/>
      <c r="AA81" s="573"/>
      <c r="AB81" s="377"/>
      <c r="AC81" s="377">
        <v>0</v>
      </c>
      <c r="AD81" s="377">
        <v>0</v>
      </c>
      <c r="AE81" s="377"/>
      <c r="AF81" s="377"/>
      <c r="AG81" s="377">
        <v>0</v>
      </c>
      <c r="AH81" s="377"/>
      <c r="AI81" s="377"/>
      <c r="AJ81" s="377"/>
      <c r="AK81" s="377">
        <v>0</v>
      </c>
      <c r="AL81" s="377"/>
      <c r="AM81" s="377"/>
      <c r="AN81" s="377"/>
      <c r="AO81" s="377">
        <v>0</v>
      </c>
      <c r="AP81" s="377"/>
      <c r="AQ81" s="618"/>
      <c r="AR81" s="549"/>
      <c r="AS81" s="549">
        <v>0</v>
      </c>
      <c r="AT81" s="549">
        <v>0</v>
      </c>
      <c r="AU81" s="549"/>
      <c r="AV81" s="582"/>
      <c r="AW81" s="582">
        <v>0</v>
      </c>
      <c r="AX81" s="549">
        <v>0</v>
      </c>
      <c r="AZ81" s="627">
        <f t="shared" si="21"/>
        <v>0</v>
      </c>
    </row>
    <row r="82" spans="1:52" ht="21" customHeight="1">
      <c r="A82" s="549" t="s">
        <v>174</v>
      </c>
      <c r="B82" s="550" t="s">
        <v>69</v>
      </c>
      <c r="C82" s="549" t="s">
        <v>172</v>
      </c>
      <c r="D82" s="573">
        <v>852.57759999999996</v>
      </c>
      <c r="E82" s="573">
        <v>525.46460000000002</v>
      </c>
      <c r="F82" s="573">
        <v>959.64060000000018</v>
      </c>
      <c r="G82" s="573">
        <v>939.46626000000015</v>
      </c>
      <c r="H82" s="378">
        <f t="shared" si="63"/>
        <v>941.54000000000008</v>
      </c>
      <c r="I82" s="378">
        <f t="shared" si="63"/>
        <v>0</v>
      </c>
      <c r="J82" s="378">
        <f t="shared" si="63"/>
        <v>939.47</v>
      </c>
      <c r="K82" s="378">
        <v>927.27</v>
      </c>
      <c r="L82" s="378">
        <f t="shared" si="64"/>
        <v>1193.0700000000002</v>
      </c>
      <c r="M82" s="377">
        <f t="shared" si="58"/>
        <v>265.80000000000018</v>
      </c>
      <c r="N82" s="612">
        <f t="shared" si="59"/>
        <v>110.43452232383305</v>
      </c>
      <c r="O82" s="612">
        <f t="shared" si="60"/>
        <v>0</v>
      </c>
      <c r="P82" s="612">
        <f t="shared" si="61"/>
        <v>100.22073597406253</v>
      </c>
      <c r="Q82" s="612">
        <f t="shared" si="62"/>
        <v>0</v>
      </c>
      <c r="R82" s="612">
        <f t="shared" si="53"/>
        <v>97.898108937866937</v>
      </c>
      <c r="S82" s="615">
        <f t="shared" si="54"/>
        <v>100.00039809838405</v>
      </c>
      <c r="T82" s="615">
        <f t="shared" si="55"/>
        <v>126.99394339361557</v>
      </c>
      <c r="U82" s="618"/>
      <c r="V82" s="573">
        <f>+V83+V86+V95</f>
        <v>46.95</v>
      </c>
      <c r="W82" s="573">
        <f t="shared" ref="W82:AX82" si="66">+W83+W86+W95</f>
        <v>0</v>
      </c>
      <c r="X82" s="649">
        <f t="shared" si="66"/>
        <v>46.95</v>
      </c>
      <c r="Y82" s="649">
        <f t="shared" si="66"/>
        <v>44.650000000000006</v>
      </c>
      <c r="Z82" s="649">
        <f t="shared" si="66"/>
        <v>142.68</v>
      </c>
      <c r="AA82" s="649">
        <f t="shared" si="66"/>
        <v>0</v>
      </c>
      <c r="AB82" s="649">
        <f t="shared" si="66"/>
        <v>142.88</v>
      </c>
      <c r="AC82" s="649">
        <f t="shared" si="66"/>
        <v>139.28</v>
      </c>
      <c r="AD82" s="573">
        <f t="shared" si="66"/>
        <v>53.930000000000007</v>
      </c>
      <c r="AE82" s="573">
        <f t="shared" si="66"/>
        <v>0</v>
      </c>
      <c r="AF82" s="573">
        <f t="shared" si="66"/>
        <v>53.930000000000007</v>
      </c>
      <c r="AG82" s="573">
        <f t="shared" si="66"/>
        <v>56.13000000000001</v>
      </c>
      <c r="AH82" s="573">
        <f t="shared" si="66"/>
        <v>35.54</v>
      </c>
      <c r="AI82" s="573">
        <f t="shared" si="66"/>
        <v>0</v>
      </c>
      <c r="AJ82" s="573">
        <f t="shared" si="66"/>
        <v>35.54</v>
      </c>
      <c r="AK82" s="573">
        <f t="shared" si="66"/>
        <v>34.840000000000003</v>
      </c>
      <c r="AL82" s="573">
        <f t="shared" si="66"/>
        <v>32.590000000000003</v>
      </c>
      <c r="AM82" s="573">
        <f t="shared" si="66"/>
        <v>0</v>
      </c>
      <c r="AN82" s="573">
        <f t="shared" si="66"/>
        <v>30.32</v>
      </c>
      <c r="AO82" s="573">
        <f t="shared" si="66"/>
        <v>28.72</v>
      </c>
      <c r="AP82" s="573">
        <f t="shared" si="66"/>
        <v>386.32000000000005</v>
      </c>
      <c r="AQ82" s="573">
        <f t="shared" si="66"/>
        <v>0</v>
      </c>
      <c r="AR82" s="573">
        <f t="shared" si="66"/>
        <v>386.32000000000005</v>
      </c>
      <c r="AS82" s="573">
        <f t="shared" si="66"/>
        <v>386.32000000000005</v>
      </c>
      <c r="AT82" s="573">
        <f t="shared" si="66"/>
        <v>243.53</v>
      </c>
      <c r="AU82" s="573">
        <f t="shared" si="66"/>
        <v>0</v>
      </c>
      <c r="AV82" s="573">
        <f t="shared" si="66"/>
        <v>243.53</v>
      </c>
      <c r="AW82" s="573">
        <v>237.32999999999998</v>
      </c>
      <c r="AX82" s="573">
        <f t="shared" si="66"/>
        <v>503.13</v>
      </c>
      <c r="AZ82" s="627">
        <f t="shared" si="21"/>
        <v>265.8</v>
      </c>
    </row>
    <row r="83" spans="1:52" ht="17.25" customHeight="1">
      <c r="A83" s="549" t="s">
        <v>283</v>
      </c>
      <c r="B83" s="550" t="s">
        <v>262</v>
      </c>
      <c r="C83" s="549" t="s">
        <v>172</v>
      </c>
      <c r="D83" s="573">
        <v>159.98000000000002</v>
      </c>
      <c r="E83" s="573">
        <v>29.3</v>
      </c>
      <c r="F83" s="573">
        <v>170.07</v>
      </c>
      <c r="G83" s="573">
        <v>154.07</v>
      </c>
      <c r="H83" s="378">
        <f t="shared" si="63"/>
        <v>154.07</v>
      </c>
      <c r="I83" s="378">
        <f t="shared" si="63"/>
        <v>0</v>
      </c>
      <c r="J83" s="573">
        <f t="shared" si="63"/>
        <v>154.07</v>
      </c>
      <c r="K83" s="573">
        <v>154.07</v>
      </c>
      <c r="L83" s="573">
        <f t="shared" si="64"/>
        <v>163.97</v>
      </c>
      <c r="M83" s="377">
        <f t="shared" si="58"/>
        <v>9.9000000000000057</v>
      </c>
      <c r="N83" s="612">
        <f t="shared" si="59"/>
        <v>96.305788223527927</v>
      </c>
      <c r="O83" s="612">
        <f t="shared" si="60"/>
        <v>0</v>
      </c>
      <c r="P83" s="615">
        <f t="shared" si="61"/>
        <v>100</v>
      </c>
      <c r="Q83" s="612">
        <f t="shared" si="62"/>
        <v>0</v>
      </c>
      <c r="R83" s="612">
        <f t="shared" si="53"/>
        <v>90.592109131534073</v>
      </c>
      <c r="S83" s="615">
        <f t="shared" si="54"/>
        <v>100</v>
      </c>
      <c r="T83" s="615">
        <f t="shared" si="55"/>
        <v>106.42565067826312</v>
      </c>
      <c r="U83" s="618"/>
      <c r="V83" s="378">
        <v>1.5</v>
      </c>
      <c r="W83" s="378"/>
      <c r="X83" s="633">
        <v>1.5</v>
      </c>
      <c r="Y83" s="633">
        <v>1.5</v>
      </c>
      <c r="Z83" s="634">
        <v>10.53</v>
      </c>
      <c r="AA83" s="634"/>
      <c r="AB83" s="650">
        <v>10.53</v>
      </c>
      <c r="AC83" s="650">
        <f>AB83+AC84</f>
        <v>10.53</v>
      </c>
      <c r="AD83" s="634">
        <v>8.77</v>
      </c>
      <c r="AE83" s="634"/>
      <c r="AF83" s="634">
        <v>8.77</v>
      </c>
      <c r="AG83" s="634">
        <v>8.77</v>
      </c>
      <c r="AH83" s="634">
        <v>11.43</v>
      </c>
      <c r="AI83" s="634"/>
      <c r="AJ83" s="634">
        <v>11.43</v>
      </c>
      <c r="AK83" s="633">
        <v>11.43</v>
      </c>
      <c r="AL83" s="634">
        <v>4.8099999999999996</v>
      </c>
      <c r="AM83" s="634"/>
      <c r="AN83" s="634">
        <v>4.8099999999999996</v>
      </c>
      <c r="AO83" s="634">
        <v>4.8099999999999996</v>
      </c>
      <c r="AP83" s="633">
        <v>77.400000000000006</v>
      </c>
      <c r="AQ83" s="635"/>
      <c r="AR83" s="637">
        <v>77.400000000000006</v>
      </c>
      <c r="AS83" s="651">
        <v>77.400000000000006</v>
      </c>
      <c r="AT83" s="637">
        <v>39.630000000000003</v>
      </c>
      <c r="AU83" s="637"/>
      <c r="AV83" s="637">
        <v>39.630000000000003</v>
      </c>
      <c r="AW83" s="637">
        <v>39.630000000000003</v>
      </c>
      <c r="AX83" s="637">
        <v>49.53</v>
      </c>
      <c r="AZ83" s="627">
        <f t="shared" si="21"/>
        <v>9.8999999999999986</v>
      </c>
    </row>
    <row r="84" spans="1:52" ht="17.25" customHeight="1">
      <c r="A84" s="549"/>
      <c r="B84" s="550" t="s">
        <v>815</v>
      </c>
      <c r="C84" s="549" t="s">
        <v>172</v>
      </c>
      <c r="D84" s="573">
        <v>24.91</v>
      </c>
      <c r="E84" s="573"/>
      <c r="F84" s="573">
        <v>35</v>
      </c>
      <c r="G84" s="377">
        <v>0</v>
      </c>
      <c r="H84" s="378">
        <f t="shared" si="63"/>
        <v>0</v>
      </c>
      <c r="I84" s="378">
        <f t="shared" si="63"/>
        <v>0</v>
      </c>
      <c r="J84" s="378">
        <f t="shared" si="63"/>
        <v>0</v>
      </c>
      <c r="K84" s="378">
        <v>0</v>
      </c>
      <c r="L84" s="378">
        <f t="shared" si="64"/>
        <v>5</v>
      </c>
      <c r="M84" s="377">
        <f t="shared" si="58"/>
        <v>5</v>
      </c>
      <c r="N84" s="612"/>
      <c r="O84" s="612"/>
      <c r="P84" s="612"/>
      <c r="Q84" s="612"/>
      <c r="R84" s="612"/>
      <c r="S84" s="615"/>
      <c r="T84" s="612"/>
      <c r="U84" s="618"/>
      <c r="V84" s="378"/>
      <c r="W84" s="378"/>
      <c r="X84" s="650"/>
      <c r="Y84" s="650"/>
      <c r="Z84" s="634"/>
      <c r="AA84" s="634"/>
      <c r="AB84" s="650"/>
      <c r="AC84" s="650"/>
      <c r="AD84" s="634"/>
      <c r="AE84" s="634"/>
      <c r="AF84" s="634"/>
      <c r="AG84" s="634"/>
      <c r="AH84" s="634"/>
      <c r="AI84" s="634"/>
      <c r="AJ84" s="634"/>
      <c r="AK84" s="544"/>
      <c r="AL84" s="544"/>
      <c r="AM84" s="544"/>
      <c r="AN84" s="544"/>
      <c r="AO84" s="544"/>
      <c r="AP84" s="544"/>
      <c r="AQ84" s="635"/>
      <c r="AR84" s="637"/>
      <c r="AS84" s="637"/>
      <c r="AT84" s="637"/>
      <c r="AU84" s="637"/>
      <c r="AV84" s="637"/>
      <c r="AW84" s="637"/>
      <c r="AX84" s="637">
        <v>5</v>
      </c>
      <c r="AZ84" s="627">
        <f t="shared" si="21"/>
        <v>5</v>
      </c>
    </row>
    <row r="85" spans="1:52" ht="17.25" customHeight="1">
      <c r="A85" s="549"/>
      <c r="B85" s="550" t="s">
        <v>273</v>
      </c>
      <c r="C85" s="549" t="s">
        <v>56</v>
      </c>
      <c r="D85" s="573">
        <v>0</v>
      </c>
      <c r="E85" s="573">
        <v>0</v>
      </c>
      <c r="F85" s="573">
        <v>220.5</v>
      </c>
      <c r="G85" s="378">
        <v>229.5</v>
      </c>
      <c r="H85" s="378">
        <f t="shared" si="63"/>
        <v>0</v>
      </c>
      <c r="I85" s="378">
        <f t="shared" si="63"/>
        <v>0</v>
      </c>
      <c r="J85" s="378">
        <f t="shared" si="63"/>
        <v>229.5</v>
      </c>
      <c r="K85" s="378">
        <v>229.5</v>
      </c>
      <c r="L85" s="378">
        <f t="shared" si="64"/>
        <v>245.7</v>
      </c>
      <c r="M85" s="377">
        <f t="shared" si="58"/>
        <v>16.199999999999989</v>
      </c>
      <c r="N85" s="612"/>
      <c r="O85" s="612"/>
      <c r="P85" s="612"/>
      <c r="Q85" s="612">
        <f t="shared" si="62"/>
        <v>0</v>
      </c>
      <c r="R85" s="612">
        <f t="shared" si="53"/>
        <v>104.08163265306122</v>
      </c>
      <c r="S85" s="615">
        <f t="shared" si="54"/>
        <v>100</v>
      </c>
      <c r="T85" s="612">
        <f t="shared" si="55"/>
        <v>107.05882352941177</v>
      </c>
      <c r="U85" s="618"/>
      <c r="V85" s="378"/>
      <c r="W85" s="378"/>
      <c r="X85" s="544">
        <v>5</v>
      </c>
      <c r="Y85" s="544">
        <v>5</v>
      </c>
      <c r="Z85" s="544"/>
      <c r="AA85" s="544"/>
      <c r="AB85" s="544">
        <v>7</v>
      </c>
      <c r="AC85" s="544">
        <v>7</v>
      </c>
      <c r="AD85" s="633"/>
      <c r="AE85" s="633"/>
      <c r="AF85" s="633">
        <v>12.5</v>
      </c>
      <c r="AG85" s="633">
        <v>12.5</v>
      </c>
      <c r="AH85" s="633"/>
      <c r="AI85" s="633"/>
      <c r="AJ85" s="633">
        <v>4.5</v>
      </c>
      <c r="AK85" s="544">
        <v>4.5</v>
      </c>
      <c r="AL85" s="544">
        <v>0</v>
      </c>
      <c r="AM85" s="544"/>
      <c r="AN85" s="544">
        <v>13.5</v>
      </c>
      <c r="AO85" s="544">
        <v>13.5</v>
      </c>
      <c r="AP85" s="544">
        <v>0</v>
      </c>
      <c r="AQ85" s="635"/>
      <c r="AR85" s="637">
        <v>147</v>
      </c>
      <c r="AS85" s="637">
        <v>147</v>
      </c>
      <c r="AT85" s="637">
        <v>0</v>
      </c>
      <c r="AU85" s="637"/>
      <c r="AV85" s="637">
        <v>40</v>
      </c>
      <c r="AW85" s="637">
        <v>40</v>
      </c>
      <c r="AX85" s="637">
        <v>56.2</v>
      </c>
      <c r="AY85" s="652"/>
      <c r="AZ85" s="627">
        <f t="shared" si="21"/>
        <v>16.200000000000003</v>
      </c>
    </row>
    <row r="86" spans="1:52" ht="21" customHeight="1">
      <c r="A86" s="653" t="s">
        <v>934</v>
      </c>
      <c r="B86" s="550" t="s">
        <v>964</v>
      </c>
      <c r="C86" s="549" t="s">
        <v>172</v>
      </c>
      <c r="D86" s="573">
        <v>679.09760000000006</v>
      </c>
      <c r="E86" s="573">
        <v>496.16460000000006</v>
      </c>
      <c r="F86" s="573">
        <v>709.17060000000004</v>
      </c>
      <c r="G86" s="573">
        <v>704.99626000000001</v>
      </c>
      <c r="H86" s="378">
        <f t="shared" si="63"/>
        <v>707.07</v>
      </c>
      <c r="I86" s="378">
        <f t="shared" si="63"/>
        <v>0</v>
      </c>
      <c r="J86" s="378">
        <f t="shared" si="63"/>
        <v>705</v>
      </c>
      <c r="K86" s="378">
        <v>684.09999999999991</v>
      </c>
      <c r="L86" s="378">
        <f t="shared" si="64"/>
        <v>940</v>
      </c>
      <c r="M86" s="377">
        <f t="shared" si="58"/>
        <v>255.90000000000009</v>
      </c>
      <c r="N86" s="612">
        <f t="shared" si="59"/>
        <v>104.11905446286366</v>
      </c>
      <c r="O86" s="612">
        <f t="shared" si="60"/>
        <v>0</v>
      </c>
      <c r="P86" s="612">
        <f t="shared" si="61"/>
        <v>100.29414907818094</v>
      </c>
      <c r="Q86" s="612">
        <f t="shared" si="62"/>
        <v>0</v>
      </c>
      <c r="R86" s="612">
        <f t="shared" si="53"/>
        <v>99.411904554418925</v>
      </c>
      <c r="S86" s="615">
        <f t="shared" si="54"/>
        <v>100.00053049926818</v>
      </c>
      <c r="T86" s="612">
        <f t="shared" si="55"/>
        <v>133.33333333333334</v>
      </c>
      <c r="U86" s="573"/>
      <c r="V86" s="573">
        <f>V87+V89+V91-V88</f>
        <v>45.45</v>
      </c>
      <c r="W86" s="573">
        <f>W87+W89+W91</f>
        <v>0</v>
      </c>
      <c r="X86" s="654">
        <f>X87+X89+X91</f>
        <v>45.45</v>
      </c>
      <c r="Y86" s="654">
        <f>Y87+Y89+Y91</f>
        <v>43.150000000000006</v>
      </c>
      <c r="Z86" s="654">
        <f t="shared" ref="Z86:AJ86" si="67">Z87+Z89+Z91-Z88</f>
        <v>132.15</v>
      </c>
      <c r="AA86" s="654">
        <f t="shared" si="67"/>
        <v>0</v>
      </c>
      <c r="AB86" s="654">
        <f t="shared" si="67"/>
        <v>132.35</v>
      </c>
      <c r="AC86" s="654">
        <f>AC87+AC89+AC91</f>
        <v>128.75</v>
      </c>
      <c r="AD86" s="573">
        <f t="shared" si="67"/>
        <v>43.190000000000005</v>
      </c>
      <c r="AE86" s="573">
        <f t="shared" si="67"/>
        <v>0</v>
      </c>
      <c r="AF86" s="573">
        <f t="shared" si="67"/>
        <v>43.190000000000005</v>
      </c>
      <c r="AG86" s="573">
        <f>AG87+AG89+AG91</f>
        <v>36.690000000000005</v>
      </c>
      <c r="AH86" s="573">
        <f t="shared" si="67"/>
        <v>10.83</v>
      </c>
      <c r="AI86" s="573">
        <f t="shared" si="67"/>
        <v>0</v>
      </c>
      <c r="AJ86" s="573">
        <f t="shared" si="67"/>
        <v>10.83</v>
      </c>
      <c r="AK86" s="646">
        <f>AK87+AK89+AK91</f>
        <v>10.130000000000001</v>
      </c>
      <c r="AL86" s="573">
        <f>AL87+AL89+AL91</f>
        <v>23.020000000000003</v>
      </c>
      <c r="AM86" s="573">
        <f t="shared" ref="AM86:AX86" si="68">AM87+AM89+AM91</f>
        <v>0</v>
      </c>
      <c r="AN86" s="573">
        <f t="shared" si="68"/>
        <v>20.75</v>
      </c>
      <c r="AO86" s="573">
        <f t="shared" si="68"/>
        <v>19.149999999999999</v>
      </c>
      <c r="AP86" s="573">
        <f t="shared" si="68"/>
        <v>287.44</v>
      </c>
      <c r="AQ86" s="573">
        <f t="shared" si="68"/>
        <v>0</v>
      </c>
      <c r="AR86" s="573">
        <f t="shared" si="68"/>
        <v>287.44</v>
      </c>
      <c r="AS86" s="573">
        <f t="shared" si="68"/>
        <v>287.44</v>
      </c>
      <c r="AT86" s="573">
        <f t="shared" si="68"/>
        <v>164.99</v>
      </c>
      <c r="AU86" s="573">
        <f t="shared" si="68"/>
        <v>0</v>
      </c>
      <c r="AV86" s="573">
        <f t="shared" si="68"/>
        <v>164.99</v>
      </c>
      <c r="AW86" s="573">
        <v>158.79</v>
      </c>
      <c r="AX86" s="573">
        <f t="shared" si="68"/>
        <v>414.69</v>
      </c>
      <c r="AY86" s="652"/>
      <c r="AZ86" s="627">
        <f t="shared" si="21"/>
        <v>255.9</v>
      </c>
    </row>
    <row r="87" spans="1:52" ht="24" customHeight="1">
      <c r="A87" s="549"/>
      <c r="B87" s="552" t="s">
        <v>1000</v>
      </c>
      <c r="C87" s="549" t="s">
        <v>172</v>
      </c>
      <c r="D87" s="377">
        <v>25</v>
      </c>
      <c r="E87" s="573">
        <v>0</v>
      </c>
      <c r="F87" s="573">
        <v>54.5</v>
      </c>
      <c r="G87" s="377">
        <v>0</v>
      </c>
      <c r="H87" s="378">
        <f t="shared" si="63"/>
        <v>0</v>
      </c>
      <c r="I87" s="378">
        <f t="shared" si="63"/>
        <v>0</v>
      </c>
      <c r="J87" s="378">
        <f t="shared" si="63"/>
        <v>0</v>
      </c>
      <c r="K87" s="378">
        <v>0</v>
      </c>
      <c r="L87" s="378">
        <f t="shared" si="64"/>
        <v>10</v>
      </c>
      <c r="M87" s="377">
        <f t="shared" si="58"/>
        <v>10</v>
      </c>
      <c r="N87" s="612"/>
      <c r="O87" s="612"/>
      <c r="P87" s="612"/>
      <c r="Q87" s="612"/>
      <c r="R87" s="612"/>
      <c r="S87" s="612"/>
      <c r="T87" s="612"/>
      <c r="U87" s="618"/>
      <c r="V87" s="378"/>
      <c r="W87" s="378"/>
      <c r="X87" s="378"/>
      <c r="Y87" s="378">
        <v>0</v>
      </c>
      <c r="Z87" s="378"/>
      <c r="AA87" s="655"/>
      <c r="AB87" s="378"/>
      <c r="AC87" s="378">
        <v>0</v>
      </c>
      <c r="AD87" s="378"/>
      <c r="AE87" s="378"/>
      <c r="AF87" s="378"/>
      <c r="AG87" s="378">
        <v>0</v>
      </c>
      <c r="AH87" s="378"/>
      <c r="AI87" s="573"/>
      <c r="AJ87" s="378"/>
      <c r="AK87" s="378">
        <v>0</v>
      </c>
      <c r="AL87" s="378"/>
      <c r="AM87" s="378"/>
      <c r="AN87" s="378"/>
      <c r="AO87" s="378">
        <v>0</v>
      </c>
      <c r="AP87" s="378"/>
      <c r="AQ87" s="618"/>
      <c r="AR87" s="549"/>
      <c r="AS87" s="549"/>
      <c r="AT87" s="549"/>
      <c r="AU87" s="549"/>
      <c r="AV87" s="656"/>
      <c r="AW87" s="656"/>
      <c r="AX87" s="549">
        <v>10</v>
      </c>
      <c r="AZ87" s="627">
        <f t="shared" si="21"/>
        <v>10</v>
      </c>
    </row>
    <row r="88" spans="1:52" ht="21" customHeight="1">
      <c r="A88" s="549"/>
      <c r="B88" s="550" t="s">
        <v>131</v>
      </c>
      <c r="C88" s="549" t="s">
        <v>176</v>
      </c>
      <c r="D88" s="573">
        <v>0.60000000000000009</v>
      </c>
      <c r="E88" s="573">
        <v>0</v>
      </c>
      <c r="F88" s="573">
        <v>6.9270000000000005</v>
      </c>
      <c r="G88" s="573">
        <v>5.3</v>
      </c>
      <c r="H88" s="378">
        <f t="shared" si="63"/>
        <v>3.2</v>
      </c>
      <c r="I88" s="378">
        <f t="shared" si="63"/>
        <v>0</v>
      </c>
      <c r="J88" s="378">
        <f t="shared" si="63"/>
        <v>5.3</v>
      </c>
      <c r="K88" s="378">
        <v>20.9</v>
      </c>
      <c r="L88" s="378">
        <f t="shared" si="64"/>
        <v>20.9</v>
      </c>
      <c r="M88" s="377">
        <f t="shared" si="58"/>
        <v>0</v>
      </c>
      <c r="N88" s="612">
        <f t="shared" si="59"/>
        <v>533.33333333333326</v>
      </c>
      <c r="O88" s="612" t="e">
        <f t="shared" si="60"/>
        <v>#DIV/0!</v>
      </c>
      <c r="P88" s="612">
        <f t="shared" si="61"/>
        <v>60.377358490566046</v>
      </c>
      <c r="Q88" s="612">
        <f t="shared" si="62"/>
        <v>0</v>
      </c>
      <c r="R88" s="612">
        <f t="shared" si="53"/>
        <v>76.512198642991194</v>
      </c>
      <c r="S88" s="615">
        <f t="shared" si="54"/>
        <v>100</v>
      </c>
      <c r="T88" s="612">
        <f t="shared" si="55"/>
        <v>394.33962264150944</v>
      </c>
      <c r="U88" s="618"/>
      <c r="V88" s="573"/>
      <c r="W88" s="573"/>
      <c r="X88" s="657"/>
      <c r="Y88" s="634">
        <v>2.2999999999999998</v>
      </c>
      <c r="Z88" s="634"/>
      <c r="AA88" s="634"/>
      <c r="AB88" s="634"/>
      <c r="AC88" s="634">
        <v>3.6</v>
      </c>
      <c r="AD88" s="634"/>
      <c r="AE88" s="634"/>
      <c r="AF88" s="634"/>
      <c r="AG88" s="634">
        <v>6.5</v>
      </c>
      <c r="AH88" s="634"/>
      <c r="AI88" s="658"/>
      <c r="AJ88" s="634"/>
      <c r="AK88" s="634">
        <v>0.7</v>
      </c>
      <c r="AL88" s="634">
        <v>3.2</v>
      </c>
      <c r="AM88" s="657"/>
      <c r="AN88" s="634">
        <v>5.3</v>
      </c>
      <c r="AO88" s="634">
        <v>1.6</v>
      </c>
      <c r="AP88" s="657"/>
      <c r="AQ88" s="635"/>
      <c r="AR88" s="637"/>
      <c r="AS88" s="637"/>
      <c r="AT88" s="637"/>
      <c r="AU88" s="637"/>
      <c r="AV88" s="637"/>
      <c r="AW88" s="637">
        <v>6.1999999999999993</v>
      </c>
      <c r="AX88" s="637">
        <v>6.1999999999999993</v>
      </c>
      <c r="AZ88" s="627">
        <f t="shared" si="21"/>
        <v>0</v>
      </c>
    </row>
    <row r="89" spans="1:52" ht="21" customHeight="1">
      <c r="A89" s="549"/>
      <c r="B89" s="550" t="s">
        <v>130</v>
      </c>
      <c r="C89" s="549" t="s">
        <v>172</v>
      </c>
      <c r="D89" s="573">
        <v>495.56460000000004</v>
      </c>
      <c r="E89" s="573">
        <v>496.16460000000006</v>
      </c>
      <c r="F89" s="573">
        <v>531.02760000000001</v>
      </c>
      <c r="G89" s="573">
        <v>599.9972600000001</v>
      </c>
      <c r="H89" s="378">
        <f t="shared" si="63"/>
        <v>602.07000000000005</v>
      </c>
      <c r="I89" s="378">
        <f t="shared" si="63"/>
        <v>0</v>
      </c>
      <c r="J89" s="378">
        <f t="shared" si="63"/>
        <v>600</v>
      </c>
      <c r="K89" s="378">
        <v>619.4</v>
      </c>
      <c r="L89" s="378">
        <f t="shared" si="64"/>
        <v>855.7</v>
      </c>
      <c r="M89" s="377">
        <f t="shared" si="58"/>
        <v>236.30000000000007</v>
      </c>
      <c r="N89" s="612">
        <f t="shared" si="59"/>
        <v>121.4917288280882</v>
      </c>
      <c r="O89" s="612">
        <f t="shared" si="60"/>
        <v>0</v>
      </c>
      <c r="P89" s="612">
        <f t="shared" si="61"/>
        <v>100.34545824425931</v>
      </c>
      <c r="Q89" s="612">
        <f t="shared" si="62"/>
        <v>0</v>
      </c>
      <c r="R89" s="612">
        <f t="shared" si="53"/>
        <v>112.98847743507118</v>
      </c>
      <c r="S89" s="615">
        <f t="shared" si="54"/>
        <v>100.00045666875209</v>
      </c>
      <c r="T89" s="615">
        <f t="shared" si="55"/>
        <v>142.61666666666667</v>
      </c>
      <c r="U89" s="573"/>
      <c r="V89" s="573">
        <v>45.35</v>
      </c>
      <c r="W89" s="573"/>
      <c r="X89" s="634">
        <v>45.35</v>
      </c>
      <c r="Y89" s="634">
        <f>X89-Y88+X91</f>
        <v>43.150000000000006</v>
      </c>
      <c r="Z89" s="634">
        <v>126.09</v>
      </c>
      <c r="AA89" s="634"/>
      <c r="AB89" s="634">
        <v>126.29</v>
      </c>
      <c r="AC89" s="634">
        <f>AB89-AC88+AB91</f>
        <v>128.75</v>
      </c>
      <c r="AD89" s="634">
        <v>42.52</v>
      </c>
      <c r="AE89" s="634"/>
      <c r="AF89" s="634">
        <v>42.52</v>
      </c>
      <c r="AG89" s="634">
        <f>AF89-AG88+AF91</f>
        <v>36.690000000000005</v>
      </c>
      <c r="AH89" s="634">
        <v>10.83</v>
      </c>
      <c r="AI89" s="634"/>
      <c r="AJ89" s="634">
        <v>10.83</v>
      </c>
      <c r="AK89" s="634">
        <v>10.130000000000001</v>
      </c>
      <c r="AL89" s="633">
        <v>21.85</v>
      </c>
      <c r="AM89" s="634"/>
      <c r="AN89" s="634">
        <v>19.579999999999998</v>
      </c>
      <c r="AO89" s="634">
        <f>+AN89-AO88+AN91</f>
        <v>19.149999999999999</v>
      </c>
      <c r="AP89" s="634">
        <v>257.81</v>
      </c>
      <c r="AQ89" s="634"/>
      <c r="AR89" s="637">
        <v>257.81</v>
      </c>
      <c r="AS89" s="637">
        <f>AR89+10</f>
        <v>267.81</v>
      </c>
      <c r="AT89" s="637">
        <v>97.62</v>
      </c>
      <c r="AU89" s="637"/>
      <c r="AV89" s="659">
        <v>97.62</v>
      </c>
      <c r="AW89" s="659">
        <v>113.72</v>
      </c>
      <c r="AX89" s="659">
        <v>350.02</v>
      </c>
      <c r="AZ89" s="627">
        <f t="shared" si="21"/>
        <v>236.29999999999998</v>
      </c>
    </row>
    <row r="90" spans="1:52" hidden="1">
      <c r="A90" s="549"/>
      <c r="B90" s="552" t="s">
        <v>627</v>
      </c>
      <c r="C90" s="549" t="s">
        <v>172</v>
      </c>
      <c r="D90" s="573">
        <v>84.8</v>
      </c>
      <c r="E90" s="573">
        <v>84.8</v>
      </c>
      <c r="F90" s="378">
        <v>84.8</v>
      </c>
      <c r="G90" s="378">
        <v>84.8</v>
      </c>
      <c r="H90" s="378">
        <f t="shared" si="63"/>
        <v>84.8</v>
      </c>
      <c r="I90" s="378">
        <f t="shared" si="63"/>
        <v>0</v>
      </c>
      <c r="J90" s="378">
        <f t="shared" si="63"/>
        <v>84.8</v>
      </c>
      <c r="K90" s="378">
        <v>84.8</v>
      </c>
      <c r="L90" s="378">
        <f t="shared" si="64"/>
        <v>84.8</v>
      </c>
      <c r="M90" s="377">
        <f t="shared" si="58"/>
        <v>0</v>
      </c>
      <c r="N90" s="612">
        <f t="shared" si="59"/>
        <v>100</v>
      </c>
      <c r="O90" s="612">
        <f t="shared" si="60"/>
        <v>0</v>
      </c>
      <c r="P90" s="615">
        <f t="shared" si="61"/>
        <v>100</v>
      </c>
      <c r="Q90" s="612">
        <f t="shared" si="62"/>
        <v>0</v>
      </c>
      <c r="R90" s="615">
        <f t="shared" si="53"/>
        <v>100</v>
      </c>
      <c r="S90" s="615">
        <f t="shared" si="54"/>
        <v>100</v>
      </c>
      <c r="T90" s="615">
        <f t="shared" si="55"/>
        <v>100</v>
      </c>
      <c r="U90" s="618"/>
      <c r="V90" s="573">
        <v>33.4</v>
      </c>
      <c r="W90" s="573"/>
      <c r="X90" s="634">
        <v>33.4</v>
      </c>
      <c r="Y90" s="633">
        <v>33.4</v>
      </c>
      <c r="Z90" s="633">
        <v>51.4</v>
      </c>
      <c r="AA90" s="633"/>
      <c r="AB90" s="634">
        <v>51.4</v>
      </c>
      <c r="AC90" s="634">
        <v>51.4</v>
      </c>
      <c r="AD90" s="634"/>
      <c r="AE90" s="634"/>
      <c r="AF90" s="634"/>
      <c r="AG90" s="634"/>
      <c r="AH90" s="634"/>
      <c r="AI90" s="634"/>
      <c r="AJ90" s="634"/>
      <c r="AK90" s="634"/>
      <c r="AL90" s="634"/>
      <c r="AM90" s="634"/>
      <c r="AN90" s="634"/>
      <c r="AO90" s="634"/>
      <c r="AP90" s="634"/>
      <c r="AQ90" s="635"/>
      <c r="AR90" s="637"/>
      <c r="AS90" s="637"/>
      <c r="AT90" s="637"/>
      <c r="AU90" s="637"/>
      <c r="AV90" s="637"/>
      <c r="AW90" s="637"/>
      <c r="AX90" s="637"/>
      <c r="AZ90" s="627">
        <f t="shared" si="21"/>
        <v>0</v>
      </c>
    </row>
    <row r="91" spans="1:52">
      <c r="A91" s="549"/>
      <c r="B91" s="552" t="s">
        <v>828</v>
      </c>
      <c r="C91" s="549" t="s">
        <v>172</v>
      </c>
      <c r="D91" s="573">
        <v>159.13300000000001</v>
      </c>
      <c r="E91" s="573">
        <v>0</v>
      </c>
      <c r="F91" s="573">
        <v>123.64300000000003</v>
      </c>
      <c r="G91" s="573">
        <v>104.99899999999991</v>
      </c>
      <c r="H91" s="378">
        <f t="shared" si="63"/>
        <v>105</v>
      </c>
      <c r="I91" s="378">
        <f t="shared" si="63"/>
        <v>0</v>
      </c>
      <c r="J91" s="378">
        <f t="shared" si="63"/>
        <v>105</v>
      </c>
      <c r="K91" s="378">
        <v>64.7</v>
      </c>
      <c r="L91" s="378">
        <f t="shared" si="64"/>
        <v>74.3</v>
      </c>
      <c r="M91" s="377">
        <f t="shared" si="58"/>
        <v>9.5999999999999943</v>
      </c>
      <c r="N91" s="612">
        <f t="shared" si="59"/>
        <v>65.982542904363015</v>
      </c>
      <c r="O91" s="612" t="e">
        <f t="shared" si="60"/>
        <v>#DIV/0!</v>
      </c>
      <c r="P91" s="615">
        <f t="shared" si="61"/>
        <v>100.00095239002285</v>
      </c>
      <c r="Q91" s="612">
        <f t="shared" si="62"/>
        <v>0</v>
      </c>
      <c r="R91" s="612">
        <f t="shared" si="53"/>
        <v>84.921912279708494</v>
      </c>
      <c r="S91" s="615">
        <f t="shared" si="54"/>
        <v>100.00095239002285</v>
      </c>
      <c r="T91" s="612">
        <f t="shared" si="55"/>
        <v>70.761904761904759</v>
      </c>
      <c r="U91" s="618"/>
      <c r="V91" s="573">
        <v>0.1</v>
      </c>
      <c r="W91" s="573"/>
      <c r="X91" s="634">
        <v>0.1</v>
      </c>
      <c r="Y91" s="634">
        <v>0</v>
      </c>
      <c r="Z91" s="634">
        <v>6.06</v>
      </c>
      <c r="AA91" s="634"/>
      <c r="AB91" s="634">
        <v>6.06</v>
      </c>
      <c r="AC91" s="634">
        <v>0</v>
      </c>
      <c r="AD91" s="634">
        <v>0.67</v>
      </c>
      <c r="AE91" s="634"/>
      <c r="AF91" s="634">
        <v>0.67</v>
      </c>
      <c r="AG91" s="634">
        <v>0</v>
      </c>
      <c r="AH91" s="634"/>
      <c r="AI91" s="634"/>
      <c r="AJ91" s="634"/>
      <c r="AK91" s="634"/>
      <c r="AL91" s="634">
        <v>1.17</v>
      </c>
      <c r="AM91" s="634"/>
      <c r="AN91" s="634">
        <v>1.17</v>
      </c>
      <c r="AO91" s="634">
        <v>0</v>
      </c>
      <c r="AP91" s="634">
        <v>29.63</v>
      </c>
      <c r="AQ91" s="635"/>
      <c r="AR91" s="637">
        <v>29.63</v>
      </c>
      <c r="AS91" s="637">
        <v>19.63</v>
      </c>
      <c r="AT91" s="637">
        <v>67.37</v>
      </c>
      <c r="AU91" s="637"/>
      <c r="AV91" s="637">
        <v>67.37</v>
      </c>
      <c r="AW91" s="637">
        <v>45.07</v>
      </c>
      <c r="AX91" s="637">
        <v>54.67</v>
      </c>
      <c r="AZ91" s="627">
        <f t="shared" si="21"/>
        <v>9.6000000000000014</v>
      </c>
    </row>
    <row r="92" spans="1:52" ht="21" customHeight="1">
      <c r="A92" s="549"/>
      <c r="B92" s="550" t="s">
        <v>965</v>
      </c>
      <c r="C92" s="549" t="s">
        <v>59</v>
      </c>
      <c r="D92" s="573">
        <v>65.209407532337863</v>
      </c>
      <c r="E92" s="573">
        <v>15.606784522716854</v>
      </c>
      <c r="F92" s="573">
        <v>140.01939258901044</v>
      </c>
      <c r="G92" s="573">
        <v>133.33505610234963</v>
      </c>
      <c r="H92" s="573">
        <f>+H93/H89*10</f>
        <v>62.00379723287989</v>
      </c>
      <c r="I92" s="573" t="e">
        <f>+I93/I89*10</f>
        <v>#DIV/0!</v>
      </c>
      <c r="J92" s="573">
        <f>+J93/J89*10</f>
        <v>133.33708666666669</v>
      </c>
      <c r="K92" s="573">
        <v>131.59474943493703</v>
      </c>
      <c r="L92" s="573">
        <f>+L93/L89*10</f>
        <v>118.41742175996261</v>
      </c>
      <c r="M92" s="377">
        <f t="shared" si="58"/>
        <v>-13.177327674974421</v>
      </c>
      <c r="N92" s="612">
        <f t="shared" si="59"/>
        <v>95.084129083877528</v>
      </c>
      <c r="O92" s="612" t="e">
        <f t="shared" si="60"/>
        <v>#DIV/0!</v>
      </c>
      <c r="P92" s="612">
        <f t="shared" si="61"/>
        <v>46.502247079931486</v>
      </c>
      <c r="Q92" s="612" t="e">
        <f t="shared" si="62"/>
        <v>#DIV/0!</v>
      </c>
      <c r="R92" s="612">
        <f t="shared" si="53"/>
        <v>95.227585408859852</v>
      </c>
      <c r="S92" s="615">
        <f t="shared" si="54"/>
        <v>100.00152290356071</v>
      </c>
      <c r="T92" s="612">
        <f t="shared" si="55"/>
        <v>88.810566302530532</v>
      </c>
      <c r="U92" s="615"/>
      <c r="V92" s="378">
        <v>99</v>
      </c>
      <c r="W92" s="378"/>
      <c r="X92" s="633">
        <v>212</v>
      </c>
      <c r="Y92" s="633">
        <v>212</v>
      </c>
      <c r="Z92" s="633">
        <v>68</v>
      </c>
      <c r="AA92" s="633"/>
      <c r="AB92" s="633">
        <v>145</v>
      </c>
      <c r="AC92" s="633">
        <v>146</v>
      </c>
      <c r="AD92" s="633">
        <v>71</v>
      </c>
      <c r="AE92" s="633"/>
      <c r="AF92" s="633">
        <v>151</v>
      </c>
      <c r="AG92" s="633">
        <v>151</v>
      </c>
      <c r="AH92" s="633">
        <v>83.5</v>
      </c>
      <c r="AI92" s="633"/>
      <c r="AJ92" s="633">
        <v>178.5</v>
      </c>
      <c r="AK92" s="633">
        <v>178.5</v>
      </c>
      <c r="AL92" s="633">
        <v>65.7</v>
      </c>
      <c r="AM92" s="634"/>
      <c r="AN92" s="634">
        <v>171</v>
      </c>
      <c r="AO92" s="634">
        <v>171</v>
      </c>
      <c r="AP92" s="634">
        <v>55.2</v>
      </c>
      <c r="AQ92" s="635"/>
      <c r="AR92" s="637">
        <v>116.88</v>
      </c>
      <c r="AS92" s="637">
        <v>117.88</v>
      </c>
      <c r="AT92" s="637">
        <v>47.91</v>
      </c>
      <c r="AU92" s="637"/>
      <c r="AV92" s="637">
        <v>104.91</v>
      </c>
      <c r="AW92" s="637">
        <v>100</v>
      </c>
      <c r="AX92" s="660">
        <v>89.114907719558886</v>
      </c>
      <c r="AZ92" s="627">
        <f t="shared" si="21"/>
        <v>-10.885092280441114</v>
      </c>
    </row>
    <row r="93" spans="1:52" ht="21" customHeight="1">
      <c r="A93" s="549"/>
      <c r="B93" s="550" t="s">
        <v>966</v>
      </c>
      <c r="C93" s="549" t="s">
        <v>56</v>
      </c>
      <c r="D93" s="378">
        <v>3231.5473960000004</v>
      </c>
      <c r="E93" s="573">
        <v>774.35339999999997</v>
      </c>
      <c r="F93" s="378">
        <v>7435.4161999999997</v>
      </c>
      <c r="G93" s="378">
        <v>8000.0668323356076</v>
      </c>
      <c r="H93" s="377">
        <f t="shared" ref="H93:J102" si="69">V93+Z93+AD93+AH93+AL93+AP93+AT93</f>
        <v>3733.0626200000002</v>
      </c>
      <c r="I93" s="377">
        <f t="shared" si="69"/>
        <v>0</v>
      </c>
      <c r="J93" s="378">
        <f t="shared" si="69"/>
        <v>8000.2252000000008</v>
      </c>
      <c r="K93" s="378">
        <v>8150.9787800000004</v>
      </c>
      <c r="L93" s="378">
        <f t="shared" ref="L93:L102" si="70">Y93+AC93+AG93+AK93+AO93+AS93+AX93</f>
        <v>10132.978780000001</v>
      </c>
      <c r="M93" s="377">
        <f t="shared" si="58"/>
        <v>1982.0000000000009</v>
      </c>
      <c r="N93" s="612">
        <f t="shared" si="59"/>
        <v>115.51935226513383</v>
      </c>
      <c r="O93" s="612">
        <f t="shared" si="60"/>
        <v>0</v>
      </c>
      <c r="P93" s="612">
        <f t="shared" si="61"/>
        <v>46.662892926234939</v>
      </c>
      <c r="Q93" s="612">
        <f t="shared" si="62"/>
        <v>0</v>
      </c>
      <c r="R93" s="612">
        <f t="shared" si="53"/>
        <v>107.59619885165273</v>
      </c>
      <c r="S93" s="615">
        <f t="shared" si="54"/>
        <v>100.00197957926743</v>
      </c>
      <c r="T93" s="612">
        <f t="shared" si="55"/>
        <v>126.65866930845897</v>
      </c>
      <c r="U93" s="377"/>
      <c r="V93" s="378">
        <f t="shared" ref="V93:AX93" si="71">+V92*V89/10</f>
        <v>448.96500000000003</v>
      </c>
      <c r="W93" s="378">
        <f t="shared" si="71"/>
        <v>0</v>
      </c>
      <c r="X93" s="378">
        <f t="shared" si="71"/>
        <v>961.42000000000007</v>
      </c>
      <c r="Y93" s="573">
        <f t="shared" si="71"/>
        <v>914.78000000000009</v>
      </c>
      <c r="Z93" s="378">
        <f t="shared" si="71"/>
        <v>857.41200000000003</v>
      </c>
      <c r="AA93" s="378">
        <f t="shared" si="71"/>
        <v>0</v>
      </c>
      <c r="AB93" s="378">
        <f t="shared" si="71"/>
        <v>1831.2049999999999</v>
      </c>
      <c r="AC93" s="378">
        <f>+AC92*AC89/10</f>
        <v>1879.75</v>
      </c>
      <c r="AD93" s="378">
        <f t="shared" si="71"/>
        <v>301.892</v>
      </c>
      <c r="AE93" s="378">
        <f t="shared" si="71"/>
        <v>0</v>
      </c>
      <c r="AF93" s="378">
        <f t="shared" si="71"/>
        <v>642.05200000000002</v>
      </c>
      <c r="AG93" s="573">
        <f t="shared" si="71"/>
        <v>554.01900000000001</v>
      </c>
      <c r="AH93" s="378">
        <f t="shared" si="71"/>
        <v>90.430499999999995</v>
      </c>
      <c r="AI93" s="378">
        <f t="shared" si="71"/>
        <v>0</v>
      </c>
      <c r="AJ93" s="378">
        <f t="shared" si="71"/>
        <v>193.31549999999999</v>
      </c>
      <c r="AK93" s="573">
        <f t="shared" si="71"/>
        <v>180.82050000000001</v>
      </c>
      <c r="AL93" s="378">
        <f t="shared" si="71"/>
        <v>143.55450000000002</v>
      </c>
      <c r="AM93" s="378">
        <f t="shared" si="71"/>
        <v>0</v>
      </c>
      <c r="AN93" s="378">
        <f t="shared" si="71"/>
        <v>334.81799999999998</v>
      </c>
      <c r="AO93" s="573">
        <f t="shared" si="71"/>
        <v>327.46499999999997</v>
      </c>
      <c r="AP93" s="378">
        <f t="shared" si="71"/>
        <v>1423.1112000000001</v>
      </c>
      <c r="AQ93" s="378">
        <f t="shared" si="71"/>
        <v>0</v>
      </c>
      <c r="AR93" s="378">
        <f t="shared" si="71"/>
        <v>3013.2832800000001</v>
      </c>
      <c r="AS93" s="378">
        <f t="shared" si="71"/>
        <v>3156.9442800000002</v>
      </c>
      <c r="AT93" s="378">
        <f t="shared" si="71"/>
        <v>467.69741999999997</v>
      </c>
      <c r="AU93" s="378">
        <f t="shared" si="71"/>
        <v>0</v>
      </c>
      <c r="AV93" s="378">
        <f t="shared" si="71"/>
        <v>1024.1314200000002</v>
      </c>
      <c r="AW93" s="378">
        <v>1137.2</v>
      </c>
      <c r="AX93" s="378">
        <f t="shared" si="71"/>
        <v>3119.2</v>
      </c>
      <c r="AZ93" s="627">
        <f t="shared" ref="AZ93:AZ128" si="72">+AX93-AW93</f>
        <v>1981.9999999999998</v>
      </c>
    </row>
    <row r="94" spans="1:52" ht="21" customHeight="1">
      <c r="A94" s="653" t="s">
        <v>934</v>
      </c>
      <c r="B94" s="580" t="s">
        <v>908</v>
      </c>
      <c r="C94" s="549" t="s">
        <v>314</v>
      </c>
      <c r="D94" s="573">
        <v>79.5</v>
      </c>
      <c r="E94" s="573"/>
      <c r="F94" s="378">
        <v>180.33</v>
      </c>
      <c r="G94" s="377">
        <v>280.95</v>
      </c>
      <c r="H94" s="377">
        <f t="shared" si="69"/>
        <v>210.4</v>
      </c>
      <c r="I94" s="377">
        <f t="shared" si="69"/>
        <v>0</v>
      </c>
      <c r="J94" s="378">
        <f t="shared" si="69"/>
        <v>261.32</v>
      </c>
      <c r="K94" s="378">
        <v>270.02</v>
      </c>
      <c r="L94" s="378">
        <f t="shared" si="70"/>
        <v>270.02</v>
      </c>
      <c r="M94" s="377">
        <f t="shared" si="58"/>
        <v>0</v>
      </c>
      <c r="N94" s="612">
        <f t="shared" si="59"/>
        <v>264.65408805031444</v>
      </c>
      <c r="O94" s="612" t="e">
        <f t="shared" si="60"/>
        <v>#DIV/0!</v>
      </c>
      <c r="P94" s="612">
        <f t="shared" si="61"/>
        <v>74.888770243815628</v>
      </c>
      <c r="Q94" s="612">
        <f t="shared" si="62"/>
        <v>0</v>
      </c>
      <c r="R94" s="612">
        <f t="shared" si="53"/>
        <v>144.91210558420673</v>
      </c>
      <c r="S94" s="615">
        <f t="shared" si="54"/>
        <v>93.01299163552234</v>
      </c>
      <c r="T94" s="615">
        <f t="shared" si="55"/>
        <v>103.32925149242308</v>
      </c>
      <c r="U94" s="618"/>
      <c r="V94" s="378">
        <f t="shared" ref="V94:AX94" si="73">V95+V97</f>
        <v>0</v>
      </c>
      <c r="W94" s="378">
        <f t="shared" si="73"/>
        <v>0</v>
      </c>
      <c r="X94" s="378">
        <f t="shared" si="73"/>
        <v>0</v>
      </c>
      <c r="Y94" s="378">
        <f t="shared" si="73"/>
        <v>0</v>
      </c>
      <c r="Z94" s="378">
        <f t="shared" si="73"/>
        <v>4.01</v>
      </c>
      <c r="AA94" s="378">
        <f t="shared" si="73"/>
        <v>0</v>
      </c>
      <c r="AB94" s="573">
        <f t="shared" si="73"/>
        <v>4.01</v>
      </c>
      <c r="AC94" s="573">
        <f t="shared" si="73"/>
        <v>4.01</v>
      </c>
      <c r="AD94" s="378">
        <f t="shared" si="73"/>
        <v>7.6800000000000006</v>
      </c>
      <c r="AE94" s="378">
        <f t="shared" si="73"/>
        <v>0</v>
      </c>
      <c r="AF94" s="573">
        <f t="shared" si="73"/>
        <v>22.029999999999998</v>
      </c>
      <c r="AG94" s="573">
        <f t="shared" si="73"/>
        <v>30.729999999999997</v>
      </c>
      <c r="AH94" s="573">
        <f t="shared" si="73"/>
        <v>17.7</v>
      </c>
      <c r="AI94" s="573">
        <f t="shared" si="73"/>
        <v>0</v>
      </c>
      <c r="AJ94" s="573">
        <f t="shared" si="73"/>
        <v>18.079999999999998</v>
      </c>
      <c r="AK94" s="378">
        <f t="shared" si="73"/>
        <v>18.079999999999998</v>
      </c>
      <c r="AL94" s="378">
        <f t="shared" si="73"/>
        <v>7.5299999999999994</v>
      </c>
      <c r="AM94" s="378">
        <f t="shared" si="73"/>
        <v>0</v>
      </c>
      <c r="AN94" s="378">
        <f t="shared" si="73"/>
        <v>8.5299999999999994</v>
      </c>
      <c r="AO94" s="378">
        <f t="shared" si="73"/>
        <v>8.5299999999999994</v>
      </c>
      <c r="AP94" s="378">
        <f t="shared" si="73"/>
        <v>80.48</v>
      </c>
      <c r="AQ94" s="378">
        <f t="shared" si="73"/>
        <v>0</v>
      </c>
      <c r="AR94" s="378">
        <f t="shared" si="73"/>
        <v>107.94</v>
      </c>
      <c r="AS94" s="378">
        <f t="shared" si="73"/>
        <v>107.94</v>
      </c>
      <c r="AT94" s="378">
        <f t="shared" si="73"/>
        <v>93</v>
      </c>
      <c r="AU94" s="378">
        <f t="shared" si="73"/>
        <v>0</v>
      </c>
      <c r="AV94" s="378">
        <f t="shared" si="73"/>
        <v>100.72999999999999</v>
      </c>
      <c r="AW94" s="378">
        <v>100.72999999999999</v>
      </c>
      <c r="AX94" s="378">
        <f t="shared" si="73"/>
        <v>100.72999999999999</v>
      </c>
      <c r="AZ94" s="627">
        <f t="shared" si="72"/>
        <v>0</v>
      </c>
    </row>
    <row r="95" spans="1:52" ht="21.75" customHeight="1">
      <c r="A95" s="549"/>
      <c r="B95" s="581" t="s">
        <v>909</v>
      </c>
      <c r="C95" s="549" t="s">
        <v>314</v>
      </c>
      <c r="D95" s="377">
        <v>49.5</v>
      </c>
      <c r="E95" s="573"/>
      <c r="F95" s="378">
        <v>80.399999999999991</v>
      </c>
      <c r="G95" s="377">
        <v>80.399999999999991</v>
      </c>
      <c r="H95" s="377">
        <f t="shared" si="69"/>
        <v>80.399999999999991</v>
      </c>
      <c r="I95" s="377">
        <f t="shared" si="69"/>
        <v>0</v>
      </c>
      <c r="J95" s="378">
        <f t="shared" si="69"/>
        <v>80.399999999999991</v>
      </c>
      <c r="K95" s="378">
        <v>89.1</v>
      </c>
      <c r="L95" s="378">
        <f t="shared" si="70"/>
        <v>89.1</v>
      </c>
      <c r="M95" s="377">
        <f t="shared" si="58"/>
        <v>0</v>
      </c>
      <c r="N95" s="612">
        <f t="shared" si="59"/>
        <v>162.42424242424241</v>
      </c>
      <c r="O95" s="612" t="e">
        <f t="shared" si="60"/>
        <v>#DIV/0!</v>
      </c>
      <c r="P95" s="615">
        <f t="shared" si="61"/>
        <v>100</v>
      </c>
      <c r="Q95" s="615">
        <f t="shared" si="62"/>
        <v>0</v>
      </c>
      <c r="R95" s="615">
        <f t="shared" si="53"/>
        <v>100</v>
      </c>
      <c r="S95" s="615">
        <f t="shared" si="54"/>
        <v>100</v>
      </c>
      <c r="T95" s="615">
        <f t="shared" si="55"/>
        <v>110.82089552238806</v>
      </c>
      <c r="U95" s="618"/>
      <c r="V95" s="378"/>
      <c r="W95" s="378"/>
      <c r="X95" s="378"/>
      <c r="Y95" s="378">
        <v>0</v>
      </c>
      <c r="Z95" s="378"/>
      <c r="AA95" s="377"/>
      <c r="AB95" s="573">
        <v>0</v>
      </c>
      <c r="AC95" s="573">
        <v>0</v>
      </c>
      <c r="AD95" s="573">
        <v>1.97</v>
      </c>
      <c r="AE95" s="625"/>
      <c r="AF95" s="573">
        <v>1.97</v>
      </c>
      <c r="AG95" s="573">
        <f>1.97+8.7</f>
        <v>10.67</v>
      </c>
      <c r="AH95" s="573">
        <v>13.28</v>
      </c>
      <c r="AI95" s="573"/>
      <c r="AJ95" s="573">
        <v>13.28</v>
      </c>
      <c r="AK95" s="377">
        <v>13.28</v>
      </c>
      <c r="AL95" s="573">
        <v>4.76</v>
      </c>
      <c r="AM95" s="645"/>
      <c r="AN95" s="573">
        <v>4.76</v>
      </c>
      <c r="AO95" s="573">
        <v>4.76</v>
      </c>
      <c r="AP95" s="573">
        <v>21.48</v>
      </c>
      <c r="AQ95" s="618"/>
      <c r="AR95" s="549">
        <v>21.48</v>
      </c>
      <c r="AS95" s="549">
        <v>21.48</v>
      </c>
      <c r="AT95" s="549">
        <v>38.909999999999997</v>
      </c>
      <c r="AU95" s="549"/>
      <c r="AV95" s="628">
        <v>38.909999999999997</v>
      </c>
      <c r="AW95" s="628">
        <v>38.909999999999997</v>
      </c>
      <c r="AX95" s="628">
        <v>38.909999999999997</v>
      </c>
      <c r="AZ95" s="627">
        <f t="shared" si="72"/>
        <v>0</v>
      </c>
    </row>
    <row r="96" spans="1:52">
      <c r="A96" s="549"/>
      <c r="B96" s="552" t="s">
        <v>910</v>
      </c>
      <c r="C96" s="549" t="s">
        <v>314</v>
      </c>
      <c r="D96" s="377">
        <v>34.5</v>
      </c>
      <c r="E96" s="573"/>
      <c r="F96" s="378">
        <v>65.44</v>
      </c>
      <c r="G96" s="378">
        <v>0</v>
      </c>
      <c r="H96" s="377">
        <f t="shared" si="69"/>
        <v>0</v>
      </c>
      <c r="I96" s="377">
        <f t="shared" si="69"/>
        <v>0</v>
      </c>
      <c r="J96" s="377">
        <f t="shared" si="69"/>
        <v>0</v>
      </c>
      <c r="K96" s="377">
        <v>0</v>
      </c>
      <c r="L96" s="377">
        <f t="shared" si="70"/>
        <v>0</v>
      </c>
      <c r="M96" s="377">
        <f t="shared" si="58"/>
        <v>0</v>
      </c>
      <c r="N96" s="612"/>
      <c r="O96" s="612"/>
      <c r="P96" s="612"/>
      <c r="Q96" s="612"/>
      <c r="R96" s="612"/>
      <c r="S96" s="612"/>
      <c r="T96" s="612"/>
      <c r="U96" s="618"/>
      <c r="V96" s="378"/>
      <c r="W96" s="378"/>
      <c r="X96" s="378"/>
      <c r="Y96" s="378">
        <v>0</v>
      </c>
      <c r="Z96" s="378"/>
      <c r="AA96" s="378"/>
      <c r="AB96" s="573"/>
      <c r="AC96" s="573"/>
      <c r="AD96" s="378"/>
      <c r="AE96" s="378"/>
      <c r="AF96" s="573"/>
      <c r="AG96" s="573"/>
      <c r="AH96" s="573"/>
      <c r="AI96" s="573"/>
      <c r="AJ96" s="377"/>
      <c r="AK96" s="377"/>
      <c r="AL96" s="573"/>
      <c r="AM96" s="645"/>
      <c r="AN96" s="573"/>
      <c r="AO96" s="378"/>
      <c r="AP96" s="573"/>
      <c r="AQ96" s="618"/>
      <c r="AR96" s="549"/>
      <c r="AS96" s="549"/>
      <c r="AT96" s="549"/>
      <c r="AU96" s="549"/>
      <c r="AV96" s="628"/>
      <c r="AW96" s="628"/>
      <c r="AX96" s="628"/>
      <c r="AZ96" s="627">
        <f t="shared" si="72"/>
        <v>0</v>
      </c>
    </row>
    <row r="97" spans="1:53">
      <c r="A97" s="549"/>
      <c r="B97" s="581" t="s">
        <v>1103</v>
      </c>
      <c r="C97" s="549" t="s">
        <v>314</v>
      </c>
      <c r="D97" s="573">
        <v>30</v>
      </c>
      <c r="E97" s="573"/>
      <c r="F97" s="378">
        <v>99.93</v>
      </c>
      <c r="G97" s="377">
        <v>200.55</v>
      </c>
      <c r="H97" s="377">
        <f t="shared" si="69"/>
        <v>130</v>
      </c>
      <c r="I97" s="377">
        <f t="shared" si="69"/>
        <v>0</v>
      </c>
      <c r="J97" s="625">
        <f t="shared" si="69"/>
        <v>180.92</v>
      </c>
      <c r="K97" s="625">
        <v>180.92</v>
      </c>
      <c r="L97" s="625">
        <f t="shared" si="70"/>
        <v>180.92</v>
      </c>
      <c r="M97" s="377">
        <f t="shared" si="58"/>
        <v>0</v>
      </c>
      <c r="N97" s="612">
        <f t="shared" si="59"/>
        <v>433.33333333333337</v>
      </c>
      <c r="O97" s="612" t="e">
        <f t="shared" si="60"/>
        <v>#DIV/0!</v>
      </c>
      <c r="P97" s="612">
        <f t="shared" si="61"/>
        <v>64.821740214410369</v>
      </c>
      <c r="Q97" s="612">
        <f t="shared" si="62"/>
        <v>0</v>
      </c>
      <c r="R97" s="612">
        <f t="shared" si="53"/>
        <v>181.046732712899</v>
      </c>
      <c r="S97" s="615">
        <f t="shared" si="54"/>
        <v>90.211917227624028</v>
      </c>
      <c r="T97" s="615">
        <f t="shared" si="55"/>
        <v>100</v>
      </c>
      <c r="U97" s="618"/>
      <c r="V97" s="378"/>
      <c r="W97" s="377"/>
      <c r="X97" s="377"/>
      <c r="Y97" s="377">
        <v>0</v>
      </c>
      <c r="Z97" s="573">
        <v>4.01</v>
      </c>
      <c r="AA97" s="573"/>
      <c r="AB97" s="573">
        <v>4.01</v>
      </c>
      <c r="AC97" s="573">
        <v>4.01</v>
      </c>
      <c r="AD97" s="573">
        <v>5.7100000000000009</v>
      </c>
      <c r="AE97" s="377"/>
      <c r="AF97" s="573">
        <v>20.059999999999999</v>
      </c>
      <c r="AG97" s="573">
        <v>20.059999999999999</v>
      </c>
      <c r="AH97" s="377">
        <v>4.42</v>
      </c>
      <c r="AI97" s="573"/>
      <c r="AJ97" s="573">
        <v>4.8</v>
      </c>
      <c r="AK97" s="378">
        <v>4.8</v>
      </c>
      <c r="AL97" s="377">
        <v>2.77</v>
      </c>
      <c r="AM97" s="626"/>
      <c r="AN97" s="573">
        <v>3.77</v>
      </c>
      <c r="AO97" s="573">
        <v>3.77</v>
      </c>
      <c r="AP97" s="573">
        <v>59</v>
      </c>
      <c r="AQ97" s="618"/>
      <c r="AR97" s="549">
        <v>86.46</v>
      </c>
      <c r="AS97" s="549">
        <v>86.46</v>
      </c>
      <c r="AT97" s="549">
        <v>54.09</v>
      </c>
      <c r="AU97" s="549"/>
      <c r="AV97" s="628">
        <v>61.82</v>
      </c>
      <c r="AW97" s="628">
        <v>61.82</v>
      </c>
      <c r="AX97" s="628">
        <v>61.82</v>
      </c>
      <c r="AZ97" s="627">
        <f t="shared" si="72"/>
        <v>0</v>
      </c>
    </row>
    <row r="98" spans="1:53" s="564" customFormat="1">
      <c r="A98" s="582"/>
      <c r="B98" s="629" t="s">
        <v>910</v>
      </c>
      <c r="C98" s="582" t="s">
        <v>314</v>
      </c>
      <c r="D98" s="645">
        <v>30</v>
      </c>
      <c r="E98" s="645"/>
      <c r="F98" s="625">
        <v>99.93</v>
      </c>
      <c r="G98" s="626">
        <v>101</v>
      </c>
      <c r="H98" s="377">
        <f t="shared" si="69"/>
        <v>30</v>
      </c>
      <c r="I98" s="377">
        <f t="shared" si="69"/>
        <v>0</v>
      </c>
      <c r="J98" s="573">
        <f t="shared" si="69"/>
        <v>80.92</v>
      </c>
      <c r="K98" s="573">
        <v>0</v>
      </c>
      <c r="L98" s="377">
        <f t="shared" si="70"/>
        <v>0</v>
      </c>
      <c r="M98" s="377">
        <f t="shared" si="58"/>
        <v>0</v>
      </c>
      <c r="N98" s="612">
        <f t="shared" si="59"/>
        <v>100</v>
      </c>
      <c r="O98" s="612" t="e">
        <f t="shared" si="60"/>
        <v>#DIV/0!</v>
      </c>
      <c r="P98" s="612">
        <f t="shared" si="61"/>
        <v>29.702970297029704</v>
      </c>
      <c r="Q98" s="612">
        <f t="shared" si="62"/>
        <v>0</v>
      </c>
      <c r="R98" s="612">
        <f t="shared" si="53"/>
        <v>80.976683678575</v>
      </c>
      <c r="S98" s="612">
        <f t="shared" si="54"/>
        <v>80.118811881188122</v>
      </c>
      <c r="T98" s="615">
        <f t="shared" si="55"/>
        <v>0</v>
      </c>
      <c r="U98" s="630"/>
      <c r="V98" s="625"/>
      <c r="W98" s="625"/>
      <c r="X98" s="625"/>
      <c r="Y98" s="625">
        <v>0</v>
      </c>
      <c r="Z98" s="645"/>
      <c r="AA98" s="626"/>
      <c r="AB98" s="625"/>
      <c r="AC98" s="625"/>
      <c r="AD98" s="645">
        <v>2</v>
      </c>
      <c r="AE98" s="625"/>
      <c r="AF98" s="645">
        <v>16.350000000000001</v>
      </c>
      <c r="AG98" s="645">
        <v>0</v>
      </c>
      <c r="AH98" s="625">
        <v>2</v>
      </c>
      <c r="AI98" s="645"/>
      <c r="AJ98" s="645">
        <v>2.36</v>
      </c>
      <c r="AK98" s="625">
        <v>0</v>
      </c>
      <c r="AL98" s="645"/>
      <c r="AM98" s="625"/>
      <c r="AN98" s="645">
        <v>1</v>
      </c>
      <c r="AO98" s="645"/>
      <c r="AP98" s="645">
        <v>20</v>
      </c>
      <c r="AQ98" s="630"/>
      <c r="AR98" s="582">
        <v>47.48</v>
      </c>
      <c r="AS98" s="582">
        <v>0</v>
      </c>
      <c r="AT98" s="582">
        <v>6</v>
      </c>
      <c r="AU98" s="582"/>
      <c r="AV98" s="631">
        <v>13.73</v>
      </c>
      <c r="AW98" s="631"/>
      <c r="AX98" s="631"/>
      <c r="AZ98" s="627">
        <f t="shared" si="72"/>
        <v>0</v>
      </c>
    </row>
    <row r="99" spans="1:53" ht="21" customHeight="1">
      <c r="A99" s="653" t="s">
        <v>934</v>
      </c>
      <c r="B99" s="550" t="s">
        <v>963</v>
      </c>
      <c r="C99" s="549" t="s">
        <v>172</v>
      </c>
      <c r="D99" s="378">
        <v>32.93</v>
      </c>
      <c r="E99" s="573">
        <v>32.93</v>
      </c>
      <c r="F99" s="573">
        <v>32.93</v>
      </c>
      <c r="G99" s="573">
        <v>32.93</v>
      </c>
      <c r="H99" s="377">
        <f t="shared" si="69"/>
        <v>32.93</v>
      </c>
      <c r="I99" s="377">
        <f t="shared" si="69"/>
        <v>0</v>
      </c>
      <c r="J99" s="377">
        <f t="shared" si="69"/>
        <v>32.93</v>
      </c>
      <c r="K99" s="377">
        <v>32.93</v>
      </c>
      <c r="L99" s="377">
        <f t="shared" si="70"/>
        <v>32.93</v>
      </c>
      <c r="M99" s="377">
        <f t="shared" si="58"/>
        <v>0</v>
      </c>
      <c r="N99" s="612">
        <f t="shared" si="59"/>
        <v>100</v>
      </c>
      <c r="O99" s="612">
        <f t="shared" si="60"/>
        <v>0</v>
      </c>
      <c r="P99" s="615">
        <f t="shared" si="61"/>
        <v>100</v>
      </c>
      <c r="Q99" s="615">
        <f t="shared" si="62"/>
        <v>0</v>
      </c>
      <c r="R99" s="615">
        <f t="shared" si="53"/>
        <v>100</v>
      </c>
      <c r="S99" s="615">
        <f t="shared" si="54"/>
        <v>100</v>
      </c>
      <c r="T99" s="615">
        <f t="shared" si="55"/>
        <v>100</v>
      </c>
      <c r="U99" s="618"/>
      <c r="V99" s="573"/>
      <c r="W99" s="573"/>
      <c r="X99" s="573"/>
      <c r="Y99" s="573">
        <v>0</v>
      </c>
      <c r="Z99" s="573"/>
      <c r="AA99" s="573"/>
      <c r="AB99" s="573"/>
      <c r="AC99" s="573">
        <v>0</v>
      </c>
      <c r="AD99" s="573"/>
      <c r="AE99" s="573"/>
      <c r="AF99" s="573"/>
      <c r="AG99" s="573">
        <v>0</v>
      </c>
      <c r="AH99" s="573"/>
      <c r="AI99" s="573"/>
      <c r="AJ99" s="573"/>
      <c r="AK99" s="573">
        <v>0</v>
      </c>
      <c r="AL99" s="573"/>
      <c r="AM99" s="573"/>
      <c r="AN99" s="573"/>
      <c r="AO99" s="573">
        <v>0</v>
      </c>
      <c r="AP99" s="573"/>
      <c r="AQ99" s="618"/>
      <c r="AR99" s="549"/>
      <c r="AS99" s="549">
        <v>0</v>
      </c>
      <c r="AT99" s="549">
        <v>32.93</v>
      </c>
      <c r="AU99" s="549"/>
      <c r="AV99" s="628">
        <v>32.93</v>
      </c>
      <c r="AW99" s="628">
        <v>32.93</v>
      </c>
      <c r="AX99" s="628">
        <v>32.93</v>
      </c>
      <c r="AZ99" s="627">
        <f t="shared" si="72"/>
        <v>0</v>
      </c>
    </row>
    <row r="100" spans="1:53">
      <c r="A100" s="549"/>
      <c r="B100" s="552" t="s">
        <v>628</v>
      </c>
      <c r="C100" s="549" t="s">
        <v>172</v>
      </c>
      <c r="D100" s="377">
        <v>32.93</v>
      </c>
      <c r="E100" s="573">
        <v>32.93</v>
      </c>
      <c r="F100" s="573">
        <v>32.93</v>
      </c>
      <c r="G100" s="573">
        <v>32.93</v>
      </c>
      <c r="H100" s="377">
        <f t="shared" si="69"/>
        <v>32.93</v>
      </c>
      <c r="I100" s="377">
        <f t="shared" si="69"/>
        <v>0</v>
      </c>
      <c r="J100" s="377">
        <f t="shared" si="69"/>
        <v>32.93</v>
      </c>
      <c r="K100" s="377">
        <v>32.93</v>
      </c>
      <c r="L100" s="377">
        <f t="shared" si="70"/>
        <v>32.93</v>
      </c>
      <c r="M100" s="377">
        <f t="shared" si="58"/>
        <v>0</v>
      </c>
      <c r="N100" s="612">
        <f t="shared" si="59"/>
        <v>100</v>
      </c>
      <c r="O100" s="612">
        <f t="shared" si="60"/>
        <v>0</v>
      </c>
      <c r="P100" s="615">
        <f t="shared" si="61"/>
        <v>100</v>
      </c>
      <c r="Q100" s="615">
        <f t="shared" si="62"/>
        <v>0</v>
      </c>
      <c r="R100" s="615">
        <f t="shared" si="53"/>
        <v>100</v>
      </c>
      <c r="S100" s="615">
        <f t="shared" si="54"/>
        <v>100</v>
      </c>
      <c r="T100" s="615">
        <f t="shared" si="55"/>
        <v>100</v>
      </c>
      <c r="U100" s="618"/>
      <c r="V100" s="573"/>
      <c r="W100" s="573"/>
      <c r="X100" s="573"/>
      <c r="Y100" s="573">
        <v>0</v>
      </c>
      <c r="Z100" s="573"/>
      <c r="AA100" s="573"/>
      <c r="AB100" s="573"/>
      <c r="AC100" s="573">
        <v>0</v>
      </c>
      <c r="AD100" s="573"/>
      <c r="AE100" s="573"/>
      <c r="AF100" s="573"/>
      <c r="AG100" s="573">
        <v>0</v>
      </c>
      <c r="AH100" s="573"/>
      <c r="AI100" s="573"/>
      <c r="AJ100" s="573"/>
      <c r="AK100" s="573">
        <v>0</v>
      </c>
      <c r="AL100" s="573"/>
      <c r="AM100" s="573"/>
      <c r="AN100" s="573"/>
      <c r="AO100" s="573">
        <v>0</v>
      </c>
      <c r="AP100" s="573"/>
      <c r="AQ100" s="618"/>
      <c r="AR100" s="549"/>
      <c r="AS100" s="549">
        <v>0</v>
      </c>
      <c r="AT100" s="549">
        <v>32.93</v>
      </c>
      <c r="AU100" s="549"/>
      <c r="AV100" s="628">
        <v>32.93</v>
      </c>
      <c r="AW100" s="628">
        <v>32.93</v>
      </c>
      <c r="AX100" s="628">
        <v>32.93</v>
      </c>
      <c r="AZ100" s="627">
        <f t="shared" si="72"/>
        <v>0</v>
      </c>
    </row>
    <row r="101" spans="1:53" ht="21" hidden="1" customHeight="1">
      <c r="A101" s="549"/>
      <c r="B101" s="550" t="s">
        <v>263</v>
      </c>
      <c r="C101" s="549"/>
      <c r="D101" s="377">
        <v>0</v>
      </c>
      <c r="E101" s="573"/>
      <c r="F101" s="377"/>
      <c r="G101" s="377"/>
      <c r="H101" s="377">
        <f t="shared" si="69"/>
        <v>0</v>
      </c>
      <c r="I101" s="377">
        <f t="shared" si="69"/>
        <v>0</v>
      </c>
      <c r="J101" s="377">
        <f t="shared" si="69"/>
        <v>0</v>
      </c>
      <c r="K101" s="377">
        <v>0</v>
      </c>
      <c r="L101" s="377">
        <f t="shared" si="70"/>
        <v>0</v>
      </c>
      <c r="M101" s="377">
        <f t="shared" si="58"/>
        <v>0</v>
      </c>
      <c r="N101" s="612" t="e">
        <f t="shared" si="59"/>
        <v>#DIV/0!</v>
      </c>
      <c r="O101" s="612" t="e">
        <f t="shared" si="60"/>
        <v>#DIV/0!</v>
      </c>
      <c r="P101" s="612" t="e">
        <f t="shared" si="61"/>
        <v>#DIV/0!</v>
      </c>
      <c r="Q101" s="612" t="e">
        <f t="shared" si="62"/>
        <v>#DIV/0!</v>
      </c>
      <c r="R101" s="612" t="e">
        <f t="shared" si="53"/>
        <v>#DIV/0!</v>
      </c>
      <c r="S101" s="612" t="e">
        <f t="shared" si="54"/>
        <v>#DIV/0!</v>
      </c>
      <c r="T101" s="612" t="e">
        <f t="shared" si="55"/>
        <v>#DIV/0!</v>
      </c>
      <c r="U101" s="618"/>
      <c r="V101" s="573"/>
      <c r="W101" s="573"/>
      <c r="X101" s="573"/>
      <c r="Y101" s="573">
        <v>0</v>
      </c>
      <c r="Z101" s="573"/>
      <c r="AA101" s="573"/>
      <c r="AB101" s="573"/>
      <c r="AC101" s="573">
        <v>0</v>
      </c>
      <c r="AD101" s="573"/>
      <c r="AE101" s="573"/>
      <c r="AF101" s="573"/>
      <c r="AG101" s="573">
        <v>0</v>
      </c>
      <c r="AH101" s="573"/>
      <c r="AI101" s="573"/>
      <c r="AJ101" s="573"/>
      <c r="AK101" s="573">
        <v>0</v>
      </c>
      <c r="AL101" s="573"/>
      <c r="AM101" s="573"/>
      <c r="AN101" s="573"/>
      <c r="AO101" s="573">
        <v>0</v>
      </c>
      <c r="AP101" s="573"/>
      <c r="AQ101" s="618"/>
      <c r="AR101" s="549"/>
      <c r="AS101" s="549">
        <v>0</v>
      </c>
      <c r="AT101" s="549"/>
      <c r="AU101" s="549"/>
      <c r="AV101" s="628"/>
      <c r="AW101" s="628">
        <v>0</v>
      </c>
      <c r="AX101" s="628">
        <v>0</v>
      </c>
      <c r="AZ101" s="627">
        <f t="shared" si="72"/>
        <v>0</v>
      </c>
    </row>
    <row r="102" spans="1:53" ht="24" customHeight="1">
      <c r="A102" s="549"/>
      <c r="B102" s="550" t="s">
        <v>72</v>
      </c>
      <c r="C102" s="549" t="s">
        <v>56</v>
      </c>
      <c r="D102" s="377">
        <v>0</v>
      </c>
      <c r="E102" s="573">
        <v>12</v>
      </c>
      <c r="F102" s="377">
        <v>15.5</v>
      </c>
      <c r="G102" s="377">
        <v>16</v>
      </c>
      <c r="H102" s="377">
        <f t="shared" si="69"/>
        <v>0</v>
      </c>
      <c r="I102" s="377">
        <f t="shared" si="69"/>
        <v>0</v>
      </c>
      <c r="J102" s="377">
        <f t="shared" si="69"/>
        <v>16</v>
      </c>
      <c r="K102" s="377">
        <v>16</v>
      </c>
      <c r="L102" s="377">
        <f t="shared" si="70"/>
        <v>16</v>
      </c>
      <c r="M102" s="377">
        <f t="shared" si="58"/>
        <v>0</v>
      </c>
      <c r="N102" s="612"/>
      <c r="O102" s="612"/>
      <c r="P102" s="612"/>
      <c r="Q102" s="612">
        <f t="shared" si="62"/>
        <v>0</v>
      </c>
      <c r="R102" s="612">
        <f t="shared" si="53"/>
        <v>103.22580645161291</v>
      </c>
      <c r="S102" s="615">
        <f t="shared" si="54"/>
        <v>100</v>
      </c>
      <c r="T102" s="615">
        <f t="shared" si="55"/>
        <v>100</v>
      </c>
      <c r="U102" s="618"/>
      <c r="V102" s="573"/>
      <c r="W102" s="573"/>
      <c r="X102" s="573"/>
      <c r="Y102" s="573">
        <v>0</v>
      </c>
      <c r="Z102" s="573"/>
      <c r="AA102" s="573"/>
      <c r="AB102" s="573"/>
      <c r="AC102" s="573">
        <v>0</v>
      </c>
      <c r="AD102" s="573"/>
      <c r="AE102" s="573"/>
      <c r="AF102" s="573"/>
      <c r="AG102" s="573">
        <v>0</v>
      </c>
      <c r="AH102" s="573"/>
      <c r="AI102" s="573"/>
      <c r="AJ102" s="573"/>
      <c r="AK102" s="573">
        <v>0</v>
      </c>
      <c r="AL102" s="573"/>
      <c r="AM102" s="573"/>
      <c r="AN102" s="573"/>
      <c r="AO102" s="573">
        <v>0</v>
      </c>
      <c r="AP102" s="377"/>
      <c r="AQ102" s="618"/>
      <c r="AR102" s="549"/>
      <c r="AS102" s="549">
        <v>0</v>
      </c>
      <c r="AT102" s="549">
        <v>0</v>
      </c>
      <c r="AU102" s="549"/>
      <c r="AV102" s="628">
        <v>16</v>
      </c>
      <c r="AW102" s="628">
        <v>16</v>
      </c>
      <c r="AX102" s="628">
        <v>16</v>
      </c>
      <c r="AZ102" s="627">
        <f t="shared" si="72"/>
        <v>0</v>
      </c>
    </row>
    <row r="103" spans="1:53" ht="21" customHeight="1">
      <c r="A103" s="549" t="s">
        <v>177</v>
      </c>
      <c r="B103" s="550" t="s">
        <v>73</v>
      </c>
      <c r="C103" s="648"/>
      <c r="D103" s="573"/>
      <c r="E103" s="573"/>
      <c r="F103" s="573"/>
      <c r="G103" s="573"/>
      <c r="H103" s="377"/>
      <c r="I103" s="377"/>
      <c r="J103" s="377"/>
      <c r="K103" s="377"/>
      <c r="L103" s="377"/>
      <c r="M103" s="377">
        <f t="shared" si="58"/>
        <v>0</v>
      </c>
      <c r="N103" s="612"/>
      <c r="O103" s="612"/>
      <c r="P103" s="612"/>
      <c r="Q103" s="612" t="e">
        <f t="shared" si="62"/>
        <v>#DIV/0!</v>
      </c>
      <c r="R103" s="612"/>
      <c r="S103" s="612"/>
      <c r="T103" s="612"/>
      <c r="U103" s="618"/>
      <c r="V103" s="573"/>
      <c r="W103" s="573"/>
      <c r="X103" s="573"/>
      <c r="Y103" s="573"/>
      <c r="Z103" s="573"/>
      <c r="AA103" s="573"/>
      <c r="AB103" s="573"/>
      <c r="AC103" s="573"/>
      <c r="AD103" s="573"/>
      <c r="AE103" s="573"/>
      <c r="AF103" s="573"/>
      <c r="AG103" s="573"/>
      <c r="AH103" s="573"/>
      <c r="AI103" s="573"/>
      <c r="AJ103" s="573"/>
      <c r="AK103" s="573"/>
      <c r="AL103" s="573"/>
      <c r="AM103" s="573"/>
      <c r="AN103" s="573"/>
      <c r="AO103" s="573"/>
      <c r="AP103" s="573"/>
      <c r="AQ103" s="618"/>
      <c r="AR103" s="549"/>
      <c r="AS103" s="549"/>
      <c r="AT103" s="549"/>
      <c r="AU103" s="549"/>
      <c r="AV103" s="549"/>
      <c r="AW103" s="549"/>
      <c r="AX103" s="549"/>
      <c r="AZ103" s="627">
        <f t="shared" si="72"/>
        <v>0</v>
      </c>
    </row>
    <row r="104" spans="1:53" ht="21" customHeight="1">
      <c r="A104" s="549">
        <v>1</v>
      </c>
      <c r="B104" s="550" t="s">
        <v>74</v>
      </c>
      <c r="C104" s="549" t="s">
        <v>178</v>
      </c>
      <c r="D104" s="377">
        <v>23215</v>
      </c>
      <c r="E104" s="377">
        <v>0</v>
      </c>
      <c r="F104" s="377">
        <v>37749</v>
      </c>
      <c r="G104" s="377">
        <v>40226</v>
      </c>
      <c r="H104" s="377">
        <f t="shared" ref="H104:J113" si="74">V104+Z104+AD104+AH104+AL104+AP104+AT104</f>
        <v>21306</v>
      </c>
      <c r="I104" s="377">
        <f t="shared" si="74"/>
        <v>0</v>
      </c>
      <c r="J104" s="377">
        <f t="shared" si="74"/>
        <v>36599</v>
      </c>
      <c r="K104" s="377">
        <v>39103</v>
      </c>
      <c r="L104" s="377">
        <f t="shared" ref="L104:L113" si="75">Y104+AC104+AG104+AK104+AO104+AS104+AX104</f>
        <v>41961</v>
      </c>
      <c r="M104" s="377">
        <f t="shared" si="58"/>
        <v>2858</v>
      </c>
      <c r="N104" s="612">
        <f t="shared" si="59"/>
        <v>91.776868404049111</v>
      </c>
      <c r="O104" s="612" t="e">
        <f t="shared" si="60"/>
        <v>#DIV/0!</v>
      </c>
      <c r="P104" s="612">
        <f t="shared" si="61"/>
        <v>52.965743548948446</v>
      </c>
      <c r="Q104" s="612">
        <f t="shared" si="62"/>
        <v>0</v>
      </c>
      <c r="R104" s="612">
        <f t="shared" si="53"/>
        <v>96.953561683753207</v>
      </c>
      <c r="S104" s="612">
        <f t="shared" si="54"/>
        <v>90.983443543976534</v>
      </c>
      <c r="T104" s="612">
        <f t="shared" si="55"/>
        <v>114.65067351566982</v>
      </c>
      <c r="U104" s="618"/>
      <c r="V104" s="377">
        <f>+V106+V108+V110+V111+V113</f>
        <v>2281</v>
      </c>
      <c r="W104" s="377">
        <f t="shared" ref="W104:AX104" si="76">+W106+W108+W110+W111+W113</f>
        <v>0</v>
      </c>
      <c r="X104" s="377">
        <f t="shared" si="76"/>
        <v>4633</v>
      </c>
      <c r="Y104" s="377">
        <f t="shared" si="76"/>
        <v>4792</v>
      </c>
      <c r="Z104" s="377">
        <f t="shared" si="76"/>
        <v>2244</v>
      </c>
      <c r="AA104" s="377">
        <f t="shared" si="76"/>
        <v>0</v>
      </c>
      <c r="AB104" s="377">
        <f t="shared" si="76"/>
        <v>4303</v>
      </c>
      <c r="AC104" s="377">
        <f t="shared" si="76"/>
        <v>4596</v>
      </c>
      <c r="AD104" s="377">
        <f t="shared" si="76"/>
        <v>4466</v>
      </c>
      <c r="AE104" s="377">
        <f t="shared" si="76"/>
        <v>0</v>
      </c>
      <c r="AF104" s="377">
        <f t="shared" si="76"/>
        <v>6811</v>
      </c>
      <c r="AG104" s="377">
        <f t="shared" si="76"/>
        <v>7687</v>
      </c>
      <c r="AH104" s="377">
        <f t="shared" si="76"/>
        <v>1987</v>
      </c>
      <c r="AI104" s="377">
        <f t="shared" si="76"/>
        <v>0</v>
      </c>
      <c r="AJ104" s="377">
        <f t="shared" si="76"/>
        <v>3662</v>
      </c>
      <c r="AK104" s="377">
        <f t="shared" si="76"/>
        <v>3820</v>
      </c>
      <c r="AL104" s="377">
        <f t="shared" si="76"/>
        <v>2343</v>
      </c>
      <c r="AM104" s="377">
        <f t="shared" si="76"/>
        <v>0</v>
      </c>
      <c r="AN104" s="377">
        <f t="shared" si="76"/>
        <v>4121</v>
      </c>
      <c r="AO104" s="377">
        <f t="shared" si="76"/>
        <v>4374</v>
      </c>
      <c r="AP104" s="377">
        <f t="shared" si="76"/>
        <v>4379</v>
      </c>
      <c r="AQ104" s="377">
        <f t="shared" si="76"/>
        <v>0</v>
      </c>
      <c r="AR104" s="377">
        <f t="shared" si="76"/>
        <v>7685</v>
      </c>
      <c r="AS104" s="377">
        <f t="shared" si="76"/>
        <v>8300</v>
      </c>
      <c r="AT104" s="377">
        <f t="shared" si="76"/>
        <v>3606</v>
      </c>
      <c r="AU104" s="377">
        <f t="shared" si="76"/>
        <v>0</v>
      </c>
      <c r="AV104" s="377">
        <f t="shared" si="76"/>
        <v>5384</v>
      </c>
      <c r="AW104" s="377">
        <v>5534</v>
      </c>
      <c r="AX104" s="377">
        <f t="shared" si="76"/>
        <v>8392</v>
      </c>
      <c r="AZ104" s="627">
        <f t="shared" si="72"/>
        <v>2858</v>
      </c>
    </row>
    <row r="105" spans="1:53" ht="30.75" hidden="1" customHeight="1">
      <c r="A105" s="549"/>
      <c r="B105" s="552" t="s">
        <v>629</v>
      </c>
      <c r="C105" s="549" t="s">
        <v>178</v>
      </c>
      <c r="D105" s="377">
        <v>0</v>
      </c>
      <c r="E105" s="377">
        <v>1456</v>
      </c>
      <c r="F105" s="377">
        <v>13833</v>
      </c>
      <c r="G105" s="377">
        <v>4205</v>
      </c>
      <c r="H105" s="377">
        <f t="shared" si="74"/>
        <v>13567</v>
      </c>
      <c r="I105" s="377">
        <f t="shared" si="74"/>
        <v>0</v>
      </c>
      <c r="J105" s="377">
        <f t="shared" si="74"/>
        <v>13411</v>
      </c>
      <c r="K105" s="377">
        <v>14323</v>
      </c>
      <c r="L105" s="377">
        <f t="shared" si="75"/>
        <v>14323</v>
      </c>
      <c r="M105" s="377">
        <f t="shared" si="58"/>
        <v>0</v>
      </c>
      <c r="N105" s="612" t="e">
        <f t="shared" si="59"/>
        <v>#DIV/0!</v>
      </c>
      <c r="O105" s="612">
        <f t="shared" si="60"/>
        <v>0</v>
      </c>
      <c r="P105" s="612">
        <f t="shared" si="61"/>
        <v>322.63971462544595</v>
      </c>
      <c r="Q105" s="612">
        <f t="shared" si="62"/>
        <v>0</v>
      </c>
      <c r="R105" s="612">
        <f t="shared" si="53"/>
        <v>96.949324080098307</v>
      </c>
      <c r="S105" s="612">
        <f t="shared" si="54"/>
        <v>318.92984542211656</v>
      </c>
      <c r="T105" s="612">
        <f t="shared" si="55"/>
        <v>106.8003877414063</v>
      </c>
      <c r="U105" s="618"/>
      <c r="V105" s="377">
        <v>937</v>
      </c>
      <c r="W105" s="377"/>
      <c r="X105" s="377">
        <f>X107+X109+X112</f>
        <v>1491</v>
      </c>
      <c r="Y105" s="377">
        <f t="shared" ref="Y105:AX105" si="77">Y107+Y109+Y112</f>
        <v>1554</v>
      </c>
      <c r="Z105" s="377">
        <f t="shared" si="77"/>
        <v>1640</v>
      </c>
      <c r="AA105" s="377">
        <f t="shared" si="77"/>
        <v>0</v>
      </c>
      <c r="AB105" s="377">
        <f t="shared" si="77"/>
        <v>1498</v>
      </c>
      <c r="AC105" s="377">
        <f t="shared" si="77"/>
        <v>1610</v>
      </c>
      <c r="AD105" s="377">
        <f t="shared" si="77"/>
        <v>2645</v>
      </c>
      <c r="AE105" s="377">
        <f t="shared" si="77"/>
        <v>0</v>
      </c>
      <c r="AF105" s="377">
        <f t="shared" si="77"/>
        <v>3291</v>
      </c>
      <c r="AG105" s="377">
        <f t="shared" si="77"/>
        <v>3495</v>
      </c>
      <c r="AH105" s="377">
        <f t="shared" si="77"/>
        <v>1088</v>
      </c>
      <c r="AI105" s="377">
        <f t="shared" si="77"/>
        <v>0</v>
      </c>
      <c r="AJ105" s="377">
        <f t="shared" si="77"/>
        <v>1096</v>
      </c>
      <c r="AK105" s="377">
        <f t="shared" si="77"/>
        <v>1217</v>
      </c>
      <c r="AL105" s="377">
        <f t="shared" si="77"/>
        <v>1446</v>
      </c>
      <c r="AM105" s="377">
        <f t="shared" si="77"/>
        <v>0</v>
      </c>
      <c r="AN105" s="377">
        <f t="shared" si="77"/>
        <v>1282</v>
      </c>
      <c r="AO105" s="377">
        <f t="shared" si="77"/>
        <v>1374</v>
      </c>
      <c r="AP105" s="377">
        <f t="shared" si="77"/>
        <v>3540</v>
      </c>
      <c r="AQ105" s="377">
        <f t="shared" si="77"/>
        <v>0</v>
      </c>
      <c r="AR105" s="377">
        <f t="shared" si="77"/>
        <v>2977</v>
      </c>
      <c r="AS105" s="377">
        <f t="shared" si="77"/>
        <v>3221</v>
      </c>
      <c r="AT105" s="377">
        <f t="shared" si="77"/>
        <v>2271</v>
      </c>
      <c r="AU105" s="377">
        <f t="shared" si="77"/>
        <v>0</v>
      </c>
      <c r="AV105" s="377">
        <f t="shared" si="77"/>
        <v>1776</v>
      </c>
      <c r="AW105" s="377">
        <v>1852</v>
      </c>
      <c r="AX105" s="377">
        <f t="shared" si="77"/>
        <v>1852</v>
      </c>
      <c r="AZ105" s="627">
        <f t="shared" si="72"/>
        <v>0</v>
      </c>
    </row>
    <row r="106" spans="1:53" ht="21" customHeight="1">
      <c r="A106" s="549"/>
      <c r="B106" s="550" t="s">
        <v>75</v>
      </c>
      <c r="C106" s="549" t="s">
        <v>178</v>
      </c>
      <c r="D106" s="377">
        <v>1202</v>
      </c>
      <c r="E106" s="377">
        <v>0</v>
      </c>
      <c r="F106" s="377">
        <v>1238</v>
      </c>
      <c r="G106" s="377">
        <v>1238</v>
      </c>
      <c r="H106" s="377">
        <f t="shared" si="74"/>
        <v>1049</v>
      </c>
      <c r="I106" s="377">
        <f t="shared" si="74"/>
        <v>0</v>
      </c>
      <c r="J106" s="377">
        <f t="shared" si="74"/>
        <v>1238</v>
      </c>
      <c r="K106" s="377">
        <v>1168</v>
      </c>
      <c r="L106" s="377">
        <f t="shared" si="75"/>
        <v>2220</v>
      </c>
      <c r="M106" s="377">
        <f t="shared" si="58"/>
        <v>1052</v>
      </c>
      <c r="N106" s="612">
        <f t="shared" si="59"/>
        <v>87.271214642262905</v>
      </c>
      <c r="O106" s="612" t="e">
        <f t="shared" si="60"/>
        <v>#DIV/0!</v>
      </c>
      <c r="P106" s="612">
        <f t="shared" si="61"/>
        <v>84.733441033925686</v>
      </c>
      <c r="Q106" s="612">
        <f t="shared" si="62"/>
        <v>0</v>
      </c>
      <c r="R106" s="615">
        <f t="shared" si="53"/>
        <v>100</v>
      </c>
      <c r="S106" s="615">
        <f t="shared" si="54"/>
        <v>100</v>
      </c>
      <c r="T106" s="612">
        <f t="shared" si="55"/>
        <v>179.32148626817445</v>
      </c>
      <c r="U106" s="618"/>
      <c r="V106" s="377">
        <v>60</v>
      </c>
      <c r="W106" s="377"/>
      <c r="X106" s="377">
        <v>60</v>
      </c>
      <c r="Y106" s="377">
        <v>60</v>
      </c>
      <c r="Z106" s="377">
        <v>51</v>
      </c>
      <c r="AA106" s="377"/>
      <c r="AB106" s="377">
        <v>53</v>
      </c>
      <c r="AC106" s="377">
        <v>53</v>
      </c>
      <c r="AD106" s="377">
        <v>80</v>
      </c>
      <c r="AE106" s="377"/>
      <c r="AF106" s="377">
        <v>100</v>
      </c>
      <c r="AG106" s="377">
        <v>100</v>
      </c>
      <c r="AH106" s="377">
        <v>116</v>
      </c>
      <c r="AI106" s="377"/>
      <c r="AJ106" s="377">
        <v>119</v>
      </c>
      <c r="AK106" s="377">
        <v>119</v>
      </c>
      <c r="AL106" s="377">
        <v>15</v>
      </c>
      <c r="AM106" s="377"/>
      <c r="AN106" s="377">
        <v>16</v>
      </c>
      <c r="AO106" s="377">
        <v>16</v>
      </c>
      <c r="AP106" s="377">
        <v>232</v>
      </c>
      <c r="AQ106" s="377"/>
      <c r="AR106" s="648">
        <v>340</v>
      </c>
      <c r="AS106" s="648">
        <v>320</v>
      </c>
      <c r="AT106" s="648">
        <v>495</v>
      </c>
      <c r="AU106" s="648"/>
      <c r="AV106" s="648">
        <v>550</v>
      </c>
      <c r="AW106" s="648">
        <v>500</v>
      </c>
      <c r="AX106" s="648">
        <f>AW106+1052</f>
        <v>1552</v>
      </c>
      <c r="AY106" s="596">
        <f>+AW106+1052</f>
        <v>1552</v>
      </c>
      <c r="AZ106" s="627">
        <f t="shared" si="72"/>
        <v>1052</v>
      </c>
      <c r="BA106" s="596">
        <f>+AX106-AW106</f>
        <v>1052</v>
      </c>
    </row>
    <row r="107" spans="1:53" ht="31.5" hidden="1">
      <c r="A107" s="549"/>
      <c r="B107" s="552" t="s">
        <v>630</v>
      </c>
      <c r="C107" s="549"/>
      <c r="D107" s="377">
        <v>0</v>
      </c>
      <c r="E107" s="377">
        <v>0</v>
      </c>
      <c r="F107" s="377">
        <v>952</v>
      </c>
      <c r="G107" s="377">
        <v>0</v>
      </c>
      <c r="H107" s="377">
        <f t="shared" si="74"/>
        <v>918</v>
      </c>
      <c r="I107" s="377">
        <f t="shared" si="74"/>
        <v>0</v>
      </c>
      <c r="J107" s="377">
        <f t="shared" si="74"/>
        <v>920</v>
      </c>
      <c r="K107" s="377">
        <v>920</v>
      </c>
      <c r="L107" s="377">
        <f t="shared" si="75"/>
        <v>920</v>
      </c>
      <c r="M107" s="377">
        <f t="shared" si="58"/>
        <v>0</v>
      </c>
      <c r="N107" s="612" t="e">
        <f t="shared" si="59"/>
        <v>#DIV/0!</v>
      </c>
      <c r="O107" s="612" t="e">
        <f t="shared" si="60"/>
        <v>#DIV/0!</v>
      </c>
      <c r="P107" s="612" t="e">
        <f t="shared" si="61"/>
        <v>#DIV/0!</v>
      </c>
      <c r="Q107" s="612" t="e">
        <f t="shared" si="62"/>
        <v>#DIV/0!</v>
      </c>
      <c r="R107" s="612"/>
      <c r="S107" s="612"/>
      <c r="T107" s="612">
        <f t="shared" si="55"/>
        <v>100.00000000000001</v>
      </c>
      <c r="U107" s="618"/>
      <c r="V107" s="377">
        <v>60</v>
      </c>
      <c r="W107" s="377"/>
      <c r="X107" s="377">
        <v>59</v>
      </c>
      <c r="Y107" s="377">
        <v>59</v>
      </c>
      <c r="Z107" s="377">
        <v>40</v>
      </c>
      <c r="AA107" s="377"/>
      <c r="AB107" s="377">
        <v>53</v>
      </c>
      <c r="AC107" s="377">
        <v>53</v>
      </c>
      <c r="AD107" s="377">
        <v>50</v>
      </c>
      <c r="AE107" s="377"/>
      <c r="AF107" s="377">
        <v>35</v>
      </c>
      <c r="AG107" s="377">
        <v>35</v>
      </c>
      <c r="AH107" s="377">
        <v>108</v>
      </c>
      <c r="AI107" s="377"/>
      <c r="AJ107" s="377">
        <v>85</v>
      </c>
      <c r="AK107" s="377">
        <v>85</v>
      </c>
      <c r="AL107" s="377">
        <v>10</v>
      </c>
      <c r="AM107" s="377"/>
      <c r="AN107" s="377">
        <v>8</v>
      </c>
      <c r="AO107" s="377">
        <v>8</v>
      </c>
      <c r="AP107" s="377">
        <v>185</v>
      </c>
      <c r="AQ107" s="377"/>
      <c r="AR107" s="648">
        <v>215</v>
      </c>
      <c r="AS107" s="648">
        <v>215</v>
      </c>
      <c r="AT107" s="648">
        <v>465</v>
      </c>
      <c r="AU107" s="648"/>
      <c r="AV107" s="648">
        <v>465</v>
      </c>
      <c r="AW107" s="648">
        <v>465</v>
      </c>
      <c r="AX107" s="648">
        <v>465</v>
      </c>
      <c r="AZ107" s="627">
        <f t="shared" si="72"/>
        <v>0</v>
      </c>
    </row>
    <row r="108" spans="1:53" ht="21" customHeight="1">
      <c r="A108" s="549"/>
      <c r="B108" s="550" t="s">
        <v>76</v>
      </c>
      <c r="C108" s="549" t="s">
        <v>178</v>
      </c>
      <c r="D108" s="377">
        <v>342</v>
      </c>
      <c r="E108" s="377">
        <v>0</v>
      </c>
      <c r="F108" s="377">
        <v>365</v>
      </c>
      <c r="G108" s="377">
        <v>371</v>
      </c>
      <c r="H108" s="377">
        <f t="shared" si="74"/>
        <v>361</v>
      </c>
      <c r="I108" s="377">
        <f t="shared" si="74"/>
        <v>0</v>
      </c>
      <c r="J108" s="377">
        <f t="shared" si="74"/>
        <v>380</v>
      </c>
      <c r="K108" s="377">
        <v>361</v>
      </c>
      <c r="L108" s="377">
        <f t="shared" si="75"/>
        <v>796</v>
      </c>
      <c r="M108" s="377">
        <f t="shared" si="58"/>
        <v>435</v>
      </c>
      <c r="N108" s="612">
        <f t="shared" si="59"/>
        <v>105.55555555555556</v>
      </c>
      <c r="O108" s="612" t="e">
        <f t="shared" si="60"/>
        <v>#DIV/0!</v>
      </c>
      <c r="P108" s="612">
        <f t="shared" si="61"/>
        <v>97.304582210242586</v>
      </c>
      <c r="Q108" s="612">
        <f t="shared" si="62"/>
        <v>0</v>
      </c>
      <c r="R108" s="612">
        <f t="shared" si="53"/>
        <v>104.10958904109589</v>
      </c>
      <c r="S108" s="612">
        <f t="shared" si="54"/>
        <v>102.42587601078168</v>
      </c>
      <c r="T108" s="612">
        <f t="shared" si="55"/>
        <v>209.47368421052633</v>
      </c>
      <c r="U108" s="618"/>
      <c r="V108" s="377"/>
      <c r="W108" s="377"/>
      <c r="X108" s="377"/>
      <c r="Y108" s="377">
        <v>0</v>
      </c>
      <c r="Z108" s="377">
        <v>155</v>
      </c>
      <c r="AA108" s="377"/>
      <c r="AB108" s="377">
        <v>155</v>
      </c>
      <c r="AC108" s="377">
        <v>150</v>
      </c>
      <c r="AD108" s="377">
        <v>36</v>
      </c>
      <c r="AE108" s="377"/>
      <c r="AF108" s="377">
        <v>36</v>
      </c>
      <c r="AG108" s="377">
        <v>27</v>
      </c>
      <c r="AH108" s="377"/>
      <c r="AI108" s="377"/>
      <c r="AJ108" s="377"/>
      <c r="AK108" s="377"/>
      <c r="AL108" s="377">
        <v>80</v>
      </c>
      <c r="AM108" s="377"/>
      <c r="AN108" s="377">
        <v>85</v>
      </c>
      <c r="AO108" s="377">
        <v>80</v>
      </c>
      <c r="AP108" s="377">
        <v>40</v>
      </c>
      <c r="AQ108" s="377"/>
      <c r="AR108" s="648">
        <v>40</v>
      </c>
      <c r="AS108" s="648">
        <v>40</v>
      </c>
      <c r="AT108" s="648">
        <v>50</v>
      </c>
      <c r="AU108" s="648"/>
      <c r="AV108" s="648">
        <v>64</v>
      </c>
      <c r="AW108" s="648">
        <v>64</v>
      </c>
      <c r="AX108" s="648">
        <f>AW108+435</f>
        <v>499</v>
      </c>
      <c r="AY108" s="596">
        <f>+AW108+435</f>
        <v>499</v>
      </c>
      <c r="AZ108" s="627">
        <f t="shared" si="72"/>
        <v>435</v>
      </c>
    </row>
    <row r="109" spans="1:53" ht="31.5" hidden="1">
      <c r="A109" s="549"/>
      <c r="B109" s="552" t="s">
        <v>631</v>
      </c>
      <c r="C109" s="549" t="s">
        <v>178</v>
      </c>
      <c r="D109" s="377">
        <v>0</v>
      </c>
      <c r="E109" s="377">
        <v>0</v>
      </c>
      <c r="F109" s="377">
        <v>285</v>
      </c>
      <c r="G109" s="377">
        <v>0</v>
      </c>
      <c r="H109" s="377">
        <f t="shared" si="74"/>
        <v>307</v>
      </c>
      <c r="I109" s="377">
        <f t="shared" si="74"/>
        <v>0</v>
      </c>
      <c r="J109" s="377">
        <f t="shared" si="74"/>
        <v>279</v>
      </c>
      <c r="K109" s="377">
        <v>281</v>
      </c>
      <c r="L109" s="377">
        <f t="shared" si="75"/>
        <v>281</v>
      </c>
      <c r="M109" s="377">
        <f t="shared" si="58"/>
        <v>0</v>
      </c>
      <c r="N109" s="612" t="e">
        <f t="shared" si="59"/>
        <v>#DIV/0!</v>
      </c>
      <c r="O109" s="612" t="e">
        <f t="shared" si="60"/>
        <v>#DIV/0!</v>
      </c>
      <c r="P109" s="612" t="e">
        <f t="shared" si="61"/>
        <v>#DIV/0!</v>
      </c>
      <c r="Q109" s="612" t="e">
        <f t="shared" si="62"/>
        <v>#DIV/0!</v>
      </c>
      <c r="R109" s="612"/>
      <c r="S109" s="612"/>
      <c r="T109" s="612">
        <f t="shared" si="55"/>
        <v>100.7168458781362</v>
      </c>
      <c r="U109" s="618"/>
      <c r="V109" s="377">
        <v>0</v>
      </c>
      <c r="W109" s="377"/>
      <c r="X109" s="377">
        <v>0</v>
      </c>
      <c r="Y109" s="377">
        <v>0</v>
      </c>
      <c r="Z109" s="377">
        <v>141</v>
      </c>
      <c r="AA109" s="377"/>
      <c r="AB109" s="377">
        <v>128</v>
      </c>
      <c r="AC109" s="377">
        <v>130</v>
      </c>
      <c r="AD109" s="377">
        <v>30</v>
      </c>
      <c r="AE109" s="377"/>
      <c r="AF109" s="377">
        <v>40</v>
      </c>
      <c r="AG109" s="377">
        <v>40</v>
      </c>
      <c r="AH109" s="377">
        <v>0</v>
      </c>
      <c r="AI109" s="377"/>
      <c r="AJ109" s="377">
        <v>0</v>
      </c>
      <c r="AK109" s="377">
        <v>0</v>
      </c>
      <c r="AL109" s="377">
        <v>75</v>
      </c>
      <c r="AM109" s="377"/>
      <c r="AN109" s="377">
        <v>55</v>
      </c>
      <c r="AO109" s="377">
        <v>55</v>
      </c>
      <c r="AP109" s="377">
        <v>35</v>
      </c>
      <c r="AQ109" s="377"/>
      <c r="AR109" s="648">
        <v>30</v>
      </c>
      <c r="AS109" s="648">
        <v>30</v>
      </c>
      <c r="AT109" s="648">
        <v>26</v>
      </c>
      <c r="AU109" s="648"/>
      <c r="AV109" s="648">
        <v>26</v>
      </c>
      <c r="AW109" s="648">
        <v>26</v>
      </c>
      <c r="AX109" s="648">
        <v>26</v>
      </c>
      <c r="AZ109" s="627">
        <f t="shared" si="72"/>
        <v>0</v>
      </c>
    </row>
    <row r="110" spans="1:53" ht="21" customHeight="1">
      <c r="A110" s="549"/>
      <c r="B110" s="550" t="s">
        <v>585</v>
      </c>
      <c r="C110" s="549" t="s">
        <v>178</v>
      </c>
      <c r="D110" s="377">
        <v>201</v>
      </c>
      <c r="E110" s="377">
        <v>0</v>
      </c>
      <c r="F110" s="377">
        <v>223</v>
      </c>
      <c r="G110" s="377">
        <v>236</v>
      </c>
      <c r="H110" s="377">
        <f t="shared" si="74"/>
        <v>190</v>
      </c>
      <c r="I110" s="377">
        <f t="shared" si="74"/>
        <v>0</v>
      </c>
      <c r="J110" s="377">
        <f t="shared" si="74"/>
        <v>241</v>
      </c>
      <c r="K110" s="377">
        <v>242</v>
      </c>
      <c r="L110" s="377">
        <f t="shared" si="75"/>
        <v>427</v>
      </c>
      <c r="M110" s="377">
        <f t="shared" si="58"/>
        <v>185</v>
      </c>
      <c r="N110" s="612">
        <f t="shared" si="59"/>
        <v>94.527363184079618</v>
      </c>
      <c r="O110" s="612" t="e">
        <f t="shared" si="60"/>
        <v>#DIV/0!</v>
      </c>
      <c r="P110" s="612">
        <f t="shared" si="61"/>
        <v>80.508474576271198</v>
      </c>
      <c r="Q110" s="612">
        <f t="shared" si="62"/>
        <v>0</v>
      </c>
      <c r="R110" s="612">
        <f t="shared" si="53"/>
        <v>108.07174887892377</v>
      </c>
      <c r="S110" s="615">
        <f t="shared" si="54"/>
        <v>102.11864406779661</v>
      </c>
      <c r="T110" s="612">
        <f t="shared" si="55"/>
        <v>177.1784232365145</v>
      </c>
      <c r="U110" s="618"/>
      <c r="V110" s="377">
        <v>2</v>
      </c>
      <c r="W110" s="377"/>
      <c r="X110" s="377">
        <v>2</v>
      </c>
      <c r="Y110" s="377">
        <v>2</v>
      </c>
      <c r="Z110" s="377"/>
      <c r="AA110" s="377"/>
      <c r="AB110" s="377">
        <v>12</v>
      </c>
      <c r="AC110" s="377"/>
      <c r="AD110" s="377"/>
      <c r="AE110" s="377"/>
      <c r="AF110" s="377"/>
      <c r="AG110" s="377">
        <v>0</v>
      </c>
      <c r="AH110" s="377">
        <v>35</v>
      </c>
      <c r="AI110" s="377"/>
      <c r="AJ110" s="377">
        <v>42</v>
      </c>
      <c r="AK110" s="377">
        <v>45</v>
      </c>
      <c r="AL110" s="377">
        <v>12</v>
      </c>
      <c r="AM110" s="626"/>
      <c r="AN110" s="377">
        <v>15</v>
      </c>
      <c r="AO110" s="377">
        <v>15</v>
      </c>
      <c r="AP110" s="377">
        <v>75</v>
      </c>
      <c r="AQ110" s="377"/>
      <c r="AR110" s="648">
        <v>90</v>
      </c>
      <c r="AS110" s="648">
        <v>95</v>
      </c>
      <c r="AT110" s="648">
        <v>66</v>
      </c>
      <c r="AU110" s="648"/>
      <c r="AV110" s="648">
        <v>80</v>
      </c>
      <c r="AW110" s="648">
        <v>85</v>
      </c>
      <c r="AX110" s="648">
        <f>AW110+185</f>
        <v>270</v>
      </c>
      <c r="AY110" s="596">
        <f>+AW111+1060</f>
        <v>5545</v>
      </c>
      <c r="AZ110" s="627">
        <f t="shared" si="72"/>
        <v>185</v>
      </c>
    </row>
    <row r="111" spans="1:53" ht="21" customHeight="1">
      <c r="A111" s="549"/>
      <c r="B111" s="550" t="s">
        <v>77</v>
      </c>
      <c r="C111" s="549" t="s">
        <v>178</v>
      </c>
      <c r="D111" s="377">
        <v>20900</v>
      </c>
      <c r="E111" s="377">
        <v>0</v>
      </c>
      <c r="F111" s="377">
        <v>35293</v>
      </c>
      <c r="G111" s="377">
        <v>37771</v>
      </c>
      <c r="H111" s="377">
        <f t="shared" si="74"/>
        <v>19163</v>
      </c>
      <c r="I111" s="377">
        <f t="shared" si="74"/>
        <v>0</v>
      </c>
      <c r="J111" s="377">
        <f t="shared" si="74"/>
        <v>34100</v>
      </c>
      <c r="K111" s="377">
        <v>36757</v>
      </c>
      <c r="L111" s="377">
        <f t="shared" si="75"/>
        <v>37817</v>
      </c>
      <c r="M111" s="377">
        <f t="shared" si="58"/>
        <v>1060</v>
      </c>
      <c r="N111" s="612">
        <f t="shared" si="59"/>
        <v>91.68899521531101</v>
      </c>
      <c r="O111" s="612" t="e">
        <f t="shared" si="60"/>
        <v>#DIV/0!</v>
      </c>
      <c r="P111" s="612">
        <f t="shared" si="61"/>
        <v>50.734690635672877</v>
      </c>
      <c r="Q111" s="612">
        <f t="shared" si="62"/>
        <v>0</v>
      </c>
      <c r="R111" s="612">
        <f t="shared" si="53"/>
        <v>96.619726291332555</v>
      </c>
      <c r="S111" s="612">
        <f t="shared" si="54"/>
        <v>90.280903338540156</v>
      </c>
      <c r="T111" s="612">
        <f t="shared" si="55"/>
        <v>110.90029325513197</v>
      </c>
      <c r="U111" s="618"/>
      <c r="V111" s="377">
        <v>2219</v>
      </c>
      <c r="W111" s="377"/>
      <c r="X111" s="377">
        <v>4571</v>
      </c>
      <c r="Y111" s="377">
        <v>4730</v>
      </c>
      <c r="Z111" s="377">
        <v>2003</v>
      </c>
      <c r="AA111" s="377"/>
      <c r="AB111" s="377">
        <v>4048</v>
      </c>
      <c r="AC111" s="377">
        <v>4358</v>
      </c>
      <c r="AD111" s="377">
        <v>4350</v>
      </c>
      <c r="AE111" s="377"/>
      <c r="AF111" s="377">
        <v>6675</v>
      </c>
      <c r="AG111" s="377">
        <v>7560</v>
      </c>
      <c r="AH111" s="377">
        <v>1836</v>
      </c>
      <c r="AI111" s="377"/>
      <c r="AJ111" s="377">
        <v>3501</v>
      </c>
      <c r="AK111" s="377">
        <v>3656</v>
      </c>
      <c r="AL111" s="377">
        <v>2200</v>
      </c>
      <c r="AM111" s="377"/>
      <c r="AN111" s="377">
        <v>3935</v>
      </c>
      <c r="AO111" s="377">
        <v>4188</v>
      </c>
      <c r="AP111" s="377">
        <v>3970</v>
      </c>
      <c r="AQ111" s="377"/>
      <c r="AR111" s="648">
        <v>7150</v>
      </c>
      <c r="AS111" s="648">
        <v>7780</v>
      </c>
      <c r="AT111" s="648">
        <v>2585</v>
      </c>
      <c r="AU111" s="648"/>
      <c r="AV111" s="648">
        <v>4220</v>
      </c>
      <c r="AW111" s="648">
        <v>4485</v>
      </c>
      <c r="AX111" s="648">
        <f>AW111+1060</f>
        <v>5545</v>
      </c>
      <c r="AZ111" s="627">
        <f t="shared" si="72"/>
        <v>1060</v>
      </c>
    </row>
    <row r="112" spans="1:53" ht="35.25" hidden="1" customHeight="1">
      <c r="A112" s="549"/>
      <c r="B112" s="552" t="s">
        <v>584</v>
      </c>
      <c r="C112" s="549"/>
      <c r="D112" s="377">
        <v>960</v>
      </c>
      <c r="E112" s="377">
        <v>1456</v>
      </c>
      <c r="F112" s="377">
        <v>12596</v>
      </c>
      <c r="G112" s="377">
        <v>4205</v>
      </c>
      <c r="H112" s="377">
        <f t="shared" si="74"/>
        <v>12340</v>
      </c>
      <c r="I112" s="377">
        <f t="shared" si="74"/>
        <v>0</v>
      </c>
      <c r="J112" s="377">
        <f t="shared" si="74"/>
        <v>12212</v>
      </c>
      <c r="K112" s="377">
        <v>13122</v>
      </c>
      <c r="L112" s="377">
        <f t="shared" si="75"/>
        <v>13122</v>
      </c>
      <c r="M112" s="377">
        <f t="shared" si="58"/>
        <v>0</v>
      </c>
      <c r="N112" s="612">
        <f t="shared" si="59"/>
        <v>1285.4166666666667</v>
      </c>
      <c r="O112" s="612">
        <f t="shared" si="60"/>
        <v>0</v>
      </c>
      <c r="P112" s="612">
        <f t="shared" si="61"/>
        <v>293.46016646848989</v>
      </c>
      <c r="Q112" s="612">
        <f t="shared" si="62"/>
        <v>0</v>
      </c>
      <c r="R112" s="612">
        <f t="shared" si="53"/>
        <v>96.951413147030806</v>
      </c>
      <c r="S112" s="612">
        <f t="shared" si="54"/>
        <v>290.41617122473247</v>
      </c>
      <c r="T112" s="612">
        <f t="shared" si="55"/>
        <v>107.45168686537831</v>
      </c>
      <c r="U112" s="618"/>
      <c r="V112" s="377">
        <v>875</v>
      </c>
      <c r="W112" s="377"/>
      <c r="X112" s="377">
        <v>1432</v>
      </c>
      <c r="Y112" s="377">
        <v>1495</v>
      </c>
      <c r="Z112" s="377">
        <v>1459</v>
      </c>
      <c r="AA112" s="377"/>
      <c r="AB112" s="377">
        <v>1317</v>
      </c>
      <c r="AC112" s="377">
        <v>1427</v>
      </c>
      <c r="AD112" s="377">
        <v>2565</v>
      </c>
      <c r="AE112" s="377"/>
      <c r="AF112" s="377">
        <v>3216</v>
      </c>
      <c r="AG112" s="377">
        <v>3420</v>
      </c>
      <c r="AH112" s="377">
        <v>980</v>
      </c>
      <c r="AI112" s="377"/>
      <c r="AJ112" s="377">
        <v>1011</v>
      </c>
      <c r="AK112" s="377">
        <v>1132</v>
      </c>
      <c r="AL112" s="377">
        <v>1361</v>
      </c>
      <c r="AM112" s="377"/>
      <c r="AN112" s="377">
        <v>1219</v>
      </c>
      <c r="AO112" s="377">
        <v>1311</v>
      </c>
      <c r="AP112" s="377">
        <v>3320</v>
      </c>
      <c r="AQ112" s="377"/>
      <c r="AR112" s="648">
        <v>2732</v>
      </c>
      <c r="AS112" s="648">
        <v>2976</v>
      </c>
      <c r="AT112" s="648">
        <v>1780</v>
      </c>
      <c r="AU112" s="648"/>
      <c r="AV112" s="648">
        <v>1285</v>
      </c>
      <c r="AW112" s="648">
        <v>1361</v>
      </c>
      <c r="AX112" s="648">
        <v>1361</v>
      </c>
      <c r="AZ112" s="627">
        <f t="shared" si="72"/>
        <v>0</v>
      </c>
    </row>
    <row r="113" spans="1:52" ht="21" customHeight="1">
      <c r="A113" s="549"/>
      <c r="B113" s="550" t="s">
        <v>290</v>
      </c>
      <c r="C113" s="549" t="s">
        <v>178</v>
      </c>
      <c r="D113" s="377">
        <v>570</v>
      </c>
      <c r="E113" s="377">
        <v>0</v>
      </c>
      <c r="F113" s="377">
        <v>630</v>
      </c>
      <c r="G113" s="377">
        <v>610</v>
      </c>
      <c r="H113" s="377">
        <f t="shared" si="74"/>
        <v>543</v>
      </c>
      <c r="I113" s="377">
        <f t="shared" si="74"/>
        <v>0</v>
      </c>
      <c r="J113" s="377">
        <f t="shared" si="74"/>
        <v>640</v>
      </c>
      <c r="K113" s="377">
        <v>575</v>
      </c>
      <c r="L113" s="377">
        <f t="shared" si="75"/>
        <v>701</v>
      </c>
      <c r="M113" s="377">
        <f t="shared" si="58"/>
        <v>126</v>
      </c>
      <c r="N113" s="612">
        <f t="shared" si="59"/>
        <v>95.263157894736835</v>
      </c>
      <c r="O113" s="612" t="e">
        <f t="shared" si="60"/>
        <v>#DIV/0!</v>
      </c>
      <c r="P113" s="612">
        <f t="shared" si="61"/>
        <v>89.016393442622956</v>
      </c>
      <c r="Q113" s="612">
        <f t="shared" si="62"/>
        <v>0</v>
      </c>
      <c r="R113" s="612">
        <f t="shared" si="53"/>
        <v>101.5873015873016</v>
      </c>
      <c r="S113" s="612">
        <f t="shared" si="54"/>
        <v>104.91803278688525</v>
      </c>
      <c r="T113" s="612">
        <f t="shared" si="55"/>
        <v>109.53125</v>
      </c>
      <c r="U113" s="618"/>
      <c r="V113" s="377"/>
      <c r="W113" s="377"/>
      <c r="X113" s="377"/>
      <c r="Y113" s="377"/>
      <c r="Z113" s="377">
        <v>35</v>
      </c>
      <c r="AA113" s="377"/>
      <c r="AB113" s="377">
        <v>35</v>
      </c>
      <c r="AC113" s="377">
        <v>35</v>
      </c>
      <c r="AD113" s="377"/>
      <c r="AE113" s="377"/>
      <c r="AF113" s="377"/>
      <c r="AG113" s="377">
        <v>0</v>
      </c>
      <c r="AH113" s="377"/>
      <c r="AI113" s="377"/>
      <c r="AJ113" s="377"/>
      <c r="AK113" s="377"/>
      <c r="AL113" s="377">
        <v>36</v>
      </c>
      <c r="AM113" s="377"/>
      <c r="AN113" s="377">
        <v>70</v>
      </c>
      <c r="AO113" s="377">
        <v>75</v>
      </c>
      <c r="AP113" s="377">
        <v>62</v>
      </c>
      <c r="AQ113" s="377"/>
      <c r="AR113" s="648">
        <v>65</v>
      </c>
      <c r="AS113" s="648">
        <v>65</v>
      </c>
      <c r="AT113" s="648">
        <v>410</v>
      </c>
      <c r="AU113" s="648"/>
      <c r="AV113" s="648">
        <v>470</v>
      </c>
      <c r="AW113" s="648">
        <v>400</v>
      </c>
      <c r="AX113" s="648">
        <f>AW113+126</f>
        <v>526</v>
      </c>
      <c r="AZ113" s="627">
        <f t="shared" si="72"/>
        <v>126</v>
      </c>
    </row>
    <row r="114" spans="1:52" ht="24.75" customHeight="1">
      <c r="A114" s="549">
        <v>2</v>
      </c>
      <c r="B114" s="552" t="s">
        <v>78</v>
      </c>
      <c r="C114" s="549" t="s">
        <v>167</v>
      </c>
      <c r="D114" s="573"/>
      <c r="E114" s="573"/>
      <c r="F114" s="573">
        <v>7.82655888485818</v>
      </c>
      <c r="G114" s="573">
        <v>6.5617632255159073</v>
      </c>
      <c r="H114" s="378"/>
      <c r="I114" s="573"/>
      <c r="J114" s="661">
        <f>(J104-F104)/F104%</f>
        <v>-3.0464383162467881</v>
      </c>
      <c r="K114" s="612">
        <v>6.8417169868029175</v>
      </c>
      <c r="L114" s="377">
        <f>(L104-(J104+2223))/(J104+2223)%</f>
        <v>8.0856215547885206</v>
      </c>
      <c r="M114" s="377">
        <f t="shared" si="58"/>
        <v>1.2439045679856031</v>
      </c>
      <c r="N114" s="612"/>
      <c r="O114" s="612" t="e">
        <f t="shared" si="60"/>
        <v>#DIV/0!</v>
      </c>
      <c r="P114" s="612"/>
      <c r="Q114" s="612">
        <f t="shared" si="62"/>
        <v>0</v>
      </c>
      <c r="R114" s="612">
        <f t="shared" si="53"/>
        <v>-38.924364603461242</v>
      </c>
      <c r="S114" s="612">
        <f t="shared" si="54"/>
        <v>-46.427129592248697</v>
      </c>
      <c r="T114" s="612">
        <f>-L114/J114%</f>
        <v>265.41228527974943</v>
      </c>
      <c r="U114" s="618"/>
      <c r="V114" s="573"/>
      <c r="W114" s="573"/>
      <c r="X114" s="573"/>
      <c r="Y114" s="573"/>
      <c r="Z114" s="573"/>
      <c r="AA114" s="573"/>
      <c r="AB114" s="573"/>
      <c r="AC114" s="573"/>
      <c r="AD114" s="573"/>
      <c r="AE114" s="573"/>
      <c r="AF114" s="573"/>
      <c r="AG114" s="573"/>
      <c r="AH114" s="573"/>
      <c r="AI114" s="573"/>
      <c r="AJ114" s="573"/>
      <c r="AK114" s="573"/>
      <c r="AL114" s="573"/>
      <c r="AM114" s="573"/>
      <c r="AN114" s="573"/>
      <c r="AO114" s="573"/>
      <c r="AP114" s="573"/>
      <c r="AQ114" s="618"/>
      <c r="AR114" s="549"/>
      <c r="AS114" s="549"/>
      <c r="AT114" s="549"/>
      <c r="AU114" s="549"/>
      <c r="AV114" s="549"/>
      <c r="AW114" s="549"/>
      <c r="AX114" s="549"/>
      <c r="AZ114" s="627">
        <f t="shared" si="72"/>
        <v>0</v>
      </c>
    </row>
    <row r="115" spans="1:52" ht="47.25" hidden="1">
      <c r="A115" s="549"/>
      <c r="B115" s="552" t="s">
        <v>632</v>
      </c>
      <c r="C115" s="549" t="s">
        <v>167</v>
      </c>
      <c r="D115" s="573"/>
      <c r="E115" s="573"/>
      <c r="F115" s="378">
        <v>8.26</v>
      </c>
      <c r="G115" s="378"/>
      <c r="H115" s="378"/>
      <c r="I115" s="378"/>
      <c r="J115" s="661">
        <f>(J105-F105)/F105%</f>
        <v>-3.0506759199016842</v>
      </c>
      <c r="K115" s="661">
        <v>6.8003877414063076</v>
      </c>
      <c r="L115" s="378">
        <f>(L105-J105)/J105%</f>
        <v>6.8003877414063076</v>
      </c>
      <c r="M115" s="377">
        <f t="shared" si="58"/>
        <v>0</v>
      </c>
      <c r="N115" s="612"/>
      <c r="O115" s="612" t="e">
        <f t="shared" si="60"/>
        <v>#DIV/0!</v>
      </c>
      <c r="P115" s="612"/>
      <c r="Q115" s="612" t="e">
        <f t="shared" si="62"/>
        <v>#DIV/0!</v>
      </c>
      <c r="R115" s="612">
        <f t="shared" si="53"/>
        <v>-36.933122516969547</v>
      </c>
      <c r="S115" s="612"/>
      <c r="T115" s="612">
        <f t="shared" si="55"/>
        <v>-222.91413181723567</v>
      </c>
      <c r="U115" s="618"/>
      <c r="V115" s="573"/>
      <c r="W115" s="573"/>
      <c r="X115" s="573"/>
      <c r="Y115" s="573"/>
      <c r="Z115" s="573"/>
      <c r="AA115" s="573"/>
      <c r="AB115" s="573"/>
      <c r="AC115" s="573"/>
      <c r="AD115" s="573"/>
      <c r="AE115" s="573"/>
      <c r="AF115" s="573"/>
      <c r="AG115" s="573"/>
      <c r="AH115" s="573"/>
      <c r="AI115" s="573"/>
      <c r="AJ115" s="573"/>
      <c r="AK115" s="573"/>
      <c r="AL115" s="573"/>
      <c r="AM115" s="573"/>
      <c r="AN115" s="573"/>
      <c r="AO115" s="573"/>
      <c r="AP115" s="573"/>
      <c r="AQ115" s="618"/>
      <c r="AR115" s="549"/>
      <c r="AS115" s="549"/>
      <c r="AT115" s="549"/>
      <c r="AU115" s="549"/>
      <c r="AV115" s="549"/>
      <c r="AW115" s="549"/>
      <c r="AX115" s="549"/>
      <c r="AZ115" s="627">
        <f t="shared" si="72"/>
        <v>0</v>
      </c>
    </row>
    <row r="116" spans="1:52">
      <c r="A116" s="549">
        <v>3</v>
      </c>
      <c r="B116" s="550" t="s">
        <v>326</v>
      </c>
      <c r="C116" s="549"/>
      <c r="D116" s="573"/>
      <c r="E116" s="573"/>
      <c r="F116" s="573"/>
      <c r="G116" s="573"/>
      <c r="H116" s="378"/>
      <c r="I116" s="573"/>
      <c r="J116" s="573"/>
      <c r="K116" s="573"/>
      <c r="L116" s="573"/>
      <c r="M116" s="377"/>
      <c r="N116" s="612"/>
      <c r="O116" s="612" t="e">
        <f t="shared" si="60"/>
        <v>#DIV/0!</v>
      </c>
      <c r="P116" s="612"/>
      <c r="Q116" s="612" t="e">
        <f t="shared" si="62"/>
        <v>#DIV/0!</v>
      </c>
      <c r="R116" s="612"/>
      <c r="S116" s="612"/>
      <c r="T116" s="612"/>
      <c r="U116" s="618"/>
      <c r="V116" s="573"/>
      <c r="W116" s="573"/>
      <c r="X116" s="573"/>
      <c r="Y116" s="573"/>
      <c r="Z116" s="573"/>
      <c r="AA116" s="573"/>
      <c r="AB116" s="573"/>
      <c r="AC116" s="573"/>
      <c r="AD116" s="573"/>
      <c r="AE116" s="573"/>
      <c r="AF116" s="573"/>
      <c r="AG116" s="573"/>
      <c r="AH116" s="573"/>
      <c r="AI116" s="573"/>
      <c r="AJ116" s="573"/>
      <c r="AK116" s="573"/>
      <c r="AL116" s="573"/>
      <c r="AM116" s="573"/>
      <c r="AN116" s="573"/>
      <c r="AO116" s="573"/>
      <c r="AP116" s="573"/>
      <c r="AQ116" s="618"/>
      <c r="AR116" s="549"/>
      <c r="AS116" s="549"/>
      <c r="AT116" s="549"/>
      <c r="AU116" s="549"/>
      <c r="AV116" s="549"/>
      <c r="AW116" s="549"/>
      <c r="AX116" s="549"/>
      <c r="AZ116" s="627">
        <f t="shared" si="72"/>
        <v>0</v>
      </c>
    </row>
    <row r="117" spans="1:52" ht="20.25" customHeight="1">
      <c r="A117" s="549"/>
      <c r="B117" s="550" t="s">
        <v>327</v>
      </c>
      <c r="C117" s="549" t="s">
        <v>418</v>
      </c>
      <c r="D117" s="377">
        <v>36436</v>
      </c>
      <c r="E117" s="377">
        <v>0</v>
      </c>
      <c r="F117" s="377">
        <v>92328</v>
      </c>
      <c r="G117" s="377">
        <v>93877</v>
      </c>
      <c r="H117" s="377">
        <f t="shared" ref="H117:J120" si="78">V117+Z117+AD117+AH117+AL117+AP117+AT117</f>
        <v>47419</v>
      </c>
      <c r="I117" s="378">
        <f t="shared" si="78"/>
        <v>0</v>
      </c>
      <c r="J117" s="377">
        <f t="shared" si="78"/>
        <v>88582</v>
      </c>
      <c r="K117" s="377">
        <v>98000</v>
      </c>
      <c r="L117" s="377">
        <f>Y117+AC117+AG117+AK117+AO117+AS117+AX117</f>
        <v>105557</v>
      </c>
      <c r="M117" s="377">
        <f t="shared" si="58"/>
        <v>7557</v>
      </c>
      <c r="N117" s="612">
        <f t="shared" si="59"/>
        <v>130.14326490284333</v>
      </c>
      <c r="O117" s="612" t="e">
        <f t="shared" si="60"/>
        <v>#DIV/0!</v>
      </c>
      <c r="P117" s="612">
        <f t="shared" si="61"/>
        <v>50.511839960799769</v>
      </c>
      <c r="Q117" s="612">
        <f t="shared" si="62"/>
        <v>0</v>
      </c>
      <c r="R117" s="612">
        <f t="shared" si="53"/>
        <v>95.942725933627941</v>
      </c>
      <c r="S117" s="612">
        <f t="shared" si="54"/>
        <v>94.35964080658735</v>
      </c>
      <c r="T117" s="612">
        <f t="shared" si="55"/>
        <v>119.16303537964824</v>
      </c>
      <c r="U117" s="618"/>
      <c r="V117" s="377">
        <v>2780</v>
      </c>
      <c r="W117" s="377"/>
      <c r="X117" s="377">
        <v>4500</v>
      </c>
      <c r="Y117" s="377">
        <v>6260</v>
      </c>
      <c r="Z117" s="377">
        <v>5165</v>
      </c>
      <c r="AA117" s="377"/>
      <c r="AB117" s="377">
        <v>8479</v>
      </c>
      <c r="AC117" s="377">
        <v>10382</v>
      </c>
      <c r="AD117" s="377">
        <v>5664</v>
      </c>
      <c r="AE117" s="377"/>
      <c r="AF117" s="377">
        <v>10560</v>
      </c>
      <c r="AG117" s="377">
        <v>11608</v>
      </c>
      <c r="AH117" s="377">
        <v>3260</v>
      </c>
      <c r="AI117" s="377"/>
      <c r="AJ117" s="377">
        <v>6813</v>
      </c>
      <c r="AK117" s="377">
        <v>8000</v>
      </c>
      <c r="AL117" s="377">
        <v>7300</v>
      </c>
      <c r="AM117" s="377"/>
      <c r="AN117" s="377">
        <v>13400</v>
      </c>
      <c r="AO117" s="377">
        <v>14700</v>
      </c>
      <c r="AP117" s="377">
        <v>16050</v>
      </c>
      <c r="AQ117" s="618"/>
      <c r="AR117" s="549">
        <v>30830</v>
      </c>
      <c r="AS117" s="549">
        <v>31550</v>
      </c>
      <c r="AT117" s="549">
        <v>7200</v>
      </c>
      <c r="AU117" s="549"/>
      <c r="AV117" s="549">
        <v>14000</v>
      </c>
      <c r="AW117" s="549">
        <v>15500</v>
      </c>
      <c r="AX117" s="549">
        <v>23057</v>
      </c>
      <c r="AZ117" s="627">
        <f t="shared" si="72"/>
        <v>7557</v>
      </c>
    </row>
    <row r="118" spans="1:52" ht="20.25" customHeight="1">
      <c r="A118" s="549"/>
      <c r="B118" s="550" t="s">
        <v>328</v>
      </c>
      <c r="C118" s="549" t="s">
        <v>329</v>
      </c>
      <c r="D118" s="573">
        <v>745</v>
      </c>
      <c r="E118" s="573">
        <v>0</v>
      </c>
      <c r="F118" s="377">
        <v>875</v>
      </c>
      <c r="G118" s="377">
        <v>860</v>
      </c>
      <c r="H118" s="377">
        <f t="shared" si="78"/>
        <v>625</v>
      </c>
      <c r="I118" s="378">
        <f t="shared" si="78"/>
        <v>0</v>
      </c>
      <c r="J118" s="377">
        <f t="shared" si="78"/>
        <v>855</v>
      </c>
      <c r="K118" s="377">
        <v>870</v>
      </c>
      <c r="L118" s="377">
        <f>Y118+AC118+AG118+AK118+AO118+AS118+AX118</f>
        <v>870</v>
      </c>
      <c r="M118" s="377">
        <f t="shared" si="58"/>
        <v>0</v>
      </c>
      <c r="N118" s="612">
        <f t="shared" si="59"/>
        <v>83.892617449664428</v>
      </c>
      <c r="O118" s="612" t="e">
        <f t="shared" si="60"/>
        <v>#DIV/0!</v>
      </c>
      <c r="P118" s="612">
        <f t="shared" si="61"/>
        <v>72.674418604651166</v>
      </c>
      <c r="Q118" s="612">
        <f t="shared" si="62"/>
        <v>0</v>
      </c>
      <c r="R118" s="612">
        <f t="shared" si="53"/>
        <v>97.714285714285708</v>
      </c>
      <c r="S118" s="612">
        <f t="shared" si="54"/>
        <v>99.418604651162795</v>
      </c>
      <c r="T118" s="612">
        <f t="shared" si="55"/>
        <v>101.75438596491227</v>
      </c>
      <c r="U118" s="618"/>
      <c r="V118" s="377">
        <v>310</v>
      </c>
      <c r="W118" s="377"/>
      <c r="X118" s="377">
        <v>555</v>
      </c>
      <c r="Y118" s="377">
        <v>555</v>
      </c>
      <c r="Z118" s="377"/>
      <c r="AA118" s="377"/>
      <c r="AB118" s="377"/>
      <c r="AC118" s="377"/>
      <c r="AD118" s="377">
        <v>60</v>
      </c>
      <c r="AE118" s="377"/>
      <c r="AF118" s="377">
        <v>60</v>
      </c>
      <c r="AG118" s="377">
        <v>60</v>
      </c>
      <c r="AH118" s="377"/>
      <c r="AI118" s="377"/>
      <c r="AJ118" s="377"/>
      <c r="AK118" s="377"/>
      <c r="AL118" s="377">
        <v>225</v>
      </c>
      <c r="AM118" s="377"/>
      <c r="AN118" s="377">
        <v>220</v>
      </c>
      <c r="AO118" s="377">
        <v>230</v>
      </c>
      <c r="AP118" s="377">
        <v>30</v>
      </c>
      <c r="AQ118" s="618"/>
      <c r="AR118" s="549">
        <v>20</v>
      </c>
      <c r="AS118" s="549">
        <v>25</v>
      </c>
      <c r="AT118" s="549"/>
      <c r="AU118" s="549"/>
      <c r="AV118" s="549"/>
      <c r="AW118" s="549">
        <v>0</v>
      </c>
      <c r="AX118" s="549">
        <v>0</v>
      </c>
      <c r="AZ118" s="627">
        <f t="shared" si="72"/>
        <v>0</v>
      </c>
    </row>
    <row r="119" spans="1:52" ht="17.25" customHeight="1">
      <c r="A119" s="549">
        <v>4</v>
      </c>
      <c r="B119" s="550" t="s">
        <v>79</v>
      </c>
      <c r="C119" s="549" t="s">
        <v>56</v>
      </c>
      <c r="D119" s="573">
        <v>1156.2173399999999</v>
      </c>
      <c r="E119" s="573">
        <v>0</v>
      </c>
      <c r="F119" s="378">
        <v>1975.6218200000001</v>
      </c>
      <c r="G119" s="378">
        <v>2092.6488800000002</v>
      </c>
      <c r="H119" s="378">
        <f t="shared" si="78"/>
        <v>1139.7068599999998</v>
      </c>
      <c r="I119" s="378">
        <f t="shared" si="78"/>
        <v>0</v>
      </c>
      <c r="J119" s="378">
        <f t="shared" si="78"/>
        <v>1905.9605799999999</v>
      </c>
      <c r="K119" s="378">
        <v>2018.6690000000001</v>
      </c>
      <c r="L119" s="378">
        <f>Y119+AC119+AG119+AK119+AO119+AS119+AX119</f>
        <v>2279.74656</v>
      </c>
      <c r="M119" s="377">
        <f t="shared" si="58"/>
        <v>261.07755999999995</v>
      </c>
      <c r="N119" s="612">
        <f t="shared" si="59"/>
        <v>98.572026259353621</v>
      </c>
      <c r="O119" s="612" t="e">
        <f t="shared" si="60"/>
        <v>#DIV/0!</v>
      </c>
      <c r="P119" s="612">
        <f t="shared" si="61"/>
        <v>54.462402694139485</v>
      </c>
      <c r="Q119" s="612">
        <f t="shared" si="62"/>
        <v>0</v>
      </c>
      <c r="R119" s="612">
        <f t="shared" si="53"/>
        <v>96.473958766055745</v>
      </c>
      <c r="S119" s="612">
        <f t="shared" si="54"/>
        <v>91.078852177055126</v>
      </c>
      <c r="T119" s="612">
        <f t="shared" si="55"/>
        <v>119.61142239363629</v>
      </c>
      <c r="U119" s="618"/>
      <c r="V119" s="573">
        <f>(V117*80%*1.8+V113*40%*35+V111*60%*70+V110*35%*350+V108*35%*350+V106*35%*360)/1000</f>
        <v>105.00619999999998</v>
      </c>
      <c r="W119" s="573">
        <f>(W117*80%*1.8+W113*40%*35+W111*65%*70+W110*35%*350+W108*35%*350+W106*35%*360)/1000</f>
        <v>0</v>
      </c>
      <c r="X119" s="573">
        <f>(X117*80%*1.8+X113*40%*35+X111*65%*70+X110*35%*350+X108*35%*350+X106*35%*360)/1000</f>
        <v>222.2655</v>
      </c>
      <c r="Y119" s="573">
        <f>(Y117*75%*1.8+Y113*40%*35+Y111*60%*70+Y110*35%*350+Y108*35%*350+Y106*35%*360)/1000</f>
        <v>214.916</v>
      </c>
      <c r="Z119" s="573">
        <f>(Z117*80%*1.8+Z113*40%*35+Z111*65%*70+Z110*35%*350+Z108*35%*350+Z106*35%*360)/1000</f>
        <v>124.47760000000001</v>
      </c>
      <c r="AA119" s="573">
        <f>(AA117*80%*1.8+AA113*40%*35+AA111*65%*70+AA110*35%*350+AA108*35%*350+AA106*35%*360)/1000</f>
        <v>0</v>
      </c>
      <c r="AB119" s="573">
        <f>(AB117*80%*1.8+AB113*40%*35+AB111*60%*70+AB110*35%*350+AB108*35%*350+AB106*35%*360)/1000</f>
        <v>209.85125999999997</v>
      </c>
      <c r="AC119" s="573">
        <f>(AC117*75%*1.8+AC113*40%*35+AC111*65%*70+AC110*35%*350+AC108*35%*350+AC106*35%*360)/1000</f>
        <v>237.84770000000003</v>
      </c>
      <c r="AD119" s="573">
        <f t="shared" ref="AD119:AV119" si="79">(AD117*80%*1.8+AD113*40%*35+AD111*65%*70+AD110*35%*350+AD108*35%*350+AD106*35%*360)/1000</f>
        <v>220.57115999999999</v>
      </c>
      <c r="AE119" s="573">
        <f t="shared" si="79"/>
        <v>0</v>
      </c>
      <c r="AF119" s="573">
        <f t="shared" si="79"/>
        <v>335.9289</v>
      </c>
      <c r="AG119" s="573">
        <f>(AG117*75%*1.8+AG113*40%*35+AG111*65%*70+AG110*35%*350+AG108*35%*350+AG106*35%*360)/1000</f>
        <v>375.55829999999997</v>
      </c>
      <c r="AH119" s="573">
        <f t="shared" si="79"/>
        <v>107.13589999999999</v>
      </c>
      <c r="AI119" s="573">
        <f t="shared" si="79"/>
        <v>0</v>
      </c>
      <c r="AJ119" s="573">
        <f t="shared" si="79"/>
        <v>189.24521999999999</v>
      </c>
      <c r="AK119" s="573">
        <f>(AK117*75%*1.8+AK113*40%*35+AK111*65%*70+AK110*35%*350+AK108*35%*350+AK106*35%*360)/1000</f>
        <v>197.65450000000001</v>
      </c>
      <c r="AL119" s="573">
        <f t="shared" si="79"/>
        <v>124.276</v>
      </c>
      <c r="AM119" s="573">
        <f t="shared" si="79"/>
        <v>0</v>
      </c>
      <c r="AN119" s="573">
        <f t="shared" si="79"/>
        <v>213.58449999999999</v>
      </c>
      <c r="AO119" s="573">
        <f>(AO117*75%*1.8+AO113*40%*35+AO111*65%*70+AO110*35%*350+AO108*35%*350+AO106*35%*360)/1000</f>
        <v>225.10250000000002</v>
      </c>
      <c r="AP119" s="573">
        <f t="shared" si="79"/>
        <v>247.93450000000001</v>
      </c>
      <c r="AQ119" s="573">
        <f t="shared" si="79"/>
        <v>0</v>
      </c>
      <c r="AR119" s="573">
        <f>(AR117*80%*1.8+AR113*40%*35+AR111*65%*70+AR110*35%*350+AR108*35%*350+AR106*35%*360)/1000</f>
        <v>429.39519999999999</v>
      </c>
      <c r="AS119" s="573">
        <f>(AS117*75%*1.8+AS113*40%*35+AS111*65%*70+AS110*35%*350+AS108*35%*350+AS106*35%*360)/1000</f>
        <v>454.35</v>
      </c>
      <c r="AT119" s="573">
        <f t="shared" si="79"/>
        <v>210.30549999999999</v>
      </c>
      <c r="AU119" s="573">
        <f t="shared" si="79"/>
        <v>0</v>
      </c>
      <c r="AV119" s="573">
        <f t="shared" si="79"/>
        <v>305.69</v>
      </c>
      <c r="AW119" s="573">
        <v>313.24</v>
      </c>
      <c r="AX119" s="573">
        <f>(AX117*60%*1.8+AX113*40%*35+AX111*65%*70+AX110*35%*350+AX108*35%*350+AX106*35%*360)/1000</f>
        <v>574.31755999999996</v>
      </c>
      <c r="AZ119" s="627">
        <f t="shared" si="72"/>
        <v>261.07755999999995</v>
      </c>
    </row>
    <row r="120" spans="1:52" ht="17.25" customHeight="1">
      <c r="A120" s="549"/>
      <c r="B120" s="550" t="s">
        <v>799</v>
      </c>
      <c r="C120" s="549" t="s">
        <v>56</v>
      </c>
      <c r="D120" s="573">
        <v>877.8</v>
      </c>
      <c r="E120" s="573">
        <v>0</v>
      </c>
      <c r="F120" s="378">
        <v>1605.8315</v>
      </c>
      <c r="G120" s="378">
        <v>1718.5804999999998</v>
      </c>
      <c r="H120" s="378">
        <f t="shared" si="78"/>
        <v>864.15000000000009</v>
      </c>
      <c r="I120" s="378">
        <f t="shared" si="78"/>
        <v>0</v>
      </c>
      <c r="J120" s="378">
        <f t="shared" si="78"/>
        <v>1537.3820000000001</v>
      </c>
      <c r="K120" s="378">
        <v>1655.8885</v>
      </c>
      <c r="L120" s="378">
        <f>Y120+AC120+AG120+AK120+AO120+AS120+AX120</f>
        <v>1704.1185</v>
      </c>
      <c r="M120" s="377">
        <f t="shared" si="58"/>
        <v>48.230000000000018</v>
      </c>
      <c r="N120" s="612">
        <f t="shared" si="59"/>
        <v>98.444976076555051</v>
      </c>
      <c r="O120" s="612" t="e">
        <f t="shared" si="60"/>
        <v>#DIV/0!</v>
      </c>
      <c r="P120" s="612">
        <f t="shared" si="61"/>
        <v>50.282776977860514</v>
      </c>
      <c r="Q120" s="612">
        <f t="shared" si="62"/>
        <v>0</v>
      </c>
      <c r="R120" s="612">
        <f t="shared" si="53"/>
        <v>95.737441942071754</v>
      </c>
      <c r="S120" s="612">
        <f t="shared" si="54"/>
        <v>89.456502037582766</v>
      </c>
      <c r="T120" s="612">
        <f t="shared" si="55"/>
        <v>110.84548277526341</v>
      </c>
      <c r="U120" s="618"/>
      <c r="V120" s="573">
        <f>V111*60%*70/1000</f>
        <v>93.197999999999979</v>
      </c>
      <c r="W120" s="573">
        <f>W111*65%*70/1000</f>
        <v>0</v>
      </c>
      <c r="X120" s="573">
        <f>X111*65%*70/1000</f>
        <v>207.98050000000001</v>
      </c>
      <c r="Y120" s="573">
        <f>Y111*60%*70/1000</f>
        <v>198.66</v>
      </c>
      <c r="Z120" s="573">
        <f>Z111*65%*70/1000</f>
        <v>91.136499999999998</v>
      </c>
      <c r="AA120" s="573">
        <f>AA111*65%*70/1000</f>
        <v>0</v>
      </c>
      <c r="AB120" s="573">
        <f>AB111*60%*70/1000</f>
        <v>170.01599999999996</v>
      </c>
      <c r="AC120" s="573">
        <f>AC111*65%*70/1000</f>
        <v>198.28900000000002</v>
      </c>
      <c r="AD120" s="573">
        <f t="shared" ref="AD120:AX120" si="80">AD111*65%*70/1000</f>
        <v>197.92500000000001</v>
      </c>
      <c r="AE120" s="573">
        <f t="shared" si="80"/>
        <v>0</v>
      </c>
      <c r="AF120" s="573">
        <f t="shared" si="80"/>
        <v>303.71249999999998</v>
      </c>
      <c r="AG120" s="573">
        <f t="shared" si="80"/>
        <v>343.98</v>
      </c>
      <c r="AH120" s="573">
        <f t="shared" si="80"/>
        <v>83.537999999999997</v>
      </c>
      <c r="AI120" s="573">
        <f t="shared" si="80"/>
        <v>0</v>
      </c>
      <c r="AJ120" s="573">
        <f t="shared" si="80"/>
        <v>159.2955</v>
      </c>
      <c r="AK120" s="573">
        <f t="shared" si="80"/>
        <v>166.34800000000001</v>
      </c>
      <c r="AL120" s="573">
        <f t="shared" si="80"/>
        <v>100.1</v>
      </c>
      <c r="AM120" s="573">
        <f t="shared" si="80"/>
        <v>0</v>
      </c>
      <c r="AN120" s="573">
        <f t="shared" si="80"/>
        <v>179.04249999999999</v>
      </c>
      <c r="AO120" s="573">
        <f t="shared" si="80"/>
        <v>190.55400000000003</v>
      </c>
      <c r="AP120" s="573">
        <f t="shared" si="80"/>
        <v>180.63499999999999</v>
      </c>
      <c r="AQ120" s="573">
        <f t="shared" si="80"/>
        <v>0</v>
      </c>
      <c r="AR120" s="573">
        <f t="shared" si="80"/>
        <v>325.32499999999999</v>
      </c>
      <c r="AS120" s="573">
        <f t="shared" si="80"/>
        <v>353.99</v>
      </c>
      <c r="AT120" s="573">
        <f t="shared" si="80"/>
        <v>117.61750000000001</v>
      </c>
      <c r="AU120" s="573">
        <f t="shared" si="80"/>
        <v>0</v>
      </c>
      <c r="AV120" s="573">
        <f t="shared" si="80"/>
        <v>192.01</v>
      </c>
      <c r="AW120" s="573">
        <v>204.0675</v>
      </c>
      <c r="AX120" s="573">
        <f t="shared" si="80"/>
        <v>252.29750000000001</v>
      </c>
      <c r="AZ120" s="627">
        <f t="shared" si="72"/>
        <v>48.230000000000018</v>
      </c>
    </row>
    <row r="121" spans="1:52" ht="21" customHeight="1">
      <c r="A121" s="549" t="s">
        <v>165</v>
      </c>
      <c r="B121" s="550" t="s">
        <v>240</v>
      </c>
      <c r="C121" s="549"/>
      <c r="D121" s="573"/>
      <c r="E121" s="573"/>
      <c r="F121" s="378"/>
      <c r="G121" s="573"/>
      <c r="H121" s="378"/>
      <c r="I121" s="378"/>
      <c r="J121" s="378"/>
      <c r="K121" s="378"/>
      <c r="L121" s="378"/>
      <c r="M121" s="377">
        <f t="shared" si="58"/>
        <v>0</v>
      </c>
      <c r="N121" s="612"/>
      <c r="O121" s="612"/>
      <c r="P121" s="612"/>
      <c r="Q121" s="612"/>
      <c r="R121" s="612"/>
      <c r="S121" s="612"/>
      <c r="T121" s="612"/>
      <c r="U121" s="618"/>
      <c r="V121" s="573"/>
      <c r="W121" s="573"/>
      <c r="X121" s="573"/>
      <c r="Y121" s="573"/>
      <c r="Z121" s="573"/>
      <c r="AA121" s="573"/>
      <c r="AB121" s="573"/>
      <c r="AC121" s="573"/>
      <c r="AD121" s="573"/>
      <c r="AE121" s="573"/>
      <c r="AF121" s="573"/>
      <c r="AG121" s="573"/>
      <c r="AH121" s="573"/>
      <c r="AI121" s="573"/>
      <c r="AJ121" s="573"/>
      <c r="AK121" s="573"/>
      <c r="AL121" s="573"/>
      <c r="AM121" s="573"/>
      <c r="AN121" s="573"/>
      <c r="AO121" s="573"/>
      <c r="AP121" s="573"/>
      <c r="AQ121" s="618"/>
      <c r="AR121" s="549"/>
      <c r="AS121" s="549"/>
      <c r="AT121" s="549"/>
      <c r="AU121" s="549"/>
      <c r="AV121" s="549"/>
      <c r="AW121" s="549"/>
      <c r="AX121" s="549"/>
      <c r="AZ121" s="627">
        <f t="shared" si="72"/>
        <v>0</v>
      </c>
    </row>
    <row r="122" spans="1:52">
      <c r="A122" s="549"/>
      <c r="B122" s="550" t="s">
        <v>80</v>
      </c>
      <c r="C122" s="549" t="s">
        <v>172</v>
      </c>
      <c r="D122" s="573">
        <v>115.51</v>
      </c>
      <c r="E122" s="573">
        <v>0</v>
      </c>
      <c r="F122" s="378">
        <v>115.51</v>
      </c>
      <c r="G122" s="573">
        <v>115.51</v>
      </c>
      <c r="H122" s="378">
        <f t="shared" ref="H122:J123" si="81">V122+Z122+AD122+AH122+AL122+AP122+AT122</f>
        <v>0</v>
      </c>
      <c r="I122" s="378">
        <f t="shared" si="81"/>
        <v>0</v>
      </c>
      <c r="J122" s="378">
        <f t="shared" si="81"/>
        <v>115.60000000000001</v>
      </c>
      <c r="K122" s="378">
        <v>115.60000000000001</v>
      </c>
      <c r="L122" s="378">
        <f>Y122+AC122+AG122+AK122+AO122+AS122+AX122</f>
        <v>119.8</v>
      </c>
      <c r="M122" s="377">
        <f t="shared" si="58"/>
        <v>4.1999999999999886</v>
      </c>
      <c r="N122" s="612">
        <f t="shared" si="59"/>
        <v>0</v>
      </c>
      <c r="O122" s="612" t="e">
        <f t="shared" si="60"/>
        <v>#DIV/0!</v>
      </c>
      <c r="P122" s="615">
        <f t="shared" si="61"/>
        <v>0</v>
      </c>
      <c r="Q122" s="612">
        <f t="shared" si="62"/>
        <v>0</v>
      </c>
      <c r="R122" s="612">
        <f t="shared" si="53"/>
        <v>100.07791533200589</v>
      </c>
      <c r="S122" s="612">
        <f t="shared" si="54"/>
        <v>100.07791533200589</v>
      </c>
      <c r="T122" s="615">
        <f t="shared" si="55"/>
        <v>103.63321799307957</v>
      </c>
      <c r="U122" s="618"/>
      <c r="V122" s="377">
        <v>0</v>
      </c>
      <c r="W122" s="377"/>
      <c r="X122" s="377">
        <v>1</v>
      </c>
      <c r="Y122" s="377">
        <v>1</v>
      </c>
      <c r="Z122" s="378">
        <v>0</v>
      </c>
      <c r="AA122" s="378"/>
      <c r="AB122" s="573">
        <v>4.8</v>
      </c>
      <c r="AC122" s="573">
        <v>4.8</v>
      </c>
      <c r="AD122" s="573">
        <v>0</v>
      </c>
      <c r="AE122" s="573"/>
      <c r="AF122" s="573">
        <v>25.86</v>
      </c>
      <c r="AG122" s="573">
        <v>25.86</v>
      </c>
      <c r="AH122" s="646">
        <v>0</v>
      </c>
      <c r="AI122" s="573"/>
      <c r="AJ122" s="573">
        <v>2.4500000000000002</v>
      </c>
      <c r="AK122" s="573">
        <v>2.4500000000000002</v>
      </c>
      <c r="AL122" s="573">
        <v>0</v>
      </c>
      <c r="AM122" s="573"/>
      <c r="AN122" s="573">
        <v>1.64</v>
      </c>
      <c r="AO122" s="573">
        <v>1.64</v>
      </c>
      <c r="AP122" s="573">
        <v>0</v>
      </c>
      <c r="AQ122" s="618"/>
      <c r="AR122" s="628">
        <v>77.42</v>
      </c>
      <c r="AS122" s="662">
        <v>77.42</v>
      </c>
      <c r="AT122" s="628">
        <v>0</v>
      </c>
      <c r="AU122" s="628"/>
      <c r="AV122" s="628">
        <v>2.4300000000000002</v>
      </c>
      <c r="AW122" s="628">
        <v>2.4300000000000002</v>
      </c>
      <c r="AX122" s="663">
        <v>6.6300000000000008</v>
      </c>
      <c r="AZ122" s="627">
        <f t="shared" si="72"/>
        <v>4.2000000000000011</v>
      </c>
    </row>
    <row r="123" spans="1:52">
      <c r="A123" s="549"/>
      <c r="B123" s="550" t="s">
        <v>885</v>
      </c>
      <c r="C123" s="549" t="s">
        <v>172</v>
      </c>
      <c r="D123" s="573">
        <v>115.51</v>
      </c>
      <c r="E123" s="573">
        <v>0</v>
      </c>
      <c r="F123" s="378">
        <v>115.51</v>
      </c>
      <c r="G123" s="573">
        <v>115.51</v>
      </c>
      <c r="H123" s="378">
        <f t="shared" si="81"/>
        <v>0</v>
      </c>
      <c r="I123" s="378">
        <f t="shared" si="81"/>
        <v>0</v>
      </c>
      <c r="J123" s="378">
        <f t="shared" si="81"/>
        <v>115.60000000000001</v>
      </c>
      <c r="K123" s="378">
        <v>115.60000000000001</v>
      </c>
      <c r="L123" s="378">
        <f>Y123+AC123+AG123+AK123+AO123+AS123+AX123</f>
        <v>119.8</v>
      </c>
      <c r="M123" s="377">
        <f t="shared" si="58"/>
        <v>4.1999999999999886</v>
      </c>
      <c r="N123" s="612">
        <f t="shared" si="59"/>
        <v>0</v>
      </c>
      <c r="O123" s="612" t="e">
        <f t="shared" si="60"/>
        <v>#DIV/0!</v>
      </c>
      <c r="P123" s="615">
        <f t="shared" si="61"/>
        <v>0</v>
      </c>
      <c r="Q123" s="612">
        <f t="shared" si="62"/>
        <v>0</v>
      </c>
      <c r="R123" s="612">
        <f t="shared" si="53"/>
        <v>100.07791533200589</v>
      </c>
      <c r="S123" s="612">
        <f t="shared" si="54"/>
        <v>100.07791533200589</v>
      </c>
      <c r="T123" s="615">
        <f t="shared" si="55"/>
        <v>103.63321799307957</v>
      </c>
      <c r="U123" s="618"/>
      <c r="V123" s="377"/>
      <c r="W123" s="377"/>
      <c r="X123" s="377">
        <v>1</v>
      </c>
      <c r="Y123" s="377">
        <v>1</v>
      </c>
      <c r="Z123" s="378"/>
      <c r="AA123" s="378"/>
      <c r="AB123" s="573">
        <v>4.8</v>
      </c>
      <c r="AC123" s="573">
        <v>4.8</v>
      </c>
      <c r="AD123" s="573"/>
      <c r="AE123" s="573"/>
      <c r="AF123" s="573">
        <v>25.86</v>
      </c>
      <c r="AG123" s="573">
        <v>25.86</v>
      </c>
      <c r="AH123" s="646"/>
      <c r="AI123" s="573"/>
      <c r="AJ123" s="573">
        <v>2.4500000000000002</v>
      </c>
      <c r="AK123" s="573">
        <v>2.4500000000000002</v>
      </c>
      <c r="AL123" s="573"/>
      <c r="AM123" s="573"/>
      <c r="AN123" s="573">
        <v>1.64</v>
      </c>
      <c r="AO123" s="573">
        <v>1.64</v>
      </c>
      <c r="AP123" s="573"/>
      <c r="AQ123" s="618"/>
      <c r="AR123" s="628">
        <v>77.42</v>
      </c>
      <c r="AS123" s="628">
        <v>77.42</v>
      </c>
      <c r="AT123" s="628"/>
      <c r="AU123" s="628"/>
      <c r="AV123" s="628">
        <v>2.4300000000000002</v>
      </c>
      <c r="AW123" s="628">
        <v>2.4300000000000002</v>
      </c>
      <c r="AX123" s="663">
        <v>6.6300000000000008</v>
      </c>
      <c r="AZ123" s="627">
        <f t="shared" si="72"/>
        <v>4.2000000000000011</v>
      </c>
    </row>
    <row r="124" spans="1:52">
      <c r="A124" s="549"/>
      <c r="B124" s="550" t="s">
        <v>266</v>
      </c>
      <c r="C124" s="549" t="s">
        <v>59</v>
      </c>
      <c r="D124" s="573">
        <v>15.973855077482465</v>
      </c>
      <c r="E124" s="573"/>
      <c r="F124" s="378">
        <v>39.597437451302923</v>
      </c>
      <c r="G124" s="573">
        <v>40.871526274781402</v>
      </c>
      <c r="H124" s="573"/>
      <c r="I124" s="573" t="e">
        <f>+I125/I123*10</f>
        <v>#DIV/0!</v>
      </c>
      <c r="J124" s="573">
        <f>+J125/J123*10</f>
        <v>41.011851211072667</v>
      </c>
      <c r="K124" s="573">
        <v>41.011851211072667</v>
      </c>
      <c r="L124" s="573">
        <f>+L125/L123*10</f>
        <v>40.408764607679473</v>
      </c>
      <c r="M124" s="377">
        <f t="shared" si="58"/>
        <v>-0.60308660339319431</v>
      </c>
      <c r="N124" s="612">
        <f t="shared" si="59"/>
        <v>0</v>
      </c>
      <c r="O124" s="612" t="e">
        <f t="shared" si="60"/>
        <v>#DIV/0!</v>
      </c>
      <c r="P124" s="615">
        <f t="shared" si="61"/>
        <v>0</v>
      </c>
      <c r="Q124" s="612" t="e">
        <f t="shared" si="62"/>
        <v>#DIV/0!</v>
      </c>
      <c r="R124" s="612">
        <f t="shared" si="53"/>
        <v>103.5719830645839</v>
      </c>
      <c r="S124" s="612">
        <f t="shared" si="54"/>
        <v>100.34333177417416</v>
      </c>
      <c r="T124" s="615">
        <f t="shared" si="55"/>
        <v>98.529482123863815</v>
      </c>
      <c r="U124" s="618"/>
      <c r="V124" s="544"/>
      <c r="W124" s="544"/>
      <c r="X124" s="544">
        <v>40</v>
      </c>
      <c r="Y124" s="377">
        <v>40</v>
      </c>
      <c r="Z124" s="378"/>
      <c r="AA124" s="378"/>
      <c r="AB124" s="378">
        <v>42</v>
      </c>
      <c r="AC124" s="378">
        <v>42</v>
      </c>
      <c r="AD124" s="378"/>
      <c r="AE124" s="377"/>
      <c r="AF124" s="377">
        <v>41</v>
      </c>
      <c r="AG124" s="377">
        <v>41</v>
      </c>
      <c r="AH124" s="377"/>
      <c r="AI124" s="377"/>
      <c r="AJ124" s="377">
        <v>41</v>
      </c>
      <c r="AK124" s="378">
        <v>41</v>
      </c>
      <c r="AL124" s="378"/>
      <c r="AM124" s="378"/>
      <c r="AN124" s="573">
        <v>41</v>
      </c>
      <c r="AO124" s="573">
        <v>41</v>
      </c>
      <c r="AP124" s="573"/>
      <c r="AQ124" s="618"/>
      <c r="AR124" s="628">
        <v>41</v>
      </c>
      <c r="AS124" s="628">
        <v>41</v>
      </c>
      <c r="AT124" s="628"/>
      <c r="AU124" s="628"/>
      <c r="AV124" s="628">
        <v>40</v>
      </c>
      <c r="AW124" s="628">
        <v>40</v>
      </c>
      <c r="AX124" s="663">
        <v>29.743589743589741</v>
      </c>
      <c r="AZ124" s="627">
        <f t="shared" si="72"/>
        <v>-10.256410256410259</v>
      </c>
    </row>
    <row r="125" spans="1:52">
      <c r="A125" s="549"/>
      <c r="B125" s="550" t="s">
        <v>265</v>
      </c>
      <c r="C125" s="549" t="s">
        <v>56</v>
      </c>
      <c r="D125" s="573">
        <v>184.51399999999998</v>
      </c>
      <c r="E125" s="573">
        <v>0</v>
      </c>
      <c r="F125" s="378">
        <v>457.39000000000004</v>
      </c>
      <c r="G125" s="573">
        <v>472.10700000000003</v>
      </c>
      <c r="H125" s="378">
        <f>V125+Z125+AD125+AH125+AL125+AP125+AT125</f>
        <v>0</v>
      </c>
      <c r="I125" s="378">
        <f>W125+AA125+AE125+AI125+AM125+AQ125+AU125</f>
        <v>0</v>
      </c>
      <c r="J125" s="378">
        <f>X125+AB125+AF125+AJ125+AN125+AR125+AV125</f>
        <v>474.09700000000004</v>
      </c>
      <c r="K125" s="378">
        <v>474.09700000000004</v>
      </c>
      <c r="L125" s="378">
        <f>Y125+AC125+AG125+AK125+AO125+AS125+AX125</f>
        <v>484.09700000000004</v>
      </c>
      <c r="M125" s="377">
        <f t="shared" si="58"/>
        <v>10</v>
      </c>
      <c r="N125" s="612">
        <f t="shared" si="59"/>
        <v>0</v>
      </c>
      <c r="O125" s="612" t="e">
        <f t="shared" si="60"/>
        <v>#DIV/0!</v>
      </c>
      <c r="P125" s="615">
        <f t="shared" si="61"/>
        <v>0</v>
      </c>
      <c r="Q125" s="612">
        <f t="shared" si="62"/>
        <v>0</v>
      </c>
      <c r="R125" s="612">
        <f t="shared" si="53"/>
        <v>103.65268151905377</v>
      </c>
      <c r="S125" s="612">
        <f t="shared" si="54"/>
        <v>100.42151461427177</v>
      </c>
      <c r="T125" s="615">
        <f t="shared" si="55"/>
        <v>102.10927299687616</v>
      </c>
      <c r="U125" s="618"/>
      <c r="V125" s="573">
        <f t="shared" ref="V125:AX125" si="82">+V124*V123/10</f>
        <v>0</v>
      </c>
      <c r="W125" s="573">
        <f t="shared" si="82"/>
        <v>0</v>
      </c>
      <c r="X125" s="377">
        <f t="shared" si="82"/>
        <v>4</v>
      </c>
      <c r="Y125" s="377">
        <f t="shared" si="82"/>
        <v>4</v>
      </c>
      <c r="Z125" s="573">
        <f t="shared" si="82"/>
        <v>0</v>
      </c>
      <c r="AA125" s="573">
        <f t="shared" si="82"/>
        <v>0</v>
      </c>
      <c r="AB125" s="573">
        <f t="shared" si="82"/>
        <v>20.16</v>
      </c>
      <c r="AC125" s="573">
        <f t="shared" si="82"/>
        <v>20.16</v>
      </c>
      <c r="AD125" s="573">
        <f t="shared" si="82"/>
        <v>0</v>
      </c>
      <c r="AE125" s="573">
        <f t="shared" si="82"/>
        <v>0</v>
      </c>
      <c r="AF125" s="573">
        <f t="shared" si="82"/>
        <v>106.026</v>
      </c>
      <c r="AG125" s="573">
        <f t="shared" si="82"/>
        <v>106.026</v>
      </c>
      <c r="AH125" s="573">
        <f t="shared" si="82"/>
        <v>0</v>
      </c>
      <c r="AI125" s="573">
        <f t="shared" si="82"/>
        <v>0</v>
      </c>
      <c r="AJ125" s="573">
        <f t="shared" si="82"/>
        <v>10.045</v>
      </c>
      <c r="AK125" s="573">
        <f t="shared" si="82"/>
        <v>10.045</v>
      </c>
      <c r="AL125" s="573">
        <f t="shared" si="82"/>
        <v>0</v>
      </c>
      <c r="AM125" s="573">
        <f t="shared" si="82"/>
        <v>0</v>
      </c>
      <c r="AN125" s="573">
        <f t="shared" si="82"/>
        <v>6.7239999999999993</v>
      </c>
      <c r="AO125" s="573">
        <f t="shared" si="82"/>
        <v>6.7239999999999993</v>
      </c>
      <c r="AP125" s="573">
        <f t="shared" si="82"/>
        <v>0</v>
      </c>
      <c r="AQ125" s="573">
        <f t="shared" si="82"/>
        <v>0</v>
      </c>
      <c r="AR125" s="573">
        <f t="shared" si="82"/>
        <v>317.42200000000003</v>
      </c>
      <c r="AS125" s="573">
        <f t="shared" si="82"/>
        <v>317.42200000000003</v>
      </c>
      <c r="AT125" s="573">
        <f t="shared" si="82"/>
        <v>0</v>
      </c>
      <c r="AU125" s="573">
        <f t="shared" si="82"/>
        <v>0</v>
      </c>
      <c r="AV125" s="573">
        <f t="shared" si="82"/>
        <v>9.7200000000000006</v>
      </c>
      <c r="AW125" s="573">
        <v>9.7200000000000006</v>
      </c>
      <c r="AX125" s="573">
        <f t="shared" si="82"/>
        <v>19.720000000000002</v>
      </c>
      <c r="AZ125" s="627">
        <f t="shared" si="72"/>
        <v>10.000000000000002</v>
      </c>
    </row>
    <row r="126" spans="1:52" ht="21" customHeight="1">
      <c r="A126" s="549" t="s">
        <v>241</v>
      </c>
      <c r="B126" s="550" t="s">
        <v>242</v>
      </c>
      <c r="C126" s="549"/>
      <c r="D126" s="573"/>
      <c r="E126" s="573"/>
      <c r="F126" s="573"/>
      <c r="G126" s="573"/>
      <c r="H126" s="378"/>
      <c r="I126" s="573"/>
      <c r="J126" s="573"/>
      <c r="K126" s="573"/>
      <c r="L126" s="377"/>
      <c r="M126" s="377">
        <f t="shared" si="58"/>
        <v>0</v>
      </c>
      <c r="N126" s="612"/>
      <c r="O126" s="612"/>
      <c r="P126" s="612"/>
      <c r="Q126" s="612"/>
      <c r="R126" s="612"/>
      <c r="S126" s="612"/>
      <c r="T126" s="612"/>
      <c r="U126" s="618"/>
      <c r="V126" s="573"/>
      <c r="W126" s="573"/>
      <c r="X126" s="573"/>
      <c r="Y126" s="573"/>
      <c r="Z126" s="573"/>
      <c r="AA126" s="573"/>
      <c r="AB126" s="573"/>
      <c r="AC126" s="573"/>
      <c r="AD126" s="573"/>
      <c r="AE126" s="573"/>
      <c r="AF126" s="573"/>
      <c r="AG126" s="573"/>
      <c r="AH126" s="573"/>
      <c r="AI126" s="573"/>
      <c r="AJ126" s="573"/>
      <c r="AK126" s="573"/>
      <c r="AL126" s="573"/>
      <c r="AM126" s="573"/>
      <c r="AN126" s="573"/>
      <c r="AO126" s="573"/>
      <c r="AP126" s="573"/>
      <c r="AQ126" s="618"/>
      <c r="AR126" s="549"/>
      <c r="AS126" s="549"/>
      <c r="AT126" s="549"/>
      <c r="AU126" s="549"/>
      <c r="AV126" s="549"/>
      <c r="AW126" s="549"/>
      <c r="AX126" s="549"/>
      <c r="AZ126" s="627">
        <f t="shared" si="72"/>
        <v>0</v>
      </c>
    </row>
    <row r="127" spans="1:52" s="564" customFormat="1" ht="21" hidden="1" customHeight="1">
      <c r="A127" s="582"/>
      <c r="B127" s="632" t="s">
        <v>1113</v>
      </c>
      <c r="C127" s="582" t="s">
        <v>172</v>
      </c>
      <c r="D127" s="645"/>
      <c r="E127" s="645"/>
      <c r="F127" s="645"/>
      <c r="G127" s="645"/>
      <c r="H127" s="625"/>
      <c r="I127" s="645"/>
      <c r="J127" s="645">
        <v>7077.44</v>
      </c>
      <c r="K127" s="645">
        <v>7077.44</v>
      </c>
      <c r="L127" s="645">
        <v>9237.5400000000009</v>
      </c>
      <c r="M127" s="377">
        <f t="shared" si="58"/>
        <v>2160.1000000000013</v>
      </c>
      <c r="N127" s="664"/>
      <c r="O127" s="664"/>
      <c r="P127" s="664"/>
      <c r="Q127" s="664"/>
      <c r="R127" s="664"/>
      <c r="S127" s="664"/>
      <c r="T127" s="664"/>
      <c r="U127" s="630"/>
      <c r="V127" s="645"/>
      <c r="W127" s="645"/>
      <c r="X127" s="645">
        <v>188.93</v>
      </c>
      <c r="Y127" s="645">
        <v>188.93</v>
      </c>
      <c r="Z127" s="645"/>
      <c r="AA127" s="645"/>
      <c r="AB127" s="645">
        <v>570.09</v>
      </c>
      <c r="AC127" s="645">
        <v>570.09</v>
      </c>
      <c r="AD127" s="645"/>
      <c r="AE127" s="645"/>
      <c r="AF127" s="645">
        <v>528.45000000000005</v>
      </c>
      <c r="AG127" s="645">
        <v>528.45000000000005</v>
      </c>
      <c r="AH127" s="645"/>
      <c r="AI127" s="645"/>
      <c r="AJ127" s="645">
        <v>273.32</v>
      </c>
      <c r="AK127" s="645">
        <v>273.32</v>
      </c>
      <c r="AL127" s="645"/>
      <c r="AM127" s="645"/>
      <c r="AN127" s="645">
        <v>334.7</v>
      </c>
      <c r="AO127" s="645">
        <v>334.7</v>
      </c>
      <c r="AP127" s="645"/>
      <c r="AQ127" s="630"/>
      <c r="AR127" s="582">
        <v>2375.5</v>
      </c>
      <c r="AS127" s="582">
        <v>2375.5</v>
      </c>
      <c r="AT127" s="582"/>
      <c r="AU127" s="582"/>
      <c r="AV127" s="582">
        <v>2806.26</v>
      </c>
      <c r="AW127" s="582">
        <v>2806.26</v>
      </c>
      <c r="AX127" s="582">
        <f>2806.26+2159.79</f>
        <v>4966.05</v>
      </c>
      <c r="AZ127" s="627">
        <f t="shared" si="72"/>
        <v>2159.79</v>
      </c>
    </row>
    <row r="128" spans="1:52" s="547" customFormat="1" ht="19.5" customHeight="1">
      <c r="A128" s="585">
        <v>1</v>
      </c>
      <c r="B128" s="665" t="s">
        <v>243</v>
      </c>
      <c r="C128" s="585" t="s">
        <v>167</v>
      </c>
      <c r="D128" s="570">
        <v>26.26</v>
      </c>
      <c r="E128" s="570">
        <v>25.027976217389337</v>
      </c>
      <c r="F128" s="570">
        <v>27.425170683184877</v>
      </c>
      <c r="G128" s="570">
        <v>27.16759167156486</v>
      </c>
      <c r="H128" s="570">
        <v>27.78</v>
      </c>
      <c r="I128" s="570" t="e">
        <f>(I131+I132+I135)/7077.44%</f>
        <v>#REF!</v>
      </c>
      <c r="J128" s="570">
        <f>(J130+J135)/7077.44%</f>
        <v>28.122174119455625</v>
      </c>
      <c r="K128" s="570">
        <v>28.122174119455625</v>
      </c>
      <c r="L128" s="570">
        <f>(L130+L135)/L127%</f>
        <v>26.530331668387895</v>
      </c>
      <c r="M128" s="569">
        <f t="shared" si="58"/>
        <v>-1.5918424510677305</v>
      </c>
      <c r="N128" s="666">
        <f t="shared" si="59"/>
        <v>105.7882711348058</v>
      </c>
      <c r="O128" s="666" t="e">
        <f t="shared" si="60"/>
        <v>#REF!</v>
      </c>
      <c r="P128" s="666">
        <f t="shared" si="61"/>
        <v>102.25418703225034</v>
      </c>
      <c r="Q128" s="666" t="e">
        <f t="shared" si="62"/>
        <v>#REF!</v>
      </c>
      <c r="R128" s="666">
        <f t="shared" si="53"/>
        <v>102.54147346728492</v>
      </c>
      <c r="S128" s="666">
        <f t="shared" si="54"/>
        <v>103.51368078345304</v>
      </c>
      <c r="T128" s="666">
        <f t="shared" si="55"/>
        <v>94.339546991260349</v>
      </c>
      <c r="U128" s="667"/>
      <c r="V128" s="570">
        <v>12.17</v>
      </c>
      <c r="W128" s="570">
        <v>7.72</v>
      </c>
      <c r="X128" s="570">
        <f>(X130+X135)/X127%</f>
        <v>12.24262954533425</v>
      </c>
      <c r="Y128" s="570">
        <f t="shared" ref="Y128:AX128" si="83">(Y130+Y135)/Y127%</f>
        <v>12.24262954533425</v>
      </c>
      <c r="Z128" s="570" t="e">
        <f t="shared" si="83"/>
        <v>#DIV/0!</v>
      </c>
      <c r="AA128" s="570" t="e">
        <f t="shared" si="83"/>
        <v>#DIV/0!</v>
      </c>
      <c r="AB128" s="570">
        <f t="shared" si="83"/>
        <v>9.6914522268413741</v>
      </c>
      <c r="AC128" s="570">
        <f t="shared" si="83"/>
        <v>9.6914522268413741</v>
      </c>
      <c r="AD128" s="570" t="e">
        <f t="shared" si="83"/>
        <v>#DIV/0!</v>
      </c>
      <c r="AE128" s="570" t="e">
        <f t="shared" si="83"/>
        <v>#DIV/0!</v>
      </c>
      <c r="AF128" s="570">
        <f t="shared" si="83"/>
        <v>2.6852114674992906</v>
      </c>
      <c r="AG128" s="570">
        <f t="shared" si="83"/>
        <v>2.6852114674992906</v>
      </c>
      <c r="AH128" s="570" t="e">
        <f t="shared" si="83"/>
        <v>#DIV/0!</v>
      </c>
      <c r="AI128" s="570" t="e">
        <f t="shared" si="83"/>
        <v>#DIV/0!</v>
      </c>
      <c r="AJ128" s="570">
        <f t="shared" si="83"/>
        <v>10.079759988292112</v>
      </c>
      <c r="AK128" s="570">
        <f t="shared" si="83"/>
        <v>10.079759988292112</v>
      </c>
      <c r="AL128" s="570" t="e">
        <f t="shared" si="83"/>
        <v>#DIV/0!</v>
      </c>
      <c r="AM128" s="570" t="e">
        <f t="shared" si="83"/>
        <v>#DIV/0!</v>
      </c>
      <c r="AN128" s="570">
        <f t="shared" si="83"/>
        <v>20.495966537197493</v>
      </c>
      <c r="AO128" s="571">
        <f t="shared" si="83"/>
        <v>20.495966537197493</v>
      </c>
      <c r="AP128" s="571" t="e">
        <f t="shared" si="83"/>
        <v>#DIV/0!</v>
      </c>
      <c r="AQ128" s="571" t="e">
        <f t="shared" si="83"/>
        <v>#DIV/0!</v>
      </c>
      <c r="AR128" s="571">
        <f t="shared" si="83"/>
        <v>8.3106714375920863</v>
      </c>
      <c r="AS128" s="571">
        <f t="shared" si="83"/>
        <v>8.3106714375920863</v>
      </c>
      <c r="AT128" s="571" t="e">
        <f t="shared" si="83"/>
        <v>#DIV/0!</v>
      </c>
      <c r="AU128" s="571" t="e">
        <f t="shared" si="83"/>
        <v>#DIV/0!</v>
      </c>
      <c r="AV128" s="571">
        <f t="shared" si="83"/>
        <v>57.16469607235252</v>
      </c>
      <c r="AW128" s="571">
        <v>57.16469607235252</v>
      </c>
      <c r="AX128" s="571">
        <f t="shared" si="83"/>
        <v>41.574490792480951</v>
      </c>
      <c r="AZ128" s="627">
        <f t="shared" si="72"/>
        <v>-15.590205279871569</v>
      </c>
    </row>
    <row r="129" spans="1:50" s="547" customFormat="1" ht="19.5" customHeight="1">
      <c r="A129" s="585">
        <v>2</v>
      </c>
      <c r="B129" s="665" t="s">
        <v>267</v>
      </c>
      <c r="C129" s="585" t="s">
        <v>172</v>
      </c>
      <c r="D129" s="568">
        <v>2587.6000000000004</v>
      </c>
      <c r="E129" s="568">
        <v>2587.6</v>
      </c>
      <c r="F129" s="568">
        <v>2587.5999999999995</v>
      </c>
      <c r="G129" s="568">
        <v>2670.1</v>
      </c>
      <c r="H129" s="568">
        <f>V129+Z129+AD129+AH129+AL129+AP129+AT129</f>
        <v>183.4</v>
      </c>
      <c r="I129" s="568" t="e">
        <f>+I130+I134-I135</f>
        <v>#REF!</v>
      </c>
      <c r="J129" s="568">
        <f t="shared" ref="J129:J144" si="84">X129+AB129+AF129+AJ129+AN129+AR129+AV129</f>
        <v>2587.6</v>
      </c>
      <c r="K129" s="568">
        <v>2587.6</v>
      </c>
      <c r="L129" s="568">
        <f t="shared" ref="L129:L140" si="85">Y129+AC129+AG129+AK129+AO129+AS129+AX129</f>
        <v>3204.09</v>
      </c>
      <c r="M129" s="569">
        <f t="shared" si="58"/>
        <v>616.49000000000024</v>
      </c>
      <c r="N129" s="666">
        <f t="shared" si="59"/>
        <v>7.0876487865203268</v>
      </c>
      <c r="O129" s="666" t="e">
        <f t="shared" si="60"/>
        <v>#REF!</v>
      </c>
      <c r="P129" s="666">
        <f t="shared" si="61"/>
        <v>6.8686566046215498</v>
      </c>
      <c r="Q129" s="666" t="e">
        <f t="shared" si="62"/>
        <v>#REF!</v>
      </c>
      <c r="R129" s="668">
        <f t="shared" si="53"/>
        <v>100.00000000000001</v>
      </c>
      <c r="S129" s="666">
        <f t="shared" si="54"/>
        <v>96.910228081345267</v>
      </c>
      <c r="T129" s="668">
        <f t="shared" si="55"/>
        <v>123.82477971865823</v>
      </c>
      <c r="U129" s="667"/>
      <c r="V129" s="570">
        <f>V130+V134-V135</f>
        <v>33.65</v>
      </c>
      <c r="W129" s="570">
        <f>W130+W134-W135</f>
        <v>33.65</v>
      </c>
      <c r="X129" s="570">
        <f>X130+X133+X134</f>
        <v>33.65</v>
      </c>
      <c r="Y129" s="570">
        <f t="shared" ref="Y129:AV129" si="86">Y130+Y133+Y134</f>
        <v>33.65</v>
      </c>
      <c r="Z129" s="570">
        <f t="shared" si="86"/>
        <v>75.91</v>
      </c>
      <c r="AA129" s="570">
        <f t="shared" si="86"/>
        <v>75.91</v>
      </c>
      <c r="AB129" s="570">
        <f t="shared" si="86"/>
        <v>75.91</v>
      </c>
      <c r="AC129" s="570">
        <f t="shared" si="86"/>
        <v>75.91</v>
      </c>
      <c r="AD129" s="570">
        <f t="shared" si="86"/>
        <v>41.9</v>
      </c>
      <c r="AE129" s="570">
        <f t="shared" si="86"/>
        <v>31.939999999999998</v>
      </c>
      <c r="AF129" s="570">
        <f t="shared" si="86"/>
        <v>41.9</v>
      </c>
      <c r="AG129" s="570">
        <f t="shared" si="86"/>
        <v>41.9</v>
      </c>
      <c r="AH129" s="570">
        <f t="shared" si="86"/>
        <v>31.94</v>
      </c>
      <c r="AI129" s="570">
        <f t="shared" si="86"/>
        <v>115.93</v>
      </c>
      <c r="AJ129" s="570">
        <f t="shared" si="86"/>
        <v>31.94</v>
      </c>
      <c r="AK129" s="570">
        <f t="shared" si="86"/>
        <v>31.94</v>
      </c>
      <c r="AL129" s="570">
        <f t="shared" si="86"/>
        <v>0</v>
      </c>
      <c r="AM129" s="570">
        <f t="shared" si="86"/>
        <v>0</v>
      </c>
      <c r="AN129" s="570">
        <f t="shared" si="86"/>
        <v>115.93</v>
      </c>
      <c r="AO129" s="571">
        <f t="shared" si="86"/>
        <v>115.93</v>
      </c>
      <c r="AP129" s="571">
        <f t="shared" si="86"/>
        <v>0</v>
      </c>
      <c r="AQ129" s="571">
        <f t="shared" si="86"/>
        <v>0</v>
      </c>
      <c r="AR129" s="571">
        <f t="shared" si="86"/>
        <v>322.99</v>
      </c>
      <c r="AS129" s="571">
        <f t="shared" si="86"/>
        <v>322.99</v>
      </c>
      <c r="AT129" s="571">
        <f t="shared" si="86"/>
        <v>0</v>
      </c>
      <c r="AU129" s="571">
        <f t="shared" si="86"/>
        <v>0</v>
      </c>
      <c r="AV129" s="571">
        <f t="shared" si="86"/>
        <v>1965.28</v>
      </c>
      <c r="AW129" s="571">
        <v>1965.28</v>
      </c>
      <c r="AX129" s="571">
        <f>AX130+AX133+AX134</f>
        <v>2581.77</v>
      </c>
    </row>
    <row r="130" spans="1:50" s="547" customFormat="1" ht="19.5" customHeight="1">
      <c r="A130" s="585"/>
      <c r="B130" s="665" t="s">
        <v>93</v>
      </c>
      <c r="C130" s="585" t="s">
        <v>172</v>
      </c>
      <c r="D130" s="568">
        <v>1993.8500000000001</v>
      </c>
      <c r="E130" s="568">
        <v>1771.34</v>
      </c>
      <c r="F130" s="568">
        <v>2047.9999999999998</v>
      </c>
      <c r="G130" s="568">
        <v>2106.44</v>
      </c>
      <c r="H130" s="569">
        <f>V130+Z130+AD130+AH130+AL130+AP130+AT130</f>
        <v>78.78</v>
      </c>
      <c r="I130" s="569" t="e">
        <f>+I131+I136-I134</f>
        <v>#REF!</v>
      </c>
      <c r="J130" s="568">
        <f t="shared" si="84"/>
        <v>1952.69</v>
      </c>
      <c r="K130" s="568">
        <v>1952.69</v>
      </c>
      <c r="L130" s="568">
        <f t="shared" si="85"/>
        <v>2413.1099999999997</v>
      </c>
      <c r="M130" s="569">
        <f t="shared" si="58"/>
        <v>460.41999999999962</v>
      </c>
      <c r="N130" s="666">
        <f t="shared" si="59"/>
        <v>3.9511497855906912</v>
      </c>
      <c r="O130" s="666" t="e">
        <f t="shared" si="60"/>
        <v>#REF!</v>
      </c>
      <c r="P130" s="666">
        <f t="shared" si="61"/>
        <v>3.7399593627162417</v>
      </c>
      <c r="Q130" s="666" t="e">
        <f t="shared" si="62"/>
        <v>#REF!</v>
      </c>
      <c r="R130" s="668">
        <f t="shared" si="53"/>
        <v>95.346191406250014</v>
      </c>
      <c r="S130" s="666">
        <f t="shared" si="54"/>
        <v>92.700955166062172</v>
      </c>
      <c r="T130" s="668">
        <f t="shared" si="55"/>
        <v>123.57875546041612</v>
      </c>
      <c r="U130" s="667"/>
      <c r="V130" s="570">
        <f t="shared" ref="V130:W130" si="87">+V131+V132+V135</f>
        <v>26.119999999999997</v>
      </c>
      <c r="W130" s="570">
        <f t="shared" si="87"/>
        <v>25</v>
      </c>
      <c r="X130" s="570">
        <f>X131+X132</f>
        <v>21.43</v>
      </c>
      <c r="Y130" s="570">
        <f t="shared" ref="Y130:AX130" si="88">Y131+Y132</f>
        <v>21.43</v>
      </c>
      <c r="Z130" s="570">
        <f t="shared" si="88"/>
        <v>18.53</v>
      </c>
      <c r="AA130" s="570">
        <f t="shared" si="88"/>
        <v>17</v>
      </c>
      <c r="AB130" s="570">
        <f t="shared" si="88"/>
        <v>26.03</v>
      </c>
      <c r="AC130" s="570">
        <f t="shared" si="88"/>
        <v>26.03</v>
      </c>
      <c r="AD130" s="570">
        <f t="shared" si="88"/>
        <v>6.89</v>
      </c>
      <c r="AE130" s="570">
        <f t="shared" si="88"/>
        <v>28.47</v>
      </c>
      <c r="AF130" s="570">
        <f t="shared" si="88"/>
        <v>11.21</v>
      </c>
      <c r="AG130" s="570">
        <f t="shared" si="88"/>
        <v>11.21</v>
      </c>
      <c r="AH130" s="570">
        <f t="shared" si="88"/>
        <v>27.240000000000002</v>
      </c>
      <c r="AI130" s="570">
        <f t="shared" si="88"/>
        <v>72.72</v>
      </c>
      <c r="AJ130" s="570">
        <f t="shared" si="88"/>
        <v>27.55</v>
      </c>
      <c r="AK130" s="570">
        <f t="shared" si="88"/>
        <v>27.55</v>
      </c>
      <c r="AL130" s="570">
        <f t="shared" si="88"/>
        <v>0</v>
      </c>
      <c r="AM130" s="570">
        <f t="shared" si="88"/>
        <v>0</v>
      </c>
      <c r="AN130" s="570">
        <f t="shared" si="88"/>
        <v>68.600000000000009</v>
      </c>
      <c r="AO130" s="571">
        <f t="shared" si="88"/>
        <v>68.600000000000009</v>
      </c>
      <c r="AP130" s="571">
        <f t="shared" si="88"/>
        <v>0</v>
      </c>
      <c r="AQ130" s="571">
        <f t="shared" si="88"/>
        <v>0</v>
      </c>
      <c r="AR130" s="571">
        <f t="shared" si="88"/>
        <v>195.19</v>
      </c>
      <c r="AS130" s="571">
        <f t="shared" si="88"/>
        <v>195.19</v>
      </c>
      <c r="AT130" s="571">
        <f t="shared" si="88"/>
        <v>0</v>
      </c>
      <c r="AU130" s="571">
        <f t="shared" si="88"/>
        <v>0</v>
      </c>
      <c r="AV130" s="571">
        <f t="shared" si="88"/>
        <v>1602.68</v>
      </c>
      <c r="AW130" s="571">
        <v>1602.68</v>
      </c>
      <c r="AX130" s="571">
        <f t="shared" si="88"/>
        <v>2063.1</v>
      </c>
    </row>
    <row r="131" spans="1:50" s="547" customFormat="1" ht="19.5" customHeight="1">
      <c r="A131" s="585"/>
      <c r="B131" s="665" t="s">
        <v>713</v>
      </c>
      <c r="C131" s="585" t="s">
        <v>172</v>
      </c>
      <c r="D131" s="570">
        <v>1644.38</v>
      </c>
      <c r="E131" s="570">
        <v>1586.65</v>
      </c>
      <c r="F131" s="570">
        <v>1663.1499999999999</v>
      </c>
      <c r="G131" s="568">
        <v>1744.96</v>
      </c>
      <c r="H131" s="568">
        <f>V131+Z131+AD131+AH131+AL131+AP131+AT131</f>
        <v>36.79</v>
      </c>
      <c r="I131" s="568" t="e">
        <f>+I132+I137-I136</f>
        <v>#REF!</v>
      </c>
      <c r="J131" s="568">
        <f t="shared" si="84"/>
        <v>1786.03</v>
      </c>
      <c r="K131" s="568">
        <v>1786.03</v>
      </c>
      <c r="L131" s="568">
        <f t="shared" si="85"/>
        <v>2242.4699999999998</v>
      </c>
      <c r="M131" s="569">
        <f t="shared" si="58"/>
        <v>456.43999999999983</v>
      </c>
      <c r="N131" s="666">
        <f t="shared" si="59"/>
        <v>2.2373174083849232</v>
      </c>
      <c r="O131" s="666" t="e">
        <f t="shared" si="60"/>
        <v>#REF!</v>
      </c>
      <c r="P131" s="666">
        <f t="shared" si="61"/>
        <v>2.1083577847056665</v>
      </c>
      <c r="Q131" s="666" t="e">
        <f t="shared" si="62"/>
        <v>#REF!</v>
      </c>
      <c r="R131" s="668">
        <f t="shared" si="53"/>
        <v>107.38838950184891</v>
      </c>
      <c r="S131" s="666">
        <f t="shared" si="54"/>
        <v>102.3536356134238</v>
      </c>
      <c r="T131" s="668">
        <f t="shared" si="55"/>
        <v>125.55612167768739</v>
      </c>
      <c r="U131" s="667"/>
      <c r="V131" s="570"/>
      <c r="W131" s="570"/>
      <c r="X131" s="570">
        <v>1.39</v>
      </c>
      <c r="Y131" s="570">
        <v>1.39</v>
      </c>
      <c r="Z131" s="570">
        <v>10.119999999999999</v>
      </c>
      <c r="AA131" s="570">
        <v>8.59</v>
      </c>
      <c r="AB131" s="570">
        <v>12.3</v>
      </c>
      <c r="AC131" s="570">
        <v>12.3</v>
      </c>
      <c r="AD131" s="570"/>
      <c r="AE131" s="570">
        <v>27.9</v>
      </c>
      <c r="AF131" s="570">
        <v>0</v>
      </c>
      <c r="AG131" s="570">
        <v>0</v>
      </c>
      <c r="AH131" s="570">
        <v>26.67</v>
      </c>
      <c r="AI131" s="570">
        <v>47.37</v>
      </c>
      <c r="AJ131" s="570">
        <v>27.55</v>
      </c>
      <c r="AK131" s="570">
        <v>27.55</v>
      </c>
      <c r="AL131" s="570"/>
      <c r="AM131" s="570"/>
      <c r="AN131" s="570">
        <v>46.34</v>
      </c>
      <c r="AO131" s="571">
        <v>46.34</v>
      </c>
      <c r="AP131" s="571"/>
      <c r="AQ131" s="669"/>
      <c r="AR131" s="670">
        <v>106.19</v>
      </c>
      <c r="AS131" s="670">
        <v>106.19</v>
      </c>
      <c r="AT131" s="670"/>
      <c r="AU131" s="670"/>
      <c r="AV131" s="670">
        <v>1592.26</v>
      </c>
      <c r="AW131" s="670">
        <v>1592.26</v>
      </c>
      <c r="AX131" s="670">
        <f>1592.26+456.44</f>
        <v>2048.6999999999998</v>
      </c>
    </row>
    <row r="132" spans="1:50" s="547" customFormat="1" ht="19.5" customHeight="1">
      <c r="A132" s="585"/>
      <c r="B132" s="665" t="s">
        <v>1111</v>
      </c>
      <c r="C132" s="585" t="s">
        <v>172</v>
      </c>
      <c r="D132" s="570">
        <v>153.21</v>
      </c>
      <c r="E132" s="570">
        <v>83.6</v>
      </c>
      <c r="F132" s="568">
        <v>160.05000000000001</v>
      </c>
      <c r="G132" s="568">
        <v>158.51</v>
      </c>
      <c r="H132" s="568">
        <f>V132+Z132+AD132+AH132+AL132+AP132+AT132</f>
        <v>39.770000000000003</v>
      </c>
      <c r="I132" s="568" t="e">
        <f>+I135+I138-I137</f>
        <v>#REF!</v>
      </c>
      <c r="J132" s="570">
        <f t="shared" si="84"/>
        <v>166.66</v>
      </c>
      <c r="K132" s="570">
        <v>166.66</v>
      </c>
      <c r="L132" s="569">
        <f t="shared" si="85"/>
        <v>170.64000000000001</v>
      </c>
      <c r="M132" s="569">
        <f t="shared" si="58"/>
        <v>3.9800000000000182</v>
      </c>
      <c r="N132" s="666">
        <f t="shared" si="59"/>
        <v>25.957835650414466</v>
      </c>
      <c r="O132" s="666" t="e">
        <f t="shared" si="60"/>
        <v>#REF!</v>
      </c>
      <c r="P132" s="668">
        <f t="shared" si="61"/>
        <v>25.089899690871242</v>
      </c>
      <c r="Q132" s="666" t="e">
        <f t="shared" si="62"/>
        <v>#REF!</v>
      </c>
      <c r="R132" s="668">
        <f t="shared" si="53"/>
        <v>104.12995938769134</v>
      </c>
      <c r="S132" s="668">
        <f t="shared" si="54"/>
        <v>105.14163144281117</v>
      </c>
      <c r="T132" s="668">
        <f t="shared" si="55"/>
        <v>102.38809552382097</v>
      </c>
      <c r="U132" s="667"/>
      <c r="V132" s="570">
        <v>23.9</v>
      </c>
      <c r="W132" s="570">
        <v>23.28</v>
      </c>
      <c r="X132" s="570">
        <v>20.04</v>
      </c>
      <c r="Y132" s="570">
        <v>20.04</v>
      </c>
      <c r="Z132" s="570">
        <v>8.41</v>
      </c>
      <c r="AA132" s="570">
        <v>8.41</v>
      </c>
      <c r="AB132" s="570">
        <v>13.73</v>
      </c>
      <c r="AC132" s="570">
        <v>13.73</v>
      </c>
      <c r="AD132" s="570">
        <v>6.89</v>
      </c>
      <c r="AE132" s="570">
        <v>0.56999999999999995</v>
      </c>
      <c r="AF132" s="570">
        <v>11.21</v>
      </c>
      <c r="AG132" s="570">
        <v>11.21</v>
      </c>
      <c r="AH132" s="570">
        <v>0.56999999999999995</v>
      </c>
      <c r="AI132" s="570">
        <v>25.35</v>
      </c>
      <c r="AJ132" s="570">
        <v>0</v>
      </c>
      <c r="AK132" s="570">
        <v>0</v>
      </c>
      <c r="AL132" s="570"/>
      <c r="AM132" s="570"/>
      <c r="AN132" s="570">
        <v>22.26</v>
      </c>
      <c r="AO132" s="571">
        <v>22.26</v>
      </c>
      <c r="AP132" s="571"/>
      <c r="AQ132" s="669"/>
      <c r="AR132" s="670">
        <v>89</v>
      </c>
      <c r="AS132" s="670">
        <v>89</v>
      </c>
      <c r="AT132" s="670"/>
      <c r="AU132" s="670"/>
      <c r="AV132" s="670">
        <v>10.42</v>
      </c>
      <c r="AW132" s="670">
        <v>10.42</v>
      </c>
      <c r="AX132" s="670">
        <f>10.42+3.98</f>
        <v>14.4</v>
      </c>
    </row>
    <row r="133" spans="1:50" s="547" customFormat="1" ht="19.5" customHeight="1">
      <c r="A133" s="585"/>
      <c r="B133" s="665" t="s">
        <v>1112</v>
      </c>
      <c r="C133" s="585" t="s">
        <v>172</v>
      </c>
      <c r="D133" s="570"/>
      <c r="E133" s="570"/>
      <c r="F133" s="568"/>
      <c r="G133" s="568"/>
      <c r="H133" s="568"/>
      <c r="I133" s="568"/>
      <c r="J133" s="568">
        <f t="shared" si="84"/>
        <v>99.63</v>
      </c>
      <c r="K133" s="568">
        <v>99.63</v>
      </c>
      <c r="L133" s="568">
        <f t="shared" si="85"/>
        <v>99.63</v>
      </c>
      <c r="M133" s="569">
        <f t="shared" si="58"/>
        <v>0</v>
      </c>
      <c r="N133" s="666"/>
      <c r="O133" s="666"/>
      <c r="P133" s="668"/>
      <c r="Q133" s="666"/>
      <c r="R133" s="668"/>
      <c r="S133" s="668"/>
      <c r="T133" s="668"/>
      <c r="U133" s="667"/>
      <c r="V133" s="570"/>
      <c r="W133" s="570"/>
      <c r="X133" s="570">
        <v>3.87</v>
      </c>
      <c r="Y133" s="570">
        <v>3.87</v>
      </c>
      <c r="Z133" s="570"/>
      <c r="AA133" s="570"/>
      <c r="AB133" s="570">
        <v>3.49</v>
      </c>
      <c r="AC133" s="570">
        <v>3.49</v>
      </c>
      <c r="AD133" s="570"/>
      <c r="AE133" s="570"/>
      <c r="AF133" s="570">
        <v>5.5</v>
      </c>
      <c r="AG133" s="570">
        <v>5.5</v>
      </c>
      <c r="AH133" s="570"/>
      <c r="AI133" s="570"/>
      <c r="AJ133" s="570"/>
      <c r="AK133" s="570"/>
      <c r="AL133" s="570"/>
      <c r="AM133" s="570"/>
      <c r="AN133" s="570">
        <v>8.93</v>
      </c>
      <c r="AO133" s="571">
        <v>8.93</v>
      </c>
      <c r="AP133" s="571"/>
      <c r="AQ133" s="669"/>
      <c r="AR133" s="670">
        <v>29.08</v>
      </c>
      <c r="AS133" s="670">
        <v>29.08</v>
      </c>
      <c r="AT133" s="670"/>
      <c r="AU133" s="670"/>
      <c r="AV133" s="670">
        <v>48.76</v>
      </c>
      <c r="AW133" s="670">
        <v>48.76</v>
      </c>
      <c r="AX133" s="670">
        <v>48.76</v>
      </c>
    </row>
    <row r="134" spans="1:50" s="547" customFormat="1" ht="19.5" customHeight="1">
      <c r="A134" s="585"/>
      <c r="B134" s="665" t="s">
        <v>714</v>
      </c>
      <c r="C134" s="585" t="s">
        <v>172</v>
      </c>
      <c r="D134" s="570">
        <v>790.01</v>
      </c>
      <c r="E134" s="570">
        <v>917.35</v>
      </c>
      <c r="F134" s="570">
        <v>764.39999999999986</v>
      </c>
      <c r="G134" s="570">
        <v>766.62999999999988</v>
      </c>
      <c r="H134" s="568">
        <f t="shared" ref="H134:H144" si="89">V134+Z134+AD134+AH134+AL134+AP134+AT134</f>
        <v>106.83999999999999</v>
      </c>
      <c r="I134" s="568" t="e">
        <f>+I136+I140-I139</f>
        <v>#REF!</v>
      </c>
      <c r="J134" s="568">
        <f t="shared" si="84"/>
        <v>535.28</v>
      </c>
      <c r="K134" s="568">
        <v>535.28</v>
      </c>
      <c r="L134" s="568">
        <f t="shared" si="85"/>
        <v>691.34999999999991</v>
      </c>
      <c r="M134" s="569">
        <f t="shared" si="58"/>
        <v>156.06999999999994</v>
      </c>
      <c r="N134" s="666">
        <f>+H134/D134%</f>
        <v>13.523879444563992</v>
      </c>
      <c r="O134" s="666" t="e">
        <f>I134/E134%</f>
        <v>#REF!</v>
      </c>
      <c r="P134" s="666">
        <f>+H134/G134%</f>
        <v>13.936318693502734</v>
      </c>
      <c r="Q134" s="666" t="e">
        <f>I134/G134%</f>
        <v>#REF!</v>
      </c>
      <c r="R134" s="668">
        <f>+J134/F134%</f>
        <v>70.026164311878603</v>
      </c>
      <c r="S134" s="666">
        <f>+J134/G134%</f>
        <v>69.822469770293367</v>
      </c>
      <c r="T134" s="668">
        <f>+L134/J134%</f>
        <v>129.15670303392616</v>
      </c>
      <c r="U134" s="667"/>
      <c r="V134" s="570">
        <v>9.75</v>
      </c>
      <c r="W134" s="570">
        <v>10.37</v>
      </c>
      <c r="X134" s="570">
        <v>8.3499999999999979</v>
      </c>
      <c r="Y134" s="570">
        <v>8.3499999999999979</v>
      </c>
      <c r="Z134" s="570">
        <v>57.38</v>
      </c>
      <c r="AA134" s="570">
        <v>58.91</v>
      </c>
      <c r="AB134" s="570">
        <v>46.389999999999993</v>
      </c>
      <c r="AC134" s="570">
        <v>46.389999999999993</v>
      </c>
      <c r="AD134" s="570">
        <v>35.01</v>
      </c>
      <c r="AE134" s="570">
        <v>3.47</v>
      </c>
      <c r="AF134" s="570">
        <v>25.189999999999998</v>
      </c>
      <c r="AG134" s="570">
        <v>25.189999999999998</v>
      </c>
      <c r="AH134" s="570">
        <v>4.7</v>
      </c>
      <c r="AI134" s="570">
        <v>43.21</v>
      </c>
      <c r="AJ134" s="570">
        <v>4.3900000000000006</v>
      </c>
      <c r="AK134" s="570">
        <v>4.3900000000000006</v>
      </c>
      <c r="AL134" s="570"/>
      <c r="AM134" s="570"/>
      <c r="AN134" s="570">
        <v>38.4</v>
      </c>
      <c r="AO134" s="571">
        <v>38.4</v>
      </c>
      <c r="AP134" s="571"/>
      <c r="AQ134" s="669"/>
      <c r="AR134" s="670">
        <v>98.720000000000013</v>
      </c>
      <c r="AS134" s="670">
        <v>98.720000000000013</v>
      </c>
      <c r="AT134" s="670"/>
      <c r="AU134" s="670"/>
      <c r="AV134" s="670">
        <v>313.83999999999997</v>
      </c>
      <c r="AW134" s="670">
        <v>313.83999999999997</v>
      </c>
      <c r="AX134" s="670">
        <f>313.84+156.07</f>
        <v>469.90999999999997</v>
      </c>
    </row>
    <row r="135" spans="1:50" s="547" customFormat="1" ht="31.5">
      <c r="A135" s="585">
        <v>3</v>
      </c>
      <c r="B135" s="671" t="s">
        <v>880</v>
      </c>
      <c r="C135" s="585" t="s">
        <v>172</v>
      </c>
      <c r="D135" s="568">
        <v>196.26</v>
      </c>
      <c r="E135" s="568">
        <v>101.09</v>
      </c>
      <c r="F135" s="568">
        <v>224.8</v>
      </c>
      <c r="G135" s="568">
        <v>202.97</v>
      </c>
      <c r="H135" s="568">
        <f t="shared" si="89"/>
        <v>56.809999999999995</v>
      </c>
      <c r="I135" s="568" t="e">
        <f>+I134+I139-I138</f>
        <v>#REF!</v>
      </c>
      <c r="J135" s="568">
        <f t="shared" si="84"/>
        <v>37.639999999999993</v>
      </c>
      <c r="K135" s="568">
        <v>37.639999999999993</v>
      </c>
      <c r="L135" s="568">
        <f t="shared" si="85"/>
        <v>37.639999999999993</v>
      </c>
      <c r="M135" s="569">
        <f t="shared" si="58"/>
        <v>0</v>
      </c>
      <c r="N135" s="666">
        <f t="shared" si="59"/>
        <v>28.946295730153878</v>
      </c>
      <c r="O135" s="666" t="e">
        <f t="shared" si="60"/>
        <v>#REF!</v>
      </c>
      <c r="P135" s="666">
        <f t="shared" si="61"/>
        <v>27.989358033206873</v>
      </c>
      <c r="Q135" s="666" t="e">
        <f t="shared" si="62"/>
        <v>#REF!</v>
      </c>
      <c r="R135" s="668">
        <f t="shared" si="53"/>
        <v>16.743772241992879</v>
      </c>
      <c r="S135" s="666">
        <f t="shared" si="54"/>
        <v>18.54461250431098</v>
      </c>
      <c r="T135" s="668">
        <f t="shared" si="55"/>
        <v>100</v>
      </c>
      <c r="U135" s="667"/>
      <c r="V135" s="570">
        <v>2.2200000000000002</v>
      </c>
      <c r="W135" s="570">
        <v>1.72</v>
      </c>
      <c r="X135" s="570">
        <v>1.7</v>
      </c>
      <c r="Y135" s="570">
        <v>1.7</v>
      </c>
      <c r="Z135" s="570">
        <v>40.65</v>
      </c>
      <c r="AA135" s="570">
        <v>40.65</v>
      </c>
      <c r="AB135" s="570">
        <v>29.22</v>
      </c>
      <c r="AC135" s="570">
        <v>29.22</v>
      </c>
      <c r="AD135" s="570">
        <v>13.94</v>
      </c>
      <c r="AE135" s="570"/>
      <c r="AF135" s="570">
        <v>2.98</v>
      </c>
      <c r="AG135" s="570">
        <v>2.98</v>
      </c>
      <c r="AH135" s="570">
        <v>0</v>
      </c>
      <c r="AI135" s="570">
        <v>0.91</v>
      </c>
      <c r="AJ135" s="570">
        <v>0</v>
      </c>
      <c r="AK135" s="570">
        <v>0</v>
      </c>
      <c r="AL135" s="570"/>
      <c r="AM135" s="570"/>
      <c r="AN135" s="570">
        <v>0</v>
      </c>
      <c r="AO135" s="571">
        <v>0</v>
      </c>
      <c r="AP135" s="571"/>
      <c r="AQ135" s="669"/>
      <c r="AR135" s="670">
        <v>2.23</v>
      </c>
      <c r="AS135" s="670">
        <v>2.23</v>
      </c>
      <c r="AT135" s="670"/>
      <c r="AU135" s="670"/>
      <c r="AV135" s="670">
        <v>1.51</v>
      </c>
      <c r="AW135" s="670">
        <v>1.51</v>
      </c>
      <c r="AX135" s="670">
        <v>1.51</v>
      </c>
    </row>
    <row r="136" spans="1:50" s="547" customFormat="1" ht="19.5" customHeight="1">
      <c r="A136" s="585">
        <v>4</v>
      </c>
      <c r="B136" s="665" t="s">
        <v>268</v>
      </c>
      <c r="C136" s="585" t="s">
        <v>172</v>
      </c>
      <c r="D136" s="570">
        <v>31.04</v>
      </c>
      <c r="E136" s="570">
        <v>39.340000000000003</v>
      </c>
      <c r="F136" s="570">
        <v>135.31</v>
      </c>
      <c r="G136" s="570">
        <v>96.079999999999984</v>
      </c>
      <c r="H136" s="568">
        <f t="shared" si="89"/>
        <v>95.12</v>
      </c>
      <c r="I136" s="568" t="e">
        <f>+I137+#REF!-I140</f>
        <v>#REF!</v>
      </c>
      <c r="J136" s="568">
        <f t="shared" si="84"/>
        <v>88.44</v>
      </c>
      <c r="K136" s="568">
        <v>29.240000000000002</v>
      </c>
      <c r="L136" s="568">
        <f t="shared" si="85"/>
        <v>29.240000000000002</v>
      </c>
      <c r="M136" s="569">
        <f t="shared" si="58"/>
        <v>0</v>
      </c>
      <c r="N136" s="666">
        <f t="shared" si="59"/>
        <v>306.44329896907215</v>
      </c>
      <c r="O136" s="666" t="e">
        <f t="shared" si="60"/>
        <v>#REF!</v>
      </c>
      <c r="P136" s="666">
        <f t="shared" si="61"/>
        <v>99.000832639467134</v>
      </c>
      <c r="Q136" s="666" t="e">
        <f t="shared" si="62"/>
        <v>#REF!</v>
      </c>
      <c r="R136" s="666">
        <f t="shared" si="53"/>
        <v>65.361022836449635</v>
      </c>
      <c r="S136" s="668">
        <f t="shared" si="54"/>
        <v>92.048293089092439</v>
      </c>
      <c r="T136" s="666">
        <f t="shared" si="55"/>
        <v>33.061962912709184</v>
      </c>
      <c r="U136" s="667"/>
      <c r="V136" s="570">
        <f t="shared" ref="V136:AX136" si="90">V137+V138+V139+V140</f>
        <v>0</v>
      </c>
      <c r="W136" s="570">
        <f t="shared" si="90"/>
        <v>6.3</v>
      </c>
      <c r="X136" s="570">
        <f t="shared" si="90"/>
        <v>0.99</v>
      </c>
      <c r="Y136" s="570">
        <f t="shared" si="90"/>
        <v>0</v>
      </c>
      <c r="Z136" s="570">
        <f t="shared" si="90"/>
        <v>7.92</v>
      </c>
      <c r="AA136" s="570">
        <f t="shared" si="90"/>
        <v>0</v>
      </c>
      <c r="AB136" s="570">
        <f t="shared" si="90"/>
        <v>0.25</v>
      </c>
      <c r="AC136" s="570">
        <f t="shared" si="90"/>
        <v>0.25</v>
      </c>
      <c r="AD136" s="570">
        <f t="shared" si="90"/>
        <v>4.43</v>
      </c>
      <c r="AE136" s="570">
        <f t="shared" si="90"/>
        <v>0</v>
      </c>
      <c r="AF136" s="570">
        <f t="shared" si="90"/>
        <v>4.43</v>
      </c>
      <c r="AG136" s="570">
        <f t="shared" si="90"/>
        <v>2.19</v>
      </c>
      <c r="AH136" s="570">
        <f t="shared" si="90"/>
        <v>0</v>
      </c>
      <c r="AI136" s="570">
        <f t="shared" si="90"/>
        <v>10.5</v>
      </c>
      <c r="AJ136" s="570">
        <f t="shared" si="90"/>
        <v>0</v>
      </c>
      <c r="AK136" s="570">
        <f t="shared" si="90"/>
        <v>0</v>
      </c>
      <c r="AL136" s="570">
        <f t="shared" si="90"/>
        <v>4.0999999999999996</v>
      </c>
      <c r="AM136" s="570">
        <f t="shared" si="90"/>
        <v>35.519999999999996</v>
      </c>
      <c r="AN136" s="570">
        <f t="shared" si="90"/>
        <v>4.0999999999999996</v>
      </c>
      <c r="AO136" s="571">
        <f t="shared" si="90"/>
        <v>3.37</v>
      </c>
      <c r="AP136" s="571">
        <f t="shared" si="90"/>
        <v>34.83</v>
      </c>
      <c r="AQ136" s="571">
        <f t="shared" si="90"/>
        <v>0</v>
      </c>
      <c r="AR136" s="571">
        <f t="shared" si="90"/>
        <v>34.83</v>
      </c>
      <c r="AS136" s="571">
        <f t="shared" si="90"/>
        <v>11.05</v>
      </c>
      <c r="AT136" s="571">
        <f t="shared" si="90"/>
        <v>43.84</v>
      </c>
      <c r="AU136" s="571">
        <f t="shared" si="90"/>
        <v>0</v>
      </c>
      <c r="AV136" s="571">
        <f t="shared" si="90"/>
        <v>43.84</v>
      </c>
      <c r="AW136" s="571">
        <v>12.38</v>
      </c>
      <c r="AX136" s="571">
        <f t="shared" si="90"/>
        <v>12.38</v>
      </c>
    </row>
    <row r="137" spans="1:50" s="547" customFormat="1" ht="19.5" customHeight="1">
      <c r="A137" s="585"/>
      <c r="B137" s="665" t="s">
        <v>269</v>
      </c>
      <c r="C137" s="585" t="s">
        <v>172</v>
      </c>
      <c r="D137" s="570">
        <v>0</v>
      </c>
      <c r="E137" s="570"/>
      <c r="F137" s="570">
        <v>0</v>
      </c>
      <c r="G137" s="570">
        <v>0</v>
      </c>
      <c r="H137" s="568">
        <f t="shared" si="89"/>
        <v>0</v>
      </c>
      <c r="I137" s="568" t="e">
        <f>+I138+#REF!-#REF!</f>
        <v>#REF!</v>
      </c>
      <c r="J137" s="568">
        <f t="shared" si="84"/>
        <v>0</v>
      </c>
      <c r="K137" s="568">
        <v>0</v>
      </c>
      <c r="L137" s="568">
        <f t="shared" si="85"/>
        <v>0</v>
      </c>
      <c r="M137" s="569">
        <f t="shared" si="58"/>
        <v>0</v>
      </c>
      <c r="N137" s="666"/>
      <c r="O137" s="666"/>
      <c r="P137" s="666"/>
      <c r="Q137" s="666"/>
      <c r="R137" s="666"/>
      <c r="S137" s="666"/>
      <c r="T137" s="666"/>
      <c r="U137" s="667"/>
      <c r="V137" s="570"/>
      <c r="W137" s="570"/>
      <c r="X137" s="570"/>
      <c r="Y137" s="570"/>
      <c r="Z137" s="570"/>
      <c r="AA137" s="570"/>
      <c r="AB137" s="570"/>
      <c r="AC137" s="570"/>
      <c r="AD137" s="570"/>
      <c r="AE137" s="570"/>
      <c r="AF137" s="570"/>
      <c r="AG137" s="570"/>
      <c r="AH137" s="570"/>
      <c r="AI137" s="570"/>
      <c r="AJ137" s="570"/>
      <c r="AK137" s="570"/>
      <c r="AL137" s="570"/>
      <c r="AM137" s="570"/>
      <c r="AN137" s="570"/>
      <c r="AO137" s="571"/>
      <c r="AP137" s="571"/>
      <c r="AQ137" s="672"/>
      <c r="AR137" s="670"/>
      <c r="AS137" s="670"/>
      <c r="AT137" s="670"/>
      <c r="AU137" s="670"/>
      <c r="AV137" s="670"/>
      <c r="AW137" s="670"/>
      <c r="AX137" s="670"/>
    </row>
    <row r="138" spans="1:50" s="547" customFormat="1" ht="19.5" customHeight="1">
      <c r="A138" s="585"/>
      <c r="B138" s="665" t="s">
        <v>270</v>
      </c>
      <c r="C138" s="585" t="s">
        <v>172</v>
      </c>
      <c r="D138" s="570">
        <v>7.74</v>
      </c>
      <c r="E138" s="570"/>
      <c r="F138" s="570">
        <v>29.240000000000002</v>
      </c>
      <c r="G138" s="570">
        <v>0</v>
      </c>
      <c r="H138" s="568">
        <f t="shared" si="89"/>
        <v>0</v>
      </c>
      <c r="I138" s="568" t="e">
        <f>+I139+#REF!-#REF!</f>
        <v>#REF!</v>
      </c>
      <c r="J138" s="568">
        <f t="shared" si="84"/>
        <v>0</v>
      </c>
      <c r="K138" s="568">
        <v>0</v>
      </c>
      <c r="L138" s="568">
        <f t="shared" si="85"/>
        <v>0</v>
      </c>
      <c r="M138" s="569">
        <f t="shared" si="58"/>
        <v>0</v>
      </c>
      <c r="N138" s="666"/>
      <c r="O138" s="666"/>
      <c r="P138" s="666"/>
      <c r="Q138" s="666"/>
      <c r="R138" s="666"/>
      <c r="S138" s="666"/>
      <c r="T138" s="666"/>
      <c r="U138" s="570"/>
      <c r="V138" s="570"/>
      <c r="W138" s="570"/>
      <c r="X138" s="570"/>
      <c r="Y138" s="570"/>
      <c r="Z138" s="570"/>
      <c r="AA138" s="570"/>
      <c r="AB138" s="570"/>
      <c r="AC138" s="570"/>
      <c r="AD138" s="570"/>
      <c r="AE138" s="570"/>
      <c r="AF138" s="570"/>
      <c r="AG138" s="570"/>
      <c r="AH138" s="570"/>
      <c r="AI138" s="570">
        <v>3.37</v>
      </c>
      <c r="AJ138" s="570"/>
      <c r="AK138" s="570"/>
      <c r="AL138" s="570"/>
      <c r="AM138" s="570"/>
      <c r="AN138" s="570"/>
      <c r="AO138" s="570"/>
      <c r="AP138" s="570"/>
      <c r="AQ138" s="570"/>
      <c r="AR138" s="585"/>
      <c r="AS138" s="585"/>
      <c r="AT138" s="585"/>
      <c r="AU138" s="585"/>
      <c r="AV138" s="585"/>
      <c r="AW138" s="585"/>
      <c r="AX138" s="585"/>
    </row>
    <row r="139" spans="1:50" s="547" customFormat="1" ht="19.5" customHeight="1">
      <c r="A139" s="585"/>
      <c r="B139" s="665" t="s">
        <v>271</v>
      </c>
      <c r="C139" s="585" t="s">
        <v>172</v>
      </c>
      <c r="D139" s="570">
        <v>19.07</v>
      </c>
      <c r="E139" s="570"/>
      <c r="F139" s="570">
        <v>66.84</v>
      </c>
      <c r="G139" s="570">
        <v>29.240000000000002</v>
      </c>
      <c r="H139" s="568">
        <f t="shared" si="89"/>
        <v>29.240000000000002</v>
      </c>
      <c r="I139" s="568" t="e">
        <f>+I140+#REF!-#REF!</f>
        <v>#REF!</v>
      </c>
      <c r="J139" s="568">
        <f t="shared" si="84"/>
        <v>29.240000000000002</v>
      </c>
      <c r="K139" s="568">
        <v>0</v>
      </c>
      <c r="L139" s="568">
        <f t="shared" si="85"/>
        <v>0</v>
      </c>
      <c r="M139" s="569">
        <f t="shared" si="58"/>
        <v>0</v>
      </c>
      <c r="N139" s="666">
        <f t="shared" si="59"/>
        <v>153.32983744100682</v>
      </c>
      <c r="O139" s="666" t="e">
        <f t="shared" si="60"/>
        <v>#REF!</v>
      </c>
      <c r="P139" s="668">
        <f t="shared" si="61"/>
        <v>100.00000000000001</v>
      </c>
      <c r="Q139" s="666" t="e">
        <f t="shared" si="62"/>
        <v>#REF!</v>
      </c>
      <c r="R139" s="668">
        <f t="shared" ref="R139:R140" si="91">+J139/F139%</f>
        <v>43.746259724715742</v>
      </c>
      <c r="S139" s="668">
        <f t="shared" ref="S139:S140" si="92">+J139/G139%</f>
        <v>100.00000000000001</v>
      </c>
      <c r="T139" s="668">
        <f t="shared" ref="T139:T140" si="93">+L139/J139%</f>
        <v>0</v>
      </c>
      <c r="U139" s="570"/>
      <c r="V139" s="570"/>
      <c r="W139" s="570">
        <v>0.99</v>
      </c>
      <c r="X139" s="570"/>
      <c r="Y139" s="570"/>
      <c r="Z139" s="570">
        <v>0.25</v>
      </c>
      <c r="AA139" s="570"/>
      <c r="AB139" s="570">
        <v>0.25</v>
      </c>
      <c r="AC139" s="570"/>
      <c r="AD139" s="570">
        <v>2.19</v>
      </c>
      <c r="AE139" s="570"/>
      <c r="AF139" s="570">
        <v>2.19</v>
      </c>
      <c r="AG139" s="570"/>
      <c r="AH139" s="570"/>
      <c r="AI139" s="570">
        <v>0.73</v>
      </c>
      <c r="AJ139" s="570"/>
      <c r="AK139" s="570"/>
      <c r="AL139" s="570">
        <v>3.37</v>
      </c>
      <c r="AM139" s="570">
        <v>11.05</v>
      </c>
      <c r="AN139" s="570">
        <v>3.37</v>
      </c>
      <c r="AO139" s="570"/>
      <c r="AP139" s="570">
        <v>11.05</v>
      </c>
      <c r="AQ139" s="570"/>
      <c r="AR139" s="585">
        <v>11.05</v>
      </c>
      <c r="AS139" s="585"/>
      <c r="AT139" s="585">
        <v>12.38</v>
      </c>
      <c r="AU139" s="585"/>
      <c r="AV139" s="585">
        <v>12.38</v>
      </c>
      <c r="AW139" s="585"/>
      <c r="AX139" s="585"/>
    </row>
    <row r="140" spans="1:50" s="547" customFormat="1" ht="19.5" customHeight="1">
      <c r="A140" s="585"/>
      <c r="B140" s="665" t="s">
        <v>272</v>
      </c>
      <c r="C140" s="585" t="s">
        <v>172</v>
      </c>
      <c r="D140" s="570">
        <v>4.2300000000000004</v>
      </c>
      <c r="E140" s="570"/>
      <c r="F140" s="570">
        <v>39.230000000000004</v>
      </c>
      <c r="G140" s="569">
        <v>66.84</v>
      </c>
      <c r="H140" s="568">
        <f t="shared" si="89"/>
        <v>65.88</v>
      </c>
      <c r="I140" s="568" t="e">
        <f>+#REF!+#REF!-#REF!</f>
        <v>#REF!</v>
      </c>
      <c r="J140" s="568">
        <f t="shared" si="84"/>
        <v>59.2</v>
      </c>
      <c r="K140" s="568">
        <v>29.240000000000002</v>
      </c>
      <c r="L140" s="570">
        <f t="shared" si="85"/>
        <v>29.240000000000002</v>
      </c>
      <c r="M140" s="569">
        <f t="shared" si="58"/>
        <v>0</v>
      </c>
      <c r="N140" s="666">
        <f t="shared" si="59"/>
        <v>1557.446808510638</v>
      </c>
      <c r="O140" s="666" t="e">
        <f t="shared" si="60"/>
        <v>#REF!</v>
      </c>
      <c r="P140" s="666">
        <f t="shared" si="61"/>
        <v>98.563734290843797</v>
      </c>
      <c r="Q140" s="666" t="e">
        <f t="shared" si="62"/>
        <v>#REF!</v>
      </c>
      <c r="R140" s="666">
        <f t="shared" si="91"/>
        <v>150.90491970430793</v>
      </c>
      <c r="S140" s="666">
        <f t="shared" si="92"/>
        <v>88.569718731298622</v>
      </c>
      <c r="T140" s="666">
        <f t="shared" si="93"/>
        <v>49.391891891891888</v>
      </c>
      <c r="U140" s="667"/>
      <c r="V140" s="570"/>
      <c r="W140" s="570">
        <v>5.31</v>
      </c>
      <c r="X140" s="570">
        <v>0.99</v>
      </c>
      <c r="Y140" s="570"/>
      <c r="Z140" s="570">
        <v>7.67</v>
      </c>
      <c r="AA140" s="570"/>
      <c r="AB140" s="570"/>
      <c r="AC140" s="570">
        <v>0.25</v>
      </c>
      <c r="AD140" s="570">
        <v>2.2400000000000002</v>
      </c>
      <c r="AE140" s="570"/>
      <c r="AF140" s="570">
        <v>2.2400000000000002</v>
      </c>
      <c r="AG140" s="570">
        <v>2.19</v>
      </c>
      <c r="AH140" s="570"/>
      <c r="AI140" s="570">
        <v>6.4</v>
      </c>
      <c r="AJ140" s="570"/>
      <c r="AK140" s="570"/>
      <c r="AL140" s="570">
        <v>0.73</v>
      </c>
      <c r="AM140" s="570">
        <v>24.47</v>
      </c>
      <c r="AN140" s="570">
        <v>0.73</v>
      </c>
      <c r="AO140" s="570">
        <v>3.37</v>
      </c>
      <c r="AP140" s="570">
        <v>23.78</v>
      </c>
      <c r="AQ140" s="667"/>
      <c r="AR140" s="585">
        <v>23.78</v>
      </c>
      <c r="AS140" s="585">
        <v>11.05</v>
      </c>
      <c r="AT140" s="585">
        <v>31.46</v>
      </c>
      <c r="AU140" s="585"/>
      <c r="AV140" s="585">
        <v>31.46</v>
      </c>
      <c r="AW140" s="585">
        <v>12.38</v>
      </c>
      <c r="AX140" s="585">
        <v>12.38</v>
      </c>
    </row>
    <row r="141" spans="1:50" s="547" customFormat="1" ht="26.25" customHeight="1">
      <c r="A141" s="585">
        <v>5</v>
      </c>
      <c r="B141" s="671" t="s">
        <v>995</v>
      </c>
      <c r="C141" s="585" t="s">
        <v>172</v>
      </c>
      <c r="D141" s="570">
        <v>0</v>
      </c>
      <c r="E141" s="570"/>
      <c r="F141" s="570">
        <v>1820.94</v>
      </c>
      <c r="G141" s="570">
        <v>1820.94</v>
      </c>
      <c r="H141" s="568">
        <f t="shared" si="89"/>
        <v>0</v>
      </c>
      <c r="I141" s="568">
        <f t="shared" ref="I141:I144" si="94">+I142+I146-I145</f>
        <v>2</v>
      </c>
      <c r="J141" s="568">
        <f t="shared" si="84"/>
        <v>0</v>
      </c>
      <c r="K141" s="568">
        <v>1907</v>
      </c>
      <c r="L141" s="568">
        <v>1907</v>
      </c>
      <c r="M141" s="569">
        <f t="shared" ref="M141:M154" si="95">L141-K141</f>
        <v>0</v>
      </c>
      <c r="N141" s="666"/>
      <c r="O141" s="666"/>
      <c r="P141" s="666"/>
      <c r="Q141" s="666"/>
      <c r="R141" s="666"/>
      <c r="S141" s="666"/>
      <c r="T141" s="666"/>
      <c r="U141" s="667"/>
      <c r="V141" s="570"/>
      <c r="W141" s="570"/>
      <c r="X141" s="570"/>
      <c r="Y141" s="570"/>
      <c r="Z141" s="570"/>
      <c r="AA141" s="570"/>
      <c r="AB141" s="570"/>
      <c r="AC141" s="568"/>
      <c r="AD141" s="570"/>
      <c r="AE141" s="570"/>
      <c r="AF141" s="570"/>
      <c r="AG141" s="570"/>
      <c r="AH141" s="570"/>
      <c r="AI141" s="570"/>
      <c r="AJ141" s="570"/>
      <c r="AK141" s="570"/>
      <c r="AL141" s="570"/>
      <c r="AM141" s="570"/>
      <c r="AN141" s="570"/>
      <c r="AO141" s="570"/>
      <c r="AP141" s="570"/>
      <c r="AQ141" s="667"/>
      <c r="AR141" s="585"/>
      <c r="AS141" s="585"/>
      <c r="AT141" s="585"/>
      <c r="AU141" s="585"/>
      <c r="AV141" s="585"/>
      <c r="AW141" s="585"/>
      <c r="AX141" s="585"/>
    </row>
    <row r="142" spans="1:50" s="547" customFormat="1">
      <c r="A142" s="585"/>
      <c r="B142" s="665" t="s">
        <v>563</v>
      </c>
      <c r="C142" s="585" t="s">
        <v>172</v>
      </c>
      <c r="D142" s="570">
        <v>0</v>
      </c>
      <c r="E142" s="570"/>
      <c r="F142" s="570">
        <v>1820.94</v>
      </c>
      <c r="G142" s="570">
        <v>1820.94</v>
      </c>
      <c r="H142" s="568">
        <f t="shared" si="89"/>
        <v>0</v>
      </c>
      <c r="I142" s="568">
        <f t="shared" si="94"/>
        <v>2</v>
      </c>
      <c r="J142" s="568">
        <f t="shared" si="84"/>
        <v>0</v>
      </c>
      <c r="K142" s="568">
        <v>1907</v>
      </c>
      <c r="L142" s="568">
        <v>1907</v>
      </c>
      <c r="M142" s="569">
        <f t="shared" si="95"/>
        <v>0</v>
      </c>
      <c r="N142" s="666"/>
      <c r="O142" s="666"/>
      <c r="P142" s="666"/>
      <c r="Q142" s="666"/>
      <c r="R142" s="666"/>
      <c r="S142" s="666"/>
      <c r="T142" s="666"/>
      <c r="U142" s="667"/>
      <c r="V142" s="570"/>
      <c r="W142" s="570"/>
      <c r="X142" s="570"/>
      <c r="Y142" s="570"/>
      <c r="Z142" s="570"/>
      <c r="AA142" s="673"/>
      <c r="AB142" s="673"/>
      <c r="AC142" s="568"/>
      <c r="AD142" s="673"/>
      <c r="AE142" s="673"/>
      <c r="AF142" s="570"/>
      <c r="AG142" s="673"/>
      <c r="AH142" s="673"/>
      <c r="AI142" s="570"/>
      <c r="AJ142" s="673"/>
      <c r="AK142" s="673"/>
      <c r="AL142" s="570"/>
      <c r="AM142" s="673"/>
      <c r="AN142" s="673"/>
      <c r="AO142" s="570"/>
      <c r="AP142" s="570"/>
      <c r="AQ142" s="667"/>
      <c r="AR142" s="585"/>
      <c r="AS142" s="585"/>
      <c r="AT142" s="585"/>
      <c r="AU142" s="585"/>
      <c r="AV142" s="585"/>
      <c r="AW142" s="585"/>
      <c r="AX142" s="585"/>
    </row>
    <row r="143" spans="1:50" s="547" customFormat="1">
      <c r="A143" s="585"/>
      <c r="B143" s="671" t="s">
        <v>996</v>
      </c>
      <c r="C143" s="585" t="s">
        <v>172</v>
      </c>
      <c r="D143" s="570">
        <v>0</v>
      </c>
      <c r="E143" s="570"/>
      <c r="F143" s="570">
        <v>0</v>
      </c>
      <c r="G143" s="570">
        <v>0</v>
      </c>
      <c r="H143" s="568">
        <f t="shared" si="89"/>
        <v>0</v>
      </c>
      <c r="I143" s="568">
        <f t="shared" si="94"/>
        <v>2</v>
      </c>
      <c r="J143" s="568">
        <f t="shared" si="84"/>
        <v>0</v>
      </c>
      <c r="K143" s="568">
        <v>0</v>
      </c>
      <c r="L143" s="568">
        <f>Y143+AC143+AG143+AK143+AO143+AS143+AX143</f>
        <v>0</v>
      </c>
      <c r="M143" s="569">
        <f t="shared" si="95"/>
        <v>0</v>
      </c>
      <c r="N143" s="666"/>
      <c r="O143" s="666"/>
      <c r="P143" s="666"/>
      <c r="Q143" s="666"/>
      <c r="R143" s="666"/>
      <c r="S143" s="666"/>
      <c r="T143" s="666"/>
      <c r="U143" s="667"/>
      <c r="V143" s="570"/>
      <c r="W143" s="570"/>
      <c r="X143" s="570"/>
      <c r="Y143" s="570"/>
      <c r="Z143" s="570"/>
      <c r="AA143" s="570"/>
      <c r="AB143" s="570"/>
      <c r="AC143" s="570"/>
      <c r="AD143" s="570"/>
      <c r="AE143" s="570"/>
      <c r="AF143" s="570"/>
      <c r="AG143" s="570"/>
      <c r="AH143" s="570"/>
      <c r="AI143" s="570"/>
      <c r="AJ143" s="570"/>
      <c r="AK143" s="569"/>
      <c r="AL143" s="569"/>
      <c r="AM143" s="569"/>
      <c r="AN143" s="570"/>
      <c r="AO143" s="570"/>
      <c r="AP143" s="570"/>
      <c r="AQ143" s="667"/>
      <c r="AR143" s="585"/>
      <c r="AS143" s="585"/>
      <c r="AT143" s="585"/>
      <c r="AU143" s="585"/>
      <c r="AV143" s="585"/>
      <c r="AW143" s="585"/>
      <c r="AX143" s="585"/>
    </row>
    <row r="144" spans="1:50" s="547" customFormat="1">
      <c r="A144" s="585">
        <v>6</v>
      </c>
      <c r="B144" s="551" t="s">
        <v>932</v>
      </c>
      <c r="C144" s="674" t="s">
        <v>877</v>
      </c>
      <c r="D144" s="551">
        <v>0</v>
      </c>
      <c r="E144" s="551"/>
      <c r="F144" s="551">
        <v>14500</v>
      </c>
      <c r="G144" s="551">
        <v>0</v>
      </c>
      <c r="H144" s="568">
        <f t="shared" si="89"/>
        <v>0</v>
      </c>
      <c r="I144" s="568">
        <f t="shared" si="94"/>
        <v>2</v>
      </c>
      <c r="J144" s="568">
        <f t="shared" si="84"/>
        <v>0</v>
      </c>
      <c r="K144" s="568">
        <v>0</v>
      </c>
      <c r="L144" s="568">
        <f>Y144+AC144+AG144+AK144+AO144+AS144+AX144</f>
        <v>0</v>
      </c>
      <c r="M144" s="569">
        <f t="shared" si="95"/>
        <v>0</v>
      </c>
      <c r="N144" s="666"/>
      <c r="O144" s="666"/>
      <c r="P144" s="666"/>
      <c r="Q144" s="666"/>
      <c r="R144" s="666"/>
      <c r="S144" s="666"/>
      <c r="T144" s="666"/>
      <c r="U144" s="551"/>
      <c r="V144" s="551"/>
      <c r="W144" s="551"/>
      <c r="X144" s="551"/>
      <c r="Y144" s="551"/>
      <c r="Z144" s="551"/>
      <c r="AA144" s="551"/>
      <c r="AB144" s="551"/>
      <c r="AC144" s="551"/>
      <c r="AD144" s="551"/>
      <c r="AE144" s="551"/>
      <c r="AF144" s="551"/>
      <c r="AG144" s="551"/>
      <c r="AH144" s="551"/>
      <c r="AI144" s="551"/>
      <c r="AJ144" s="551"/>
      <c r="AK144" s="551"/>
      <c r="AL144" s="551"/>
      <c r="AM144" s="551"/>
      <c r="AN144" s="551"/>
      <c r="AO144" s="551"/>
      <c r="AP144" s="551"/>
      <c r="AQ144" s="551"/>
      <c r="AR144" s="585"/>
      <c r="AS144" s="585"/>
      <c r="AT144" s="585"/>
      <c r="AU144" s="585"/>
      <c r="AV144" s="585"/>
      <c r="AW144" s="585"/>
      <c r="AX144" s="585"/>
    </row>
    <row r="145" spans="1:50" s="565" customFormat="1" ht="19.5" customHeight="1">
      <c r="A145" s="554" t="s">
        <v>564</v>
      </c>
      <c r="B145" s="555" t="s">
        <v>565</v>
      </c>
      <c r="C145" s="554"/>
      <c r="D145" s="621"/>
      <c r="E145" s="621"/>
      <c r="F145" s="621"/>
      <c r="G145" s="621"/>
      <c r="H145" s="621"/>
      <c r="I145" s="621"/>
      <c r="J145" s="621"/>
      <c r="K145" s="621"/>
      <c r="L145" s="621"/>
      <c r="M145" s="377">
        <f t="shared" si="95"/>
        <v>0</v>
      </c>
      <c r="N145" s="612"/>
      <c r="O145" s="612"/>
      <c r="P145" s="612"/>
      <c r="Q145" s="612"/>
      <c r="R145" s="612"/>
      <c r="S145" s="612"/>
      <c r="T145" s="612"/>
      <c r="U145" s="622"/>
      <c r="V145" s="621"/>
      <c r="W145" s="621"/>
      <c r="X145" s="621"/>
      <c r="Y145" s="621"/>
      <c r="Z145" s="621"/>
      <c r="AA145" s="621"/>
      <c r="AB145" s="621"/>
      <c r="AC145" s="621"/>
      <c r="AD145" s="621"/>
      <c r="AE145" s="621"/>
      <c r="AF145" s="621"/>
      <c r="AG145" s="621"/>
      <c r="AH145" s="621"/>
      <c r="AI145" s="621"/>
      <c r="AJ145" s="621"/>
      <c r="AK145" s="545"/>
      <c r="AL145" s="545"/>
      <c r="AM145" s="545"/>
      <c r="AN145" s="621"/>
      <c r="AO145" s="621"/>
      <c r="AP145" s="621"/>
      <c r="AQ145" s="622"/>
      <c r="AR145" s="549"/>
      <c r="AS145" s="554"/>
      <c r="AT145" s="554"/>
      <c r="AU145" s="554"/>
      <c r="AV145" s="554"/>
      <c r="AW145" s="554"/>
      <c r="AX145" s="554"/>
    </row>
    <row r="146" spans="1:50" ht="31.5">
      <c r="A146" s="549"/>
      <c r="B146" s="552" t="s">
        <v>303</v>
      </c>
      <c r="C146" s="549" t="s">
        <v>167</v>
      </c>
      <c r="D146" s="377">
        <v>100</v>
      </c>
      <c r="E146" s="377"/>
      <c r="F146" s="377">
        <v>100</v>
      </c>
      <c r="G146" s="377">
        <v>100</v>
      </c>
      <c r="H146" s="377">
        <v>100</v>
      </c>
      <c r="I146" s="377"/>
      <c r="J146" s="377">
        <v>100</v>
      </c>
      <c r="K146" s="377">
        <v>100</v>
      </c>
      <c r="L146" s="377">
        <v>100</v>
      </c>
      <c r="M146" s="377">
        <f t="shared" si="95"/>
        <v>0</v>
      </c>
      <c r="N146" s="612">
        <f t="shared" ref="N146:N150" si="96">+H146/D146%</f>
        <v>100</v>
      </c>
      <c r="O146" s="612" t="e">
        <f t="shared" ref="O146:O150" si="97">I146/E146%</f>
        <v>#DIV/0!</v>
      </c>
      <c r="P146" s="615">
        <f t="shared" ref="P146:P150" si="98">+H146/G146%</f>
        <v>100</v>
      </c>
      <c r="Q146" s="615">
        <f t="shared" ref="Q146:Q150" si="99">I146/G146%</f>
        <v>0</v>
      </c>
      <c r="R146" s="615">
        <f t="shared" ref="R146:R150" si="100">+J146/F146%</f>
        <v>100</v>
      </c>
      <c r="S146" s="615">
        <f t="shared" ref="S146:S150" si="101">+J146/G146%</f>
        <v>100</v>
      </c>
      <c r="T146" s="615">
        <f t="shared" ref="T146:T150" si="102">+L146/J146%</f>
        <v>100</v>
      </c>
      <c r="U146" s="618"/>
      <c r="V146" s="573"/>
      <c r="W146" s="573"/>
      <c r="X146" s="573"/>
      <c r="Y146" s="573"/>
      <c r="Z146" s="573"/>
      <c r="AA146" s="573"/>
      <c r="AB146" s="573"/>
      <c r="AC146" s="573"/>
      <c r="AD146" s="573"/>
      <c r="AE146" s="573"/>
      <c r="AF146" s="573"/>
      <c r="AG146" s="573"/>
      <c r="AH146" s="573"/>
      <c r="AI146" s="573"/>
      <c r="AJ146" s="573"/>
      <c r="AK146" s="377"/>
      <c r="AL146" s="377"/>
      <c r="AM146" s="377"/>
      <c r="AN146" s="573"/>
      <c r="AO146" s="573"/>
      <c r="AP146" s="573"/>
      <c r="AQ146" s="618"/>
      <c r="AR146" s="549"/>
      <c r="AS146" s="549"/>
      <c r="AT146" s="549"/>
      <c r="AU146" s="549"/>
      <c r="AV146" s="549"/>
      <c r="AW146" s="549"/>
      <c r="AX146" s="549"/>
    </row>
    <row r="147" spans="1:50" ht="31.5">
      <c r="A147" s="549"/>
      <c r="B147" s="552" t="s">
        <v>633</v>
      </c>
      <c r="C147" s="549" t="s">
        <v>167</v>
      </c>
      <c r="D147" s="377">
        <v>100</v>
      </c>
      <c r="E147" s="377"/>
      <c r="F147" s="377">
        <v>100</v>
      </c>
      <c r="G147" s="377">
        <v>100</v>
      </c>
      <c r="H147" s="377">
        <v>100</v>
      </c>
      <c r="I147" s="377"/>
      <c r="J147" s="377">
        <v>100</v>
      </c>
      <c r="K147" s="377">
        <v>100</v>
      </c>
      <c r="L147" s="377">
        <v>100</v>
      </c>
      <c r="M147" s="377">
        <f t="shared" si="95"/>
        <v>0</v>
      </c>
      <c r="N147" s="612">
        <f t="shared" si="96"/>
        <v>100</v>
      </c>
      <c r="O147" s="612" t="e">
        <f t="shared" si="97"/>
        <v>#DIV/0!</v>
      </c>
      <c r="P147" s="615">
        <f t="shared" si="98"/>
        <v>100</v>
      </c>
      <c r="Q147" s="615">
        <f t="shared" si="99"/>
        <v>0</v>
      </c>
      <c r="R147" s="615">
        <f t="shared" si="100"/>
        <v>100</v>
      </c>
      <c r="S147" s="615">
        <f t="shared" si="101"/>
        <v>100</v>
      </c>
      <c r="T147" s="615">
        <f t="shared" si="102"/>
        <v>100</v>
      </c>
      <c r="U147" s="618"/>
      <c r="V147" s="573"/>
      <c r="W147" s="573"/>
      <c r="X147" s="573"/>
      <c r="Y147" s="573"/>
      <c r="Z147" s="573"/>
      <c r="AA147" s="573"/>
      <c r="AB147" s="573"/>
      <c r="AC147" s="573"/>
      <c r="AD147" s="573"/>
      <c r="AE147" s="573"/>
      <c r="AF147" s="573"/>
      <c r="AG147" s="573"/>
      <c r="AH147" s="573"/>
      <c r="AI147" s="573"/>
      <c r="AJ147" s="573"/>
      <c r="AK147" s="377"/>
      <c r="AL147" s="377"/>
      <c r="AM147" s="377"/>
      <c r="AN147" s="573"/>
      <c r="AO147" s="573"/>
      <c r="AP147" s="573"/>
      <c r="AQ147" s="618"/>
      <c r="AR147" s="549"/>
      <c r="AS147" s="549"/>
      <c r="AT147" s="549"/>
      <c r="AU147" s="549"/>
      <c r="AV147" s="549"/>
      <c r="AW147" s="549"/>
      <c r="AX147" s="549"/>
    </row>
    <row r="148" spans="1:50" ht="31.5">
      <c r="A148" s="549"/>
      <c r="B148" s="552" t="s">
        <v>634</v>
      </c>
      <c r="C148" s="549" t="s">
        <v>167</v>
      </c>
      <c r="D148" s="377">
        <v>87</v>
      </c>
      <c r="E148" s="377"/>
      <c r="F148" s="377">
        <v>88</v>
      </c>
      <c r="G148" s="377">
        <v>89</v>
      </c>
      <c r="H148" s="377">
        <v>87</v>
      </c>
      <c r="I148" s="377"/>
      <c r="J148" s="377">
        <v>88</v>
      </c>
      <c r="K148" s="377">
        <v>89</v>
      </c>
      <c r="L148" s="377">
        <v>89</v>
      </c>
      <c r="M148" s="377">
        <f t="shared" si="95"/>
        <v>0</v>
      </c>
      <c r="N148" s="612">
        <f t="shared" si="96"/>
        <v>100</v>
      </c>
      <c r="O148" s="612" t="e">
        <f t="shared" si="97"/>
        <v>#DIV/0!</v>
      </c>
      <c r="P148" s="612">
        <f t="shared" si="98"/>
        <v>97.752808988764045</v>
      </c>
      <c r="Q148" s="612">
        <f t="shared" si="99"/>
        <v>0</v>
      </c>
      <c r="R148" s="615">
        <f t="shared" si="100"/>
        <v>100</v>
      </c>
      <c r="S148" s="612">
        <f t="shared" si="101"/>
        <v>98.876404494382015</v>
      </c>
      <c r="T148" s="615">
        <f t="shared" si="102"/>
        <v>101.13636363636364</v>
      </c>
      <c r="U148" s="618"/>
      <c r="V148" s="573"/>
      <c r="W148" s="573"/>
      <c r="X148" s="573"/>
      <c r="Y148" s="573"/>
      <c r="Z148" s="573"/>
      <c r="AA148" s="573"/>
      <c r="AB148" s="573"/>
      <c r="AC148" s="573"/>
      <c r="AD148" s="573"/>
      <c r="AE148" s="573"/>
      <c r="AF148" s="573"/>
      <c r="AG148" s="573"/>
      <c r="AH148" s="573"/>
      <c r="AI148" s="573"/>
      <c r="AJ148" s="573"/>
      <c r="AK148" s="377"/>
      <c r="AL148" s="377"/>
      <c r="AM148" s="377"/>
      <c r="AN148" s="573"/>
      <c r="AO148" s="573"/>
      <c r="AP148" s="573"/>
      <c r="AQ148" s="618"/>
      <c r="AR148" s="549"/>
      <c r="AS148" s="549"/>
      <c r="AT148" s="549"/>
      <c r="AU148" s="549"/>
      <c r="AV148" s="549"/>
      <c r="AW148" s="549"/>
      <c r="AX148" s="549"/>
    </row>
    <row r="149" spans="1:50">
      <c r="A149" s="549"/>
      <c r="B149" s="552" t="s">
        <v>495</v>
      </c>
      <c r="C149" s="549" t="s">
        <v>123</v>
      </c>
      <c r="D149" s="377">
        <v>2</v>
      </c>
      <c r="E149" s="377">
        <v>2</v>
      </c>
      <c r="F149" s="377">
        <v>2</v>
      </c>
      <c r="G149" s="377">
        <v>2</v>
      </c>
      <c r="H149" s="377">
        <v>2</v>
      </c>
      <c r="I149" s="377">
        <v>2</v>
      </c>
      <c r="J149" s="377">
        <v>2</v>
      </c>
      <c r="K149" s="377">
        <v>2</v>
      </c>
      <c r="L149" s="377">
        <v>2</v>
      </c>
      <c r="M149" s="377">
        <f t="shared" si="95"/>
        <v>0</v>
      </c>
      <c r="N149" s="612">
        <f t="shared" si="96"/>
        <v>100</v>
      </c>
      <c r="O149" s="612">
        <f t="shared" si="97"/>
        <v>100</v>
      </c>
      <c r="P149" s="615">
        <f t="shared" si="98"/>
        <v>100</v>
      </c>
      <c r="Q149" s="615">
        <f t="shared" si="99"/>
        <v>100</v>
      </c>
      <c r="R149" s="615">
        <f t="shared" si="100"/>
        <v>100</v>
      </c>
      <c r="S149" s="615">
        <f t="shared" si="101"/>
        <v>100</v>
      </c>
      <c r="T149" s="615">
        <f t="shared" si="102"/>
        <v>100</v>
      </c>
      <c r="U149" s="618"/>
      <c r="V149" s="573"/>
      <c r="W149" s="573"/>
      <c r="X149" s="573"/>
      <c r="Y149" s="573"/>
      <c r="Z149" s="573"/>
      <c r="AA149" s="573"/>
      <c r="AB149" s="573"/>
      <c r="AC149" s="573"/>
      <c r="AD149" s="573"/>
      <c r="AE149" s="573"/>
      <c r="AF149" s="573"/>
      <c r="AG149" s="573"/>
      <c r="AH149" s="573"/>
      <c r="AI149" s="573"/>
      <c r="AJ149" s="573"/>
      <c r="AK149" s="377"/>
      <c r="AL149" s="377"/>
      <c r="AM149" s="377"/>
      <c r="AN149" s="573"/>
      <c r="AO149" s="573"/>
      <c r="AP149" s="573"/>
      <c r="AQ149" s="618"/>
      <c r="AR149" s="549"/>
      <c r="AS149" s="549"/>
      <c r="AT149" s="549"/>
      <c r="AU149" s="549"/>
      <c r="AV149" s="549"/>
      <c r="AW149" s="549"/>
      <c r="AX149" s="549"/>
    </row>
    <row r="150" spans="1:50">
      <c r="A150" s="549"/>
      <c r="B150" s="552" t="s">
        <v>997</v>
      </c>
      <c r="C150" s="549" t="s">
        <v>123</v>
      </c>
      <c r="D150" s="377">
        <v>2</v>
      </c>
      <c r="E150" s="377">
        <v>1</v>
      </c>
      <c r="F150" s="377">
        <v>2</v>
      </c>
      <c r="G150" s="377">
        <v>2</v>
      </c>
      <c r="H150" s="377">
        <v>2</v>
      </c>
      <c r="I150" s="377">
        <v>1</v>
      </c>
      <c r="J150" s="377">
        <v>2</v>
      </c>
      <c r="K150" s="377">
        <v>2</v>
      </c>
      <c r="L150" s="377">
        <v>2</v>
      </c>
      <c r="M150" s="377">
        <f t="shared" si="95"/>
        <v>0</v>
      </c>
      <c r="N150" s="612">
        <f t="shared" si="96"/>
        <v>100</v>
      </c>
      <c r="O150" s="612">
        <f t="shared" si="97"/>
        <v>100</v>
      </c>
      <c r="P150" s="615">
        <f t="shared" si="98"/>
        <v>100</v>
      </c>
      <c r="Q150" s="615">
        <f t="shared" si="99"/>
        <v>50</v>
      </c>
      <c r="R150" s="615">
        <f t="shared" si="100"/>
        <v>100</v>
      </c>
      <c r="S150" s="615">
        <f t="shared" si="101"/>
        <v>100</v>
      </c>
      <c r="T150" s="615">
        <f t="shared" si="102"/>
        <v>100</v>
      </c>
      <c r="U150" s="618"/>
      <c r="V150" s="573"/>
      <c r="W150" s="573"/>
      <c r="X150" s="573"/>
      <c r="Y150" s="573"/>
      <c r="Z150" s="573"/>
      <c r="AA150" s="573"/>
      <c r="AB150" s="573"/>
      <c r="AC150" s="573"/>
      <c r="AD150" s="573"/>
      <c r="AE150" s="573"/>
      <c r="AF150" s="573"/>
      <c r="AG150" s="573"/>
      <c r="AH150" s="573"/>
      <c r="AI150" s="573"/>
      <c r="AJ150" s="573"/>
      <c r="AK150" s="377"/>
      <c r="AL150" s="377"/>
      <c r="AM150" s="377"/>
      <c r="AN150" s="573"/>
      <c r="AO150" s="573"/>
      <c r="AP150" s="573"/>
      <c r="AQ150" s="618"/>
      <c r="AR150" s="549"/>
      <c r="AS150" s="549"/>
      <c r="AT150" s="549"/>
      <c r="AU150" s="549"/>
      <c r="AV150" s="549"/>
      <c r="AW150" s="549"/>
      <c r="AX150" s="549"/>
    </row>
    <row r="151" spans="1:50">
      <c r="A151" s="549"/>
      <c r="B151" s="552" t="s">
        <v>567</v>
      </c>
      <c r="C151" s="549" t="s">
        <v>123</v>
      </c>
      <c r="D151" s="377"/>
      <c r="E151" s="377">
        <v>1</v>
      </c>
      <c r="F151" s="377"/>
      <c r="G151" s="377"/>
      <c r="H151" s="377"/>
      <c r="I151" s="377">
        <v>1</v>
      </c>
      <c r="J151" s="377"/>
      <c r="K151" s="377"/>
      <c r="L151" s="377"/>
      <c r="M151" s="377">
        <f t="shared" si="95"/>
        <v>0</v>
      </c>
      <c r="N151" s="612"/>
      <c r="O151" s="612"/>
      <c r="P151" s="615"/>
      <c r="Q151" s="615"/>
      <c r="R151" s="615"/>
      <c r="S151" s="615"/>
      <c r="T151" s="615"/>
      <c r="U151" s="618"/>
      <c r="V151" s="573"/>
      <c r="W151" s="573"/>
      <c r="X151" s="573"/>
      <c r="Y151" s="573"/>
      <c r="Z151" s="573"/>
      <c r="AA151" s="573"/>
      <c r="AB151" s="573"/>
      <c r="AC151" s="573"/>
      <c r="AD151" s="573"/>
      <c r="AE151" s="573"/>
      <c r="AF151" s="573"/>
      <c r="AG151" s="573"/>
      <c r="AH151" s="573"/>
      <c r="AI151" s="573"/>
      <c r="AJ151" s="573"/>
      <c r="AK151" s="377"/>
      <c r="AL151" s="377"/>
      <c r="AM151" s="377"/>
      <c r="AN151" s="573"/>
      <c r="AO151" s="573"/>
      <c r="AP151" s="573"/>
      <c r="AQ151" s="618"/>
      <c r="AR151" s="549"/>
      <c r="AS151" s="549"/>
      <c r="AT151" s="549"/>
      <c r="AU151" s="549"/>
      <c r="AV151" s="549"/>
      <c r="AW151" s="549"/>
      <c r="AX151" s="549"/>
    </row>
    <row r="152" spans="1:50">
      <c r="A152" s="549"/>
      <c r="B152" s="552" t="s">
        <v>568</v>
      </c>
      <c r="C152" s="549" t="s">
        <v>123</v>
      </c>
      <c r="D152" s="377"/>
      <c r="E152" s="377"/>
      <c r="F152" s="377"/>
      <c r="G152" s="377"/>
      <c r="H152" s="377"/>
      <c r="I152" s="377"/>
      <c r="J152" s="377"/>
      <c r="K152" s="377"/>
      <c r="L152" s="377"/>
      <c r="M152" s="377">
        <f t="shared" si="95"/>
        <v>0</v>
      </c>
      <c r="N152" s="612"/>
      <c r="O152" s="612"/>
      <c r="P152" s="615"/>
      <c r="Q152" s="615"/>
      <c r="R152" s="615"/>
      <c r="S152" s="615"/>
      <c r="T152" s="615"/>
      <c r="U152" s="618"/>
      <c r="V152" s="573"/>
      <c r="W152" s="573"/>
      <c r="X152" s="573"/>
      <c r="Y152" s="573"/>
      <c r="Z152" s="573"/>
      <c r="AA152" s="573"/>
      <c r="AB152" s="573"/>
      <c r="AC152" s="573"/>
      <c r="AD152" s="573"/>
      <c r="AE152" s="573"/>
      <c r="AF152" s="573"/>
      <c r="AG152" s="573"/>
      <c r="AH152" s="573"/>
      <c r="AI152" s="573"/>
      <c r="AJ152" s="573"/>
      <c r="AK152" s="377"/>
      <c r="AL152" s="377"/>
      <c r="AM152" s="377"/>
      <c r="AN152" s="573"/>
      <c r="AO152" s="573"/>
      <c r="AP152" s="573"/>
      <c r="AQ152" s="618"/>
      <c r="AR152" s="549"/>
      <c r="AS152" s="549"/>
      <c r="AT152" s="549"/>
      <c r="AU152" s="549"/>
      <c r="AV152" s="549"/>
      <c r="AW152" s="549"/>
      <c r="AX152" s="549"/>
    </row>
    <row r="153" spans="1:50">
      <c r="A153" s="549"/>
      <c r="B153" s="552" t="s">
        <v>569</v>
      </c>
      <c r="C153" s="549" t="s">
        <v>123</v>
      </c>
      <c r="D153" s="573"/>
      <c r="E153" s="573"/>
      <c r="F153" s="573"/>
      <c r="G153" s="573"/>
      <c r="H153" s="573"/>
      <c r="I153" s="573"/>
      <c r="J153" s="573"/>
      <c r="K153" s="573"/>
      <c r="L153" s="573"/>
      <c r="M153" s="377">
        <f t="shared" si="95"/>
        <v>0</v>
      </c>
      <c r="N153" s="612"/>
      <c r="O153" s="612"/>
      <c r="P153" s="615"/>
      <c r="Q153" s="615"/>
      <c r="R153" s="615"/>
      <c r="S153" s="615"/>
      <c r="T153" s="615"/>
      <c r="U153" s="618"/>
      <c r="V153" s="573"/>
      <c r="W153" s="573"/>
      <c r="X153" s="573"/>
      <c r="Y153" s="573"/>
      <c r="Z153" s="573"/>
      <c r="AA153" s="573"/>
      <c r="AB153" s="573"/>
      <c r="AC153" s="573"/>
      <c r="AD153" s="573"/>
      <c r="AE153" s="573"/>
      <c r="AF153" s="573"/>
      <c r="AG153" s="573"/>
      <c r="AH153" s="573"/>
      <c r="AI153" s="573"/>
      <c r="AJ153" s="573"/>
      <c r="AK153" s="377"/>
      <c r="AL153" s="377"/>
      <c r="AM153" s="377"/>
      <c r="AN153" s="573"/>
      <c r="AO153" s="573"/>
      <c r="AP153" s="573"/>
      <c r="AQ153" s="618"/>
      <c r="AR153" s="549"/>
      <c r="AS153" s="549"/>
      <c r="AT153" s="549"/>
      <c r="AU153" s="549"/>
      <c r="AV153" s="549"/>
      <c r="AW153" s="549"/>
      <c r="AX153" s="549"/>
    </row>
    <row r="154" spans="1:50">
      <c r="A154" s="549"/>
      <c r="B154" s="552" t="s">
        <v>566</v>
      </c>
      <c r="C154" s="549" t="s">
        <v>494</v>
      </c>
      <c r="D154" s="378">
        <v>19</v>
      </c>
      <c r="E154" s="378">
        <v>18</v>
      </c>
      <c r="F154" s="377">
        <v>19</v>
      </c>
      <c r="G154" s="377">
        <v>19</v>
      </c>
      <c r="H154" s="377">
        <v>19</v>
      </c>
      <c r="I154" s="377">
        <f>+(19+17)/2</f>
        <v>18</v>
      </c>
      <c r="J154" s="377">
        <v>19</v>
      </c>
      <c r="K154" s="377">
        <v>19</v>
      </c>
      <c r="L154" s="377">
        <f>+(19+19)/2</f>
        <v>19</v>
      </c>
      <c r="M154" s="377">
        <f t="shared" si="95"/>
        <v>0</v>
      </c>
      <c r="N154" s="612">
        <f>+H154/D154%</f>
        <v>100</v>
      </c>
      <c r="O154" s="612">
        <f>I154/E154%</f>
        <v>100</v>
      </c>
      <c r="P154" s="615">
        <f>+H154/G154%</f>
        <v>100</v>
      </c>
      <c r="Q154" s="615">
        <f>I154/G154%</f>
        <v>94.73684210526315</v>
      </c>
      <c r="R154" s="615">
        <f>+J154/F154%</f>
        <v>100</v>
      </c>
      <c r="S154" s="615">
        <f>+J154/G154%</f>
        <v>100</v>
      </c>
      <c r="T154" s="615">
        <f>+L154/J154%</f>
        <v>100</v>
      </c>
      <c r="U154" s="618"/>
      <c r="V154" s="573"/>
      <c r="W154" s="573"/>
      <c r="X154" s="573"/>
      <c r="Y154" s="573"/>
      <c r="Z154" s="573"/>
      <c r="AA154" s="573"/>
      <c r="AB154" s="573"/>
      <c r="AC154" s="573"/>
      <c r="AD154" s="573"/>
      <c r="AE154" s="573"/>
      <c r="AF154" s="573"/>
      <c r="AG154" s="573"/>
      <c r="AH154" s="573"/>
      <c r="AI154" s="573"/>
      <c r="AJ154" s="573"/>
      <c r="AK154" s="377"/>
      <c r="AL154" s="377"/>
      <c r="AM154" s="377"/>
      <c r="AN154" s="573"/>
      <c r="AO154" s="573"/>
      <c r="AP154" s="573"/>
      <c r="AQ154" s="618"/>
      <c r="AR154" s="549"/>
      <c r="AS154" s="549"/>
      <c r="AT154" s="549"/>
      <c r="AU154" s="549"/>
      <c r="AV154" s="549"/>
      <c r="AW154" s="549"/>
      <c r="AX154" s="549"/>
    </row>
    <row r="155" spans="1:50" hidden="1">
      <c r="A155" s="675"/>
      <c r="B155" s="676" t="s">
        <v>817</v>
      </c>
      <c r="C155" s="675" t="s">
        <v>167</v>
      </c>
      <c r="D155" s="675">
        <v>100</v>
      </c>
      <c r="E155" s="675"/>
      <c r="F155" s="677">
        <v>100</v>
      </c>
      <c r="G155" s="677">
        <v>100</v>
      </c>
      <c r="H155" s="677">
        <v>100</v>
      </c>
      <c r="I155" s="677"/>
      <c r="J155" s="677">
        <v>100</v>
      </c>
      <c r="K155" s="677"/>
      <c r="L155" s="677">
        <v>100</v>
      </c>
      <c r="M155" s="677"/>
      <c r="N155" s="678">
        <f>+H155/D155%</f>
        <v>100</v>
      </c>
      <c r="O155" s="678" t="e">
        <f>I155/E155%</f>
        <v>#DIV/0!</v>
      </c>
      <c r="P155" s="679">
        <f>+H155/G155%</f>
        <v>100</v>
      </c>
      <c r="Q155" s="679">
        <f>I155/G155%</f>
        <v>0</v>
      </c>
      <c r="R155" s="679">
        <f>+J155/F155%</f>
        <v>100</v>
      </c>
      <c r="S155" s="679">
        <f>+J155/G155%</f>
        <v>100</v>
      </c>
      <c r="T155" s="679">
        <f>+L155/J155%</f>
        <v>100</v>
      </c>
      <c r="U155" s="677"/>
      <c r="V155" s="680"/>
      <c r="W155" s="680"/>
      <c r="X155" s="680"/>
      <c r="Y155" s="680"/>
      <c r="Z155" s="680"/>
      <c r="AA155" s="680"/>
      <c r="AB155" s="680"/>
      <c r="AC155" s="680"/>
      <c r="AD155" s="680"/>
      <c r="AE155" s="680"/>
      <c r="AF155" s="680"/>
      <c r="AG155" s="680"/>
      <c r="AH155" s="680"/>
      <c r="AI155" s="680"/>
      <c r="AJ155" s="680"/>
      <c r="AK155" s="681"/>
      <c r="AL155" s="681"/>
      <c r="AM155" s="681"/>
      <c r="AN155" s="682"/>
      <c r="AO155" s="682"/>
      <c r="AP155" s="682"/>
      <c r="AQ155" s="677"/>
      <c r="AR155" s="683"/>
      <c r="AS155" s="683"/>
      <c r="AT155" s="683"/>
      <c r="AU155" s="683"/>
      <c r="AV155" s="683"/>
      <c r="AW155" s="683"/>
      <c r="AX155" s="683"/>
    </row>
    <row r="156" spans="1:50" s="584" customFormat="1" ht="28.5" customHeight="1">
      <c r="A156" s="1650" t="s">
        <v>821</v>
      </c>
      <c r="B156" s="1650"/>
      <c r="C156" s="1650"/>
      <c r="D156" s="1650"/>
      <c r="E156" s="1650"/>
      <c r="F156" s="1650"/>
      <c r="G156" s="1650"/>
      <c r="H156" s="1650"/>
      <c r="I156" s="1650"/>
      <c r="J156" s="1650"/>
      <c r="K156" s="1650"/>
      <c r="L156" s="1650"/>
      <c r="M156" s="1650"/>
      <c r="N156" s="1650"/>
      <c r="O156" s="1650"/>
      <c r="P156" s="1650"/>
      <c r="Q156" s="1650"/>
      <c r="R156" s="1650"/>
      <c r="S156" s="1650"/>
      <c r="T156" s="1650"/>
      <c r="U156" s="1650"/>
      <c r="V156" s="1650"/>
      <c r="W156" s="1650"/>
      <c r="X156" s="1650"/>
      <c r="Y156" s="1650"/>
      <c r="Z156" s="1650"/>
      <c r="AA156" s="1650"/>
      <c r="AB156" s="1650"/>
      <c r="AC156" s="1650"/>
      <c r="AD156" s="1650"/>
      <c r="AE156" s="1650"/>
      <c r="AF156" s="1650"/>
      <c r="AG156" s="1650"/>
      <c r="AH156" s="1650"/>
      <c r="AI156" s="1650"/>
      <c r="AJ156" s="1650"/>
      <c r="AK156" s="1650"/>
      <c r="AL156" s="1650"/>
      <c r="AM156" s="1650"/>
      <c r="AN156" s="1650"/>
      <c r="AO156" s="1650"/>
      <c r="AP156" s="1650"/>
      <c r="AQ156" s="684"/>
      <c r="AR156" s="684"/>
      <c r="AS156" s="684"/>
      <c r="AT156" s="684"/>
      <c r="AU156" s="684"/>
      <c r="AV156" s="684"/>
      <c r="AW156" s="684"/>
      <c r="AX156" s="684"/>
    </row>
  </sheetData>
  <mergeCells count="34">
    <mergeCell ref="A1:B1"/>
    <mergeCell ref="D1:T1"/>
    <mergeCell ref="A2:B2"/>
    <mergeCell ref="A3:AX3"/>
    <mergeCell ref="A4:AX4"/>
    <mergeCell ref="A156:AP156"/>
    <mergeCell ref="V7:AX7"/>
    <mergeCell ref="K8:K9"/>
    <mergeCell ref="L8:L9"/>
    <mergeCell ref="AL8:AO8"/>
    <mergeCell ref="AP8:AS8"/>
    <mergeCell ref="AT8:AX8"/>
    <mergeCell ref="F6:F9"/>
    <mergeCell ref="A6:A9"/>
    <mergeCell ref="B6:B9"/>
    <mergeCell ref="C6:C9"/>
    <mergeCell ref="D6:D9"/>
    <mergeCell ref="E6:E9"/>
    <mergeCell ref="T6:T9"/>
    <mergeCell ref="U6:U9"/>
    <mergeCell ref="Q7:Q9"/>
    <mergeCell ref="V6:AX6"/>
    <mergeCell ref="G7:G9"/>
    <mergeCell ref="O7:O9"/>
    <mergeCell ref="P7:P9"/>
    <mergeCell ref="U45:U46"/>
    <mergeCell ref="R7:R9"/>
    <mergeCell ref="S7:S9"/>
    <mergeCell ref="J6:J9"/>
    <mergeCell ref="K6:L6"/>
    <mergeCell ref="M6:M9"/>
    <mergeCell ref="H7:H9"/>
    <mergeCell ref="I7:I9"/>
    <mergeCell ref="N7:N9"/>
  </mergeCells>
  <pageMargins left="0.31496062992125984" right="0.23622047244094491" top="0.39" bottom="0.35433070866141736" header="0.27559055118110237" footer="0.19685039370078741"/>
  <pageSetup paperSize="9" scale="60" orientation="landscape"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Y103"/>
  <sheetViews>
    <sheetView zoomScale="85" zoomScaleNormal="85" workbookViewId="0">
      <pane ySplit="8" topLeftCell="A30" activePane="bottomLeft" state="frozen"/>
      <selection pane="bottomLeft" activeCell="H12" sqref="H12"/>
    </sheetView>
  </sheetViews>
  <sheetFormatPr defaultColWidth="8.875" defaultRowHeight="15.75"/>
  <cols>
    <col min="1" max="1" width="4.5" style="567" customWidth="1"/>
    <col min="2" max="2" width="37.875" style="567" customWidth="1"/>
    <col min="3" max="3" width="8.125" style="567" customWidth="1"/>
    <col min="4" max="5" width="8.125" style="1557" customWidth="1"/>
    <col min="6" max="6" width="9.25" style="1557" customWidth="1"/>
    <col min="7" max="7" width="9.75" style="1557" customWidth="1"/>
    <col min="8" max="8" width="10.125" style="1557" customWidth="1"/>
    <col min="9" max="11" width="12.625" style="1557" customWidth="1"/>
    <col min="12" max="12" width="11" style="1557" customWidth="1"/>
    <col min="13" max="13" width="8.125" style="1557" hidden="1" customWidth="1"/>
    <col min="14" max="14" width="8.375" style="1164" hidden="1" customWidth="1"/>
    <col min="15" max="15" width="11" style="567" hidden="1" customWidth="1"/>
    <col min="16" max="16" width="11.75" style="1255" hidden="1" customWidth="1"/>
    <col min="17" max="17" width="11.5" style="1255" hidden="1" customWidth="1"/>
    <col min="18" max="18" width="12.375" style="1164" hidden="1" customWidth="1"/>
    <col min="19" max="19" width="11.375" style="1164" hidden="1" customWidth="1"/>
    <col min="20" max="20" width="12.375" style="567" hidden="1" customWidth="1"/>
    <col min="21" max="21" width="11" style="567" hidden="1" customWidth="1"/>
    <col min="22" max="24" width="8.875" style="567" hidden="1" customWidth="1"/>
    <col min="25" max="25" width="22" style="567" hidden="1" customWidth="1"/>
    <col min="26" max="34" width="0" style="567" hidden="1" customWidth="1"/>
    <col min="35" max="16384" width="8.875" style="567"/>
  </cols>
  <sheetData>
    <row r="1" spans="1:23">
      <c r="A1" s="1154" t="s">
        <v>331</v>
      </c>
      <c r="B1" s="1409"/>
      <c r="C1" s="1145"/>
      <c r="D1" s="1556"/>
      <c r="E1" s="1556"/>
      <c r="F1" s="1556"/>
      <c r="G1" s="1556"/>
      <c r="H1" s="1556"/>
      <c r="I1" s="1556"/>
      <c r="J1" s="1556"/>
      <c r="K1" s="1556"/>
      <c r="L1" s="1556"/>
      <c r="M1" s="1556"/>
      <c r="N1" s="1226"/>
      <c r="O1" s="1145"/>
      <c r="P1" s="1254"/>
      <c r="Q1" s="1254"/>
      <c r="R1" s="1153"/>
      <c r="S1" s="1226"/>
      <c r="T1" s="1145"/>
      <c r="U1" s="1145"/>
      <c r="V1" s="1145"/>
    </row>
    <row r="2" spans="1:23" ht="39" customHeight="1">
      <c r="A2" s="1665" t="s">
        <v>1408</v>
      </c>
      <c r="B2" s="1665"/>
      <c r="C2" s="1665"/>
      <c r="D2" s="1665"/>
      <c r="E2" s="1665"/>
      <c r="F2" s="1665"/>
      <c r="G2" s="1665"/>
      <c r="H2" s="1665"/>
      <c r="I2" s="1665"/>
      <c r="J2" s="1665"/>
      <c r="K2" s="1665"/>
      <c r="L2" s="1665"/>
      <c r="M2" s="1665"/>
      <c r="N2" s="1665"/>
      <c r="O2" s="1665"/>
      <c r="P2" s="1665"/>
      <c r="Q2" s="1665"/>
      <c r="R2" s="1665"/>
      <c r="S2" s="1665"/>
      <c r="T2" s="1665"/>
      <c r="U2" s="1665"/>
      <c r="V2" s="1154"/>
    </row>
    <row r="3" spans="1:23" ht="25.5" customHeight="1">
      <c r="A3" s="1666" t="s">
        <v>1406</v>
      </c>
      <c r="B3" s="1666"/>
      <c r="C3" s="1666"/>
      <c r="D3" s="1666"/>
      <c r="E3" s="1666"/>
      <c r="F3" s="1666"/>
      <c r="G3" s="1666"/>
      <c r="H3" s="1666"/>
      <c r="I3" s="1666"/>
      <c r="J3" s="1666"/>
      <c r="K3" s="1666"/>
      <c r="L3" s="1666"/>
      <c r="M3" s="1666"/>
      <c r="N3" s="1666"/>
      <c r="O3" s="1666"/>
      <c r="P3" s="1666"/>
      <c r="Q3" s="1666"/>
      <c r="R3" s="1666"/>
      <c r="S3" s="1666"/>
      <c r="T3" s="1666"/>
      <c r="U3" s="1666"/>
      <c r="V3" s="1155"/>
    </row>
    <row r="4" spans="1:23" ht="16.5" customHeight="1">
      <c r="A4" s="710"/>
      <c r="B4" s="710"/>
      <c r="C4" s="710"/>
      <c r="D4" s="710"/>
      <c r="E4" s="710"/>
      <c r="F4" s="710"/>
      <c r="G4" s="710"/>
      <c r="H4" s="710"/>
      <c r="I4" s="710"/>
      <c r="J4" s="710"/>
      <c r="K4" s="710"/>
      <c r="L4" s="710"/>
      <c r="M4" s="710"/>
      <c r="N4" s="1156"/>
      <c r="O4" s="710"/>
      <c r="P4" s="710"/>
      <c r="Q4" s="710"/>
      <c r="R4" s="1156"/>
      <c r="S4" s="1156"/>
      <c r="T4" s="710"/>
      <c r="U4" s="710"/>
      <c r="V4" s="1145"/>
    </row>
    <row r="5" spans="1:23" s="870" customFormat="1" ht="34.5" customHeight="1">
      <c r="A5" s="1667" t="s">
        <v>162</v>
      </c>
      <c r="B5" s="1667" t="s">
        <v>196</v>
      </c>
      <c r="C5" s="1668" t="s">
        <v>304</v>
      </c>
      <c r="D5" s="1677" t="s">
        <v>1399</v>
      </c>
      <c r="E5" s="1674" t="s">
        <v>1405</v>
      </c>
      <c r="F5" s="1675"/>
      <c r="G5" s="1676"/>
      <c r="H5" s="1677" t="s">
        <v>1401</v>
      </c>
      <c r="I5" s="1674" t="s">
        <v>1116</v>
      </c>
      <c r="J5" s="1675"/>
      <c r="K5" s="1676"/>
      <c r="L5" s="1677" t="s">
        <v>723</v>
      </c>
      <c r="M5" s="1558"/>
      <c r="N5" s="1669" t="s">
        <v>1258</v>
      </c>
      <c r="O5" s="1672" t="s">
        <v>1251</v>
      </c>
      <c r="P5" s="1673"/>
      <c r="Q5" s="1669" t="s">
        <v>1374</v>
      </c>
      <c r="R5" s="1684" t="s">
        <v>291</v>
      </c>
      <c r="S5" s="1685"/>
      <c r="T5" s="1685"/>
      <c r="U5" s="1668" t="s">
        <v>723</v>
      </c>
      <c r="V5" s="869"/>
    </row>
    <row r="6" spans="1:23" s="870" customFormat="1" ht="34.5" customHeight="1">
      <c r="A6" s="1667"/>
      <c r="B6" s="1667"/>
      <c r="C6" s="1667"/>
      <c r="D6" s="1678"/>
      <c r="E6" s="1677" t="s">
        <v>1007</v>
      </c>
      <c r="F6" s="1677" t="s">
        <v>1400</v>
      </c>
      <c r="G6" s="1677" t="s">
        <v>1260</v>
      </c>
      <c r="H6" s="1678"/>
      <c r="I6" s="1677" t="s">
        <v>1402</v>
      </c>
      <c r="J6" s="1677" t="s">
        <v>1403</v>
      </c>
      <c r="K6" s="1677" t="s">
        <v>1404</v>
      </c>
      <c r="L6" s="1678"/>
      <c r="M6" s="1559"/>
      <c r="N6" s="1670"/>
      <c r="O6" s="1670" t="s">
        <v>1007</v>
      </c>
      <c r="P6" s="1670" t="s">
        <v>1249</v>
      </c>
      <c r="Q6" s="1670"/>
      <c r="R6" s="1686" t="s">
        <v>1355</v>
      </c>
      <c r="S6" s="1668" t="s">
        <v>1332</v>
      </c>
      <c r="T6" s="1668" t="s">
        <v>1375</v>
      </c>
      <c r="U6" s="1668"/>
      <c r="V6" s="1682"/>
    </row>
    <row r="7" spans="1:23" s="870" customFormat="1" ht="27.75" customHeight="1">
      <c r="A7" s="1667"/>
      <c r="B7" s="1667"/>
      <c r="C7" s="1667"/>
      <c r="D7" s="1678"/>
      <c r="E7" s="1678"/>
      <c r="F7" s="1678"/>
      <c r="G7" s="1678"/>
      <c r="H7" s="1678"/>
      <c r="I7" s="1678"/>
      <c r="J7" s="1678"/>
      <c r="K7" s="1678"/>
      <c r="L7" s="1678"/>
      <c r="M7" s="1559"/>
      <c r="N7" s="1670"/>
      <c r="O7" s="1670"/>
      <c r="P7" s="1670"/>
      <c r="Q7" s="1670"/>
      <c r="R7" s="1686"/>
      <c r="S7" s="1668"/>
      <c r="T7" s="1668"/>
      <c r="U7" s="1668"/>
      <c r="V7" s="1682"/>
    </row>
    <row r="8" spans="1:23" s="870" customFormat="1" ht="57" customHeight="1">
      <c r="A8" s="1667"/>
      <c r="B8" s="1667"/>
      <c r="C8" s="1667"/>
      <c r="D8" s="1678"/>
      <c r="E8" s="1678"/>
      <c r="F8" s="1678"/>
      <c r="G8" s="1678"/>
      <c r="H8" s="1678"/>
      <c r="I8" s="1678"/>
      <c r="J8" s="1678"/>
      <c r="K8" s="1678"/>
      <c r="L8" s="1678"/>
      <c r="M8" s="1560"/>
      <c r="N8" s="1671"/>
      <c r="O8" s="1671"/>
      <c r="P8" s="1671"/>
      <c r="Q8" s="1671"/>
      <c r="R8" s="1686"/>
      <c r="S8" s="1668"/>
      <c r="T8" s="1668"/>
      <c r="U8" s="1668"/>
      <c r="V8" s="1682"/>
    </row>
    <row r="9" spans="1:23" s="1157" customFormat="1" ht="17.25">
      <c r="A9" s="875" t="s">
        <v>163</v>
      </c>
      <c r="B9" s="875" t="s">
        <v>164</v>
      </c>
      <c r="C9" s="875" t="s">
        <v>165</v>
      </c>
      <c r="D9" s="1573">
        <v>1</v>
      </c>
      <c r="E9" s="1573">
        <v>2</v>
      </c>
      <c r="F9" s="1573">
        <v>3</v>
      </c>
      <c r="G9" s="1573">
        <v>4</v>
      </c>
      <c r="H9" s="1573">
        <v>5</v>
      </c>
      <c r="I9" s="1573">
        <v>6</v>
      </c>
      <c r="J9" s="1573">
        <v>7</v>
      </c>
      <c r="K9" s="1573">
        <v>8</v>
      </c>
      <c r="L9" s="1573">
        <v>9</v>
      </c>
      <c r="M9" s="875"/>
      <c r="N9" s="875">
        <v>1</v>
      </c>
      <c r="O9" s="875">
        <v>1</v>
      </c>
      <c r="P9" s="1105">
        <v>2</v>
      </c>
      <c r="Q9" s="1105">
        <v>3</v>
      </c>
      <c r="R9" s="1105" t="s">
        <v>1036</v>
      </c>
      <c r="S9" s="875" t="s">
        <v>819</v>
      </c>
      <c r="T9" s="875" t="s">
        <v>1037</v>
      </c>
      <c r="U9" s="875">
        <v>6</v>
      </c>
      <c r="V9" s="1152"/>
    </row>
    <row r="10" spans="1:23" s="1249" customFormat="1" ht="36.75" customHeight="1">
      <c r="A10" s="1240" t="s">
        <v>170</v>
      </c>
      <c r="B10" s="1241" t="s">
        <v>292</v>
      </c>
      <c r="C10" s="1240"/>
      <c r="D10" s="1240"/>
      <c r="E10" s="1240"/>
      <c r="F10" s="1240"/>
      <c r="G10" s="1240"/>
      <c r="H10" s="1240"/>
      <c r="I10" s="1240"/>
      <c r="J10" s="1240"/>
      <c r="K10" s="1240"/>
      <c r="L10" s="1240"/>
      <c r="M10" s="1240"/>
      <c r="N10" s="1242"/>
      <c r="O10" s="1243"/>
      <c r="P10" s="1244"/>
      <c r="Q10" s="1244"/>
      <c r="R10" s="1245"/>
      <c r="S10" s="1246"/>
      <c r="T10" s="1247"/>
      <c r="U10" s="1247"/>
      <c r="V10" s="1248"/>
    </row>
    <row r="11" spans="1:23" s="870" customFormat="1" ht="51" customHeight="1">
      <c r="A11" s="1136">
        <v>1</v>
      </c>
      <c r="B11" s="865" t="s">
        <v>352</v>
      </c>
      <c r="C11" s="1107" t="s">
        <v>45</v>
      </c>
      <c r="D11" s="1107"/>
      <c r="E11" s="1234">
        <v>56</v>
      </c>
      <c r="F11" s="1107"/>
      <c r="G11" s="1107"/>
      <c r="H11" s="1107"/>
      <c r="I11" s="1107"/>
      <c r="J11" s="1107"/>
      <c r="K11" s="1107"/>
      <c r="L11" s="1107"/>
      <c r="M11" s="1107"/>
      <c r="N11" s="1232">
        <v>51.5</v>
      </c>
      <c r="O11" s="842">
        <v>53</v>
      </c>
      <c r="P11" s="936">
        <v>53</v>
      </c>
      <c r="Q11" s="936">
        <v>56</v>
      </c>
      <c r="R11" s="1134">
        <f>P11/O11%</f>
        <v>100</v>
      </c>
      <c r="S11" s="1236">
        <f>P11/N11%</f>
        <v>102.91262135922329</v>
      </c>
      <c r="T11" s="842">
        <f>Q11/P11%</f>
        <v>105.66037735849056</v>
      </c>
      <c r="U11" s="1108"/>
      <c r="V11" s="869"/>
    </row>
    <row r="12" spans="1:23" s="870" customFormat="1" ht="51" customHeight="1">
      <c r="A12" s="1136">
        <v>2</v>
      </c>
      <c r="B12" s="865" t="s">
        <v>315</v>
      </c>
      <c r="C12" s="1136" t="s">
        <v>154</v>
      </c>
      <c r="D12" s="1553"/>
      <c r="E12" s="1233">
        <v>186</v>
      </c>
      <c r="F12" s="1553"/>
      <c r="G12" s="1553"/>
      <c r="H12" s="1553"/>
      <c r="I12" s="1553"/>
      <c r="J12" s="1553"/>
      <c r="K12" s="1553"/>
      <c r="L12" s="1553"/>
      <c r="M12" s="1553"/>
      <c r="N12" s="1233">
        <v>197.6</v>
      </c>
      <c r="O12" s="842">
        <v>190</v>
      </c>
      <c r="P12" s="936">
        <v>190</v>
      </c>
      <c r="Q12" s="936">
        <v>186</v>
      </c>
      <c r="R12" s="1134">
        <f t="shared" ref="R12:R34" si="0">P12/O12%</f>
        <v>100</v>
      </c>
      <c r="S12" s="1236">
        <f t="shared" ref="S12:S34" si="1">P12/N12%</f>
        <v>96.15384615384616</v>
      </c>
      <c r="T12" s="842">
        <f t="shared" ref="T12:T34" si="2">Q12/P12%</f>
        <v>97.894736842105274</v>
      </c>
      <c r="U12" s="1108"/>
      <c r="V12" s="869"/>
      <c r="W12" s="1160"/>
    </row>
    <row r="13" spans="1:23" s="870" customFormat="1" ht="51" customHeight="1">
      <c r="A13" s="1136">
        <v>3</v>
      </c>
      <c r="B13" s="865" t="s">
        <v>1281</v>
      </c>
      <c r="C13" s="1107" t="s">
        <v>313</v>
      </c>
      <c r="D13" s="1107"/>
      <c r="E13" s="1569">
        <v>101.82867978206902</v>
      </c>
      <c r="F13" s="1107"/>
      <c r="G13" s="1107"/>
      <c r="H13" s="1107"/>
      <c r="I13" s="1107"/>
      <c r="J13" s="1107"/>
      <c r="K13" s="1107"/>
      <c r="L13" s="1107"/>
      <c r="M13" s="1107"/>
      <c r="N13" s="1234">
        <v>92.7</v>
      </c>
      <c r="O13" s="842" t="e">
        <f>'2 NN LN TS'!#REF!</f>
        <v>#REF!</v>
      </c>
      <c r="P13" s="923" t="e">
        <f>'2 NN LN TS'!#REF!</f>
        <v>#REF!</v>
      </c>
      <c r="Q13" s="936" t="e">
        <f>'2 NN LN TS'!#REF!</f>
        <v>#REF!</v>
      </c>
      <c r="R13" s="1135" t="e">
        <f t="shared" si="0"/>
        <v>#REF!</v>
      </c>
      <c r="S13" s="1236" t="e">
        <f t="shared" si="1"/>
        <v>#REF!</v>
      </c>
      <c r="T13" s="842" t="e">
        <f t="shared" si="2"/>
        <v>#REF!</v>
      </c>
      <c r="U13" s="842"/>
      <c r="V13" s="869"/>
    </row>
    <row r="14" spans="1:23" s="1249" customFormat="1" ht="37.5" customHeight="1">
      <c r="A14" s="1240" t="s">
        <v>171</v>
      </c>
      <c r="B14" s="1241" t="s">
        <v>297</v>
      </c>
      <c r="C14" s="1240"/>
      <c r="D14" s="1240"/>
      <c r="E14" s="1242"/>
      <c r="F14" s="1240"/>
      <c r="G14" s="1240"/>
      <c r="H14" s="1240"/>
      <c r="I14" s="1240"/>
      <c r="J14" s="1240"/>
      <c r="K14" s="1240"/>
      <c r="L14" s="1240"/>
      <c r="M14" s="1240"/>
      <c r="N14" s="1242"/>
      <c r="O14" s="1250"/>
      <c r="P14" s="1251"/>
      <c r="Q14" s="1251"/>
      <c r="R14" s="1252"/>
      <c r="S14" s="1253"/>
      <c r="T14" s="1250"/>
      <c r="U14" s="1247"/>
      <c r="V14" s="1248"/>
    </row>
    <row r="15" spans="1:23" s="870" customFormat="1" ht="41.25" customHeight="1">
      <c r="A15" s="1679">
        <v>4</v>
      </c>
      <c r="B15" s="865" t="s">
        <v>603</v>
      </c>
      <c r="C15" s="1328" t="s">
        <v>168</v>
      </c>
      <c r="D15" s="1553"/>
      <c r="E15" s="1235">
        <v>11.086738056903275</v>
      </c>
      <c r="F15" s="1553"/>
      <c r="G15" s="1553"/>
      <c r="H15" s="1553"/>
      <c r="I15" s="1553"/>
      <c r="J15" s="1553"/>
      <c r="K15" s="1553"/>
      <c r="L15" s="1553"/>
      <c r="M15" s="1553"/>
      <c r="N15" s="1235">
        <v>12.9</v>
      </c>
      <c r="O15" s="867">
        <v>11.9</v>
      </c>
      <c r="P15" s="923" t="e">
        <f>'9 DS-KHHGD '!F23</f>
        <v>#DIV/0!</v>
      </c>
      <c r="Q15" s="923">
        <f>'9 DS-KHHGD '!H23</f>
        <v>11.086738056903275</v>
      </c>
      <c r="R15" s="1135" t="e">
        <f>O15/P15%</f>
        <v>#DIV/0!</v>
      </c>
      <c r="S15" s="1236" t="e">
        <f>N15/P15%</f>
        <v>#DIV/0!</v>
      </c>
      <c r="T15" s="842" t="e">
        <f>P15/Q15%</f>
        <v>#DIV/0!</v>
      </c>
      <c r="U15" s="867"/>
      <c r="V15" s="869"/>
    </row>
    <row r="16" spans="1:23" s="870" customFormat="1" ht="41.25" customHeight="1">
      <c r="A16" s="1680"/>
      <c r="B16" s="865" t="s">
        <v>604</v>
      </c>
      <c r="C16" s="1328" t="s">
        <v>167</v>
      </c>
      <c r="D16" s="1553"/>
      <c r="E16" s="1233">
        <v>10.199999999999999</v>
      </c>
      <c r="F16" s="1553"/>
      <c r="G16" s="1553"/>
      <c r="H16" s="1553"/>
      <c r="I16" s="1553"/>
      <c r="J16" s="1553"/>
      <c r="K16" s="1553"/>
      <c r="L16" s="1553"/>
      <c r="M16" s="1553"/>
      <c r="N16" s="1233">
        <v>11.2</v>
      </c>
      <c r="O16" s="867" t="e">
        <f>'10 YT'!E30</f>
        <v>#REF!</v>
      </c>
      <c r="P16" s="923">
        <f>'10 YT'!H30</f>
        <v>10.68</v>
      </c>
      <c r="Q16" s="923">
        <f>'10 YT'!K30</f>
        <v>10.199999999999999</v>
      </c>
      <c r="R16" s="1135" t="e">
        <f>O16/P16%</f>
        <v>#REF!</v>
      </c>
      <c r="S16" s="1236">
        <f>N16/P16%</f>
        <v>104.86891385767791</v>
      </c>
      <c r="T16" s="842">
        <f>P16/Q16%</f>
        <v>104.70588235294117</v>
      </c>
      <c r="U16" s="867"/>
      <c r="V16" s="869"/>
    </row>
    <row r="17" spans="1:25" s="870" customFormat="1" ht="41.25" customHeight="1">
      <c r="A17" s="1681"/>
      <c r="B17" s="865" t="s">
        <v>1211</v>
      </c>
      <c r="C17" s="1328" t="s">
        <v>167</v>
      </c>
      <c r="D17" s="1553"/>
      <c r="E17" s="1456">
        <v>90.651922335090646</v>
      </c>
      <c r="F17" s="1553"/>
      <c r="G17" s="1553"/>
      <c r="H17" s="1553"/>
      <c r="I17" s="1553"/>
      <c r="J17" s="1553"/>
      <c r="K17" s="1553"/>
      <c r="L17" s="1553"/>
      <c r="M17" s="1553"/>
      <c r="N17" s="1235">
        <v>89.5</v>
      </c>
      <c r="O17" s="842" t="e">
        <f>'7 LĐTBXH'!D45</f>
        <v>#REF!</v>
      </c>
      <c r="P17" s="936" t="e">
        <f>'7 LĐTBXH'!E45</f>
        <v>#DIV/0!</v>
      </c>
      <c r="Q17" s="936">
        <f>'7 LĐTBXH'!G45</f>
        <v>90.651922335090646</v>
      </c>
      <c r="R17" s="1135" t="e">
        <f t="shared" si="0"/>
        <v>#DIV/0!</v>
      </c>
      <c r="S17" s="1236" t="e">
        <f t="shared" si="1"/>
        <v>#DIV/0!</v>
      </c>
      <c r="T17" s="842" t="e">
        <f t="shared" si="2"/>
        <v>#DIV/0!</v>
      </c>
      <c r="U17" s="867"/>
      <c r="V17" s="869"/>
    </row>
    <row r="18" spans="1:25" s="870" customFormat="1" ht="41.25" customHeight="1">
      <c r="A18" s="1683">
        <v>5</v>
      </c>
      <c r="B18" s="865" t="s">
        <v>1212</v>
      </c>
      <c r="C18" s="1136" t="s">
        <v>167</v>
      </c>
      <c r="D18" s="1553"/>
      <c r="E18" s="1233">
        <v>80</v>
      </c>
      <c r="F18" s="1553"/>
      <c r="G18" s="1553"/>
      <c r="H18" s="1553"/>
      <c r="I18" s="1553"/>
      <c r="J18" s="1553"/>
      <c r="K18" s="1553"/>
      <c r="L18" s="1553"/>
      <c r="M18" s="1553"/>
      <c r="N18" s="1235">
        <v>79.3</v>
      </c>
      <c r="O18" s="867" t="e">
        <f>'11 GDĐT'!L65</f>
        <v>#REF!</v>
      </c>
      <c r="P18" s="923" t="e">
        <f>'11 GDĐT'!M65</f>
        <v>#DIV/0!</v>
      </c>
      <c r="Q18" s="936">
        <f>'11 GDĐT'!P65</f>
        <v>80</v>
      </c>
      <c r="R18" s="1135" t="e">
        <f t="shared" si="0"/>
        <v>#DIV/0!</v>
      </c>
      <c r="S18" s="1236" t="e">
        <f t="shared" si="1"/>
        <v>#DIV/0!</v>
      </c>
      <c r="T18" s="842" t="e">
        <f t="shared" si="2"/>
        <v>#DIV/0!</v>
      </c>
      <c r="U18" s="842"/>
      <c r="V18" s="869"/>
    </row>
    <row r="19" spans="1:25" s="870" customFormat="1" ht="41.25" customHeight="1">
      <c r="A19" s="1683"/>
      <c r="B19" s="865" t="s">
        <v>1193</v>
      </c>
      <c r="C19" s="1136" t="s">
        <v>167</v>
      </c>
      <c r="D19" s="1553"/>
      <c r="E19" s="1235">
        <v>53.333333333333336</v>
      </c>
      <c r="F19" s="1553"/>
      <c r="G19" s="1553"/>
      <c r="H19" s="1553"/>
      <c r="I19" s="1553"/>
      <c r="J19" s="1553"/>
      <c r="K19" s="1553"/>
      <c r="L19" s="1553"/>
      <c r="M19" s="1553"/>
      <c r="N19" s="1233">
        <v>38</v>
      </c>
      <c r="O19" s="842" t="e">
        <f>'11 GDĐT'!L71</f>
        <v>#REF!</v>
      </c>
      <c r="P19" s="936" t="e">
        <f>'11 GDĐT'!M71</f>
        <v>#DIV/0!</v>
      </c>
      <c r="Q19" s="923">
        <f>'11 GDĐT'!P71</f>
        <v>53.333333333333336</v>
      </c>
      <c r="R19" s="1134" t="e">
        <f t="shared" si="0"/>
        <v>#DIV/0!</v>
      </c>
      <c r="S19" s="1236" t="e">
        <f t="shared" si="1"/>
        <v>#DIV/0!</v>
      </c>
      <c r="T19" s="842" t="e">
        <f t="shared" si="2"/>
        <v>#DIV/0!</v>
      </c>
      <c r="U19" s="867"/>
      <c r="V19" s="869"/>
    </row>
    <row r="20" spans="1:25" s="870" customFormat="1" ht="41.25" customHeight="1">
      <c r="A20" s="1683">
        <v>6</v>
      </c>
      <c r="B20" s="865" t="s">
        <v>1213</v>
      </c>
      <c r="C20" s="1136" t="s">
        <v>188</v>
      </c>
      <c r="D20" s="1553"/>
      <c r="E20" s="1233">
        <v>920</v>
      </c>
      <c r="F20" s="1553"/>
      <c r="G20" s="1553"/>
      <c r="H20" s="1553"/>
      <c r="I20" s="1553"/>
      <c r="J20" s="1553"/>
      <c r="K20" s="1553"/>
      <c r="L20" s="1553"/>
      <c r="M20" s="1553"/>
      <c r="N20" s="1233">
        <v>885</v>
      </c>
      <c r="O20" s="842">
        <v>835</v>
      </c>
      <c r="P20" s="936">
        <f>'7 LĐTBXH'!E68</f>
        <v>0</v>
      </c>
      <c r="Q20" s="936">
        <f>'7 LĐTBXH'!G68</f>
        <v>920</v>
      </c>
      <c r="R20" s="1134">
        <f t="shared" si="0"/>
        <v>0</v>
      </c>
      <c r="S20" s="1236">
        <f t="shared" si="1"/>
        <v>0</v>
      </c>
      <c r="T20" s="842" t="e">
        <f t="shared" si="2"/>
        <v>#DIV/0!</v>
      </c>
      <c r="U20" s="867"/>
      <c r="V20" s="869"/>
    </row>
    <row r="21" spans="1:25" s="870" customFormat="1" ht="41.25" customHeight="1">
      <c r="A21" s="1683"/>
      <c r="B21" s="865" t="s">
        <v>1214</v>
      </c>
      <c r="C21" s="1136" t="s">
        <v>188</v>
      </c>
      <c r="D21" s="1553"/>
      <c r="E21" s="1233">
        <v>350</v>
      </c>
      <c r="F21" s="1553"/>
      <c r="G21" s="1553"/>
      <c r="H21" s="1553"/>
      <c r="I21" s="1553"/>
      <c r="J21" s="1553"/>
      <c r="K21" s="1553"/>
      <c r="L21" s="1553"/>
      <c r="M21" s="1553"/>
      <c r="N21" s="1233">
        <v>210</v>
      </c>
      <c r="O21" s="842">
        <v>400</v>
      </c>
      <c r="P21" s="936">
        <f>'7 LĐTBXH'!E64</f>
        <v>0</v>
      </c>
      <c r="Q21" s="936">
        <f>'7 LĐTBXH'!G64</f>
        <v>350</v>
      </c>
      <c r="R21" s="1134">
        <f t="shared" si="0"/>
        <v>0</v>
      </c>
      <c r="S21" s="1236">
        <f>P21/N21%</f>
        <v>0</v>
      </c>
      <c r="T21" s="842" t="e">
        <f t="shared" si="2"/>
        <v>#DIV/0!</v>
      </c>
      <c r="U21" s="867"/>
      <c r="V21" s="869"/>
    </row>
    <row r="22" spans="1:25" s="870" customFormat="1" ht="41.25" customHeight="1">
      <c r="A22" s="1683"/>
      <c r="B22" s="865" t="s">
        <v>1215</v>
      </c>
      <c r="C22" s="1136" t="s">
        <v>167</v>
      </c>
      <c r="D22" s="1553"/>
      <c r="E22" s="1235">
        <v>84.500685366587533</v>
      </c>
      <c r="F22" s="1553"/>
      <c r="G22" s="1553"/>
      <c r="H22" s="1553"/>
      <c r="I22" s="1553"/>
      <c r="J22" s="1553"/>
      <c r="K22" s="1553"/>
      <c r="L22" s="1553"/>
      <c r="M22" s="1553"/>
      <c r="N22" s="1235">
        <v>82.8</v>
      </c>
      <c r="O22" s="867" t="e">
        <f>'7 LĐTBXH'!D66</f>
        <v>#REF!</v>
      </c>
      <c r="P22" s="923" t="e">
        <f>'7 LĐTBXH'!E66</f>
        <v>#DIV/0!</v>
      </c>
      <c r="Q22" s="923">
        <f>'7 LĐTBXH'!G66</f>
        <v>84.500685366587533</v>
      </c>
      <c r="R22" s="1135" t="e">
        <f t="shared" si="0"/>
        <v>#DIV/0!</v>
      </c>
      <c r="S22" s="1236" t="e">
        <f t="shared" si="1"/>
        <v>#DIV/0!</v>
      </c>
      <c r="T22" s="842" t="e">
        <f t="shared" si="2"/>
        <v>#DIV/0!</v>
      </c>
      <c r="U22" s="867"/>
      <c r="V22" s="869"/>
    </row>
    <row r="23" spans="1:25" s="870" customFormat="1" ht="41.25" customHeight="1">
      <c r="A23" s="1679">
        <v>7</v>
      </c>
      <c r="B23" s="865" t="s">
        <v>1216</v>
      </c>
      <c r="C23" s="1136" t="s">
        <v>167</v>
      </c>
      <c r="D23" s="1553"/>
      <c r="E23" s="1456">
        <v>95.925162517837322</v>
      </c>
      <c r="F23" s="1553"/>
      <c r="G23" s="1553"/>
      <c r="H23" s="1553"/>
      <c r="I23" s="1553"/>
      <c r="J23" s="1553"/>
      <c r="K23" s="1553"/>
      <c r="L23" s="1553"/>
      <c r="M23" s="1553"/>
      <c r="N23" s="1233">
        <v>96.9</v>
      </c>
      <c r="O23" s="842" t="e">
        <f>'12 VHTT'!K32</f>
        <v>#REF!</v>
      </c>
      <c r="P23" s="936">
        <f>'12 VHTT'!N32</f>
        <v>0</v>
      </c>
      <c r="Q23" s="936" t="e">
        <f>'12 VHTT'!Q32</f>
        <v>#DIV/0!</v>
      </c>
      <c r="R23" s="1135" t="e">
        <f t="shared" si="0"/>
        <v>#REF!</v>
      </c>
      <c r="S23" s="1236">
        <f t="shared" si="1"/>
        <v>0</v>
      </c>
      <c r="T23" s="842" t="e">
        <f t="shared" si="2"/>
        <v>#DIV/0!</v>
      </c>
      <c r="U23" s="842"/>
      <c r="V23" s="869"/>
    </row>
    <row r="24" spans="1:25" s="870" customFormat="1" ht="41.25" customHeight="1">
      <c r="A24" s="1680"/>
      <c r="B24" s="865" t="s">
        <v>1217</v>
      </c>
      <c r="C24" s="1136" t="s">
        <v>167</v>
      </c>
      <c r="D24" s="1553"/>
      <c r="E24" s="1235">
        <v>98.571428571428584</v>
      </c>
      <c r="F24" s="1553"/>
      <c r="G24" s="1553"/>
      <c r="H24" s="1553"/>
      <c r="I24" s="1553"/>
      <c r="J24" s="1553"/>
      <c r="K24" s="1553"/>
      <c r="L24" s="1553"/>
      <c r="M24" s="1553"/>
      <c r="N24" s="1233">
        <v>97.1</v>
      </c>
      <c r="O24" s="867" t="e">
        <f>'12 VHTT'!K29</f>
        <v>#REF!</v>
      </c>
      <c r="P24" s="923">
        <f>'12 VHTT'!N29</f>
        <v>0</v>
      </c>
      <c r="Q24" s="923">
        <f>'12 VHTT'!Q29</f>
        <v>98.571428571428584</v>
      </c>
      <c r="R24" s="1135" t="e">
        <f t="shared" si="0"/>
        <v>#REF!</v>
      </c>
      <c r="S24" s="1236">
        <f t="shared" si="1"/>
        <v>0</v>
      </c>
      <c r="T24" s="842" t="e">
        <f t="shared" si="2"/>
        <v>#DIV/0!</v>
      </c>
      <c r="U24" s="842"/>
      <c r="V24" s="869"/>
    </row>
    <row r="25" spans="1:25" s="870" customFormat="1" ht="54.75" customHeight="1">
      <c r="A25" s="1680"/>
      <c r="B25" s="865" t="s">
        <v>1218</v>
      </c>
      <c r="C25" s="1136" t="s">
        <v>167</v>
      </c>
      <c r="D25" s="1553"/>
      <c r="E25" s="1233">
        <v>98.1</v>
      </c>
      <c r="F25" s="1553"/>
      <c r="G25" s="1553"/>
      <c r="H25" s="1553"/>
      <c r="I25" s="1553"/>
      <c r="J25" s="1553"/>
      <c r="K25" s="1553"/>
      <c r="L25" s="1553"/>
      <c r="M25" s="1553"/>
      <c r="N25" s="1233">
        <v>98.2</v>
      </c>
      <c r="O25" s="867">
        <f>'12 VHTT'!K35</f>
        <v>98.1</v>
      </c>
      <c r="P25" s="923">
        <f>'12 VHTT'!N35</f>
        <v>98.1</v>
      </c>
      <c r="Q25" s="923">
        <f>'12 VHTT'!Q35</f>
        <v>98.1</v>
      </c>
      <c r="R25" s="1134">
        <f t="shared" si="0"/>
        <v>100</v>
      </c>
      <c r="S25" s="1236">
        <f t="shared" si="1"/>
        <v>99.898167006109972</v>
      </c>
      <c r="T25" s="842">
        <f t="shared" si="2"/>
        <v>100</v>
      </c>
      <c r="U25" s="842"/>
      <c r="V25" s="869"/>
    </row>
    <row r="26" spans="1:25" s="870" customFormat="1" ht="48" customHeight="1">
      <c r="A26" s="1680"/>
      <c r="B26" s="865" t="s">
        <v>1219</v>
      </c>
      <c r="C26" s="1136" t="s">
        <v>167</v>
      </c>
      <c r="D26" s="1553"/>
      <c r="E26" s="1235">
        <v>64.885496183206101</v>
      </c>
      <c r="F26" s="1553"/>
      <c r="G26" s="1553"/>
      <c r="H26" s="1553"/>
      <c r="I26" s="1553"/>
      <c r="J26" s="1553"/>
      <c r="K26" s="1553"/>
      <c r="L26" s="1553"/>
      <c r="M26" s="1553"/>
      <c r="N26" s="1235">
        <v>69.8</v>
      </c>
      <c r="O26" s="867" t="e">
        <f>'12 VHTT'!K38</f>
        <v>#REF!</v>
      </c>
      <c r="P26" s="923">
        <f>'12 VHTT'!N38</f>
        <v>0</v>
      </c>
      <c r="Q26" s="923">
        <f>'12 VHTT'!Q38</f>
        <v>64.885496183206101</v>
      </c>
      <c r="R26" s="1134" t="e">
        <f t="shared" si="0"/>
        <v>#REF!</v>
      </c>
      <c r="S26" s="1236">
        <f t="shared" si="1"/>
        <v>0</v>
      </c>
      <c r="T26" s="842" t="e">
        <f t="shared" si="2"/>
        <v>#DIV/0!</v>
      </c>
      <c r="U26" s="867"/>
      <c r="V26" s="869"/>
    </row>
    <row r="27" spans="1:25" s="870" customFormat="1" ht="48" customHeight="1">
      <c r="A27" s="1680"/>
      <c r="B27" s="865" t="s">
        <v>1220</v>
      </c>
      <c r="C27" s="1136" t="s">
        <v>167</v>
      </c>
      <c r="D27" s="1553"/>
      <c r="E27" s="1233">
        <v>40</v>
      </c>
      <c r="F27" s="1553"/>
      <c r="G27" s="1553"/>
      <c r="H27" s="1553"/>
      <c r="I27" s="1553"/>
      <c r="J27" s="1553"/>
      <c r="K27" s="1553"/>
      <c r="L27" s="1553"/>
      <c r="M27" s="1553"/>
      <c r="N27" s="1233">
        <v>40</v>
      </c>
      <c r="O27" s="842" t="e">
        <f>'12 VHTT'!K39/5%</f>
        <v>#REF!</v>
      </c>
      <c r="P27" s="842">
        <f>'12 VHTT'!N39/5%</f>
        <v>0</v>
      </c>
      <c r="Q27" s="842">
        <f>'12 VHTT'!Q39/5%</f>
        <v>40</v>
      </c>
      <c r="R27" s="1134" t="e">
        <f t="shared" si="0"/>
        <v>#REF!</v>
      </c>
      <c r="S27" s="1237">
        <f t="shared" si="1"/>
        <v>0</v>
      </c>
      <c r="T27" s="842" t="e">
        <f t="shared" si="2"/>
        <v>#DIV/0!</v>
      </c>
      <c r="U27" s="867"/>
      <c r="V27" s="869"/>
    </row>
    <row r="28" spans="1:25" s="870" customFormat="1" ht="48" customHeight="1">
      <c r="A28" s="1681"/>
      <c r="B28" s="865" t="s">
        <v>1221</v>
      </c>
      <c r="C28" s="1136" t="s">
        <v>167</v>
      </c>
      <c r="D28" s="1553"/>
      <c r="E28" s="1233">
        <v>50</v>
      </c>
      <c r="F28" s="1553"/>
      <c r="G28" s="1553"/>
      <c r="H28" s="1553"/>
      <c r="I28" s="1553"/>
      <c r="J28" s="1553"/>
      <c r="K28" s="1553"/>
      <c r="L28" s="1553"/>
      <c r="M28" s="1553"/>
      <c r="N28" s="1233">
        <v>50</v>
      </c>
      <c r="O28" s="842" t="e">
        <f>'12 VHTT'!K41/2%</f>
        <v>#REF!</v>
      </c>
      <c r="P28" s="936">
        <f>'12 VHTT'!N41/2%</f>
        <v>50</v>
      </c>
      <c r="Q28" s="936">
        <f>'12 VHTT'!Q41/2%</f>
        <v>50</v>
      </c>
      <c r="R28" s="1134" t="e">
        <f t="shared" si="0"/>
        <v>#REF!</v>
      </c>
      <c r="S28" s="1237">
        <f t="shared" si="1"/>
        <v>100</v>
      </c>
      <c r="T28" s="842">
        <f t="shared" si="2"/>
        <v>100</v>
      </c>
      <c r="U28" s="867"/>
      <c r="V28" s="869"/>
      <c r="Y28" s="1161"/>
    </row>
    <row r="29" spans="1:25" s="1159" customFormat="1" ht="38.25" customHeight="1">
      <c r="A29" s="1137" t="s">
        <v>177</v>
      </c>
      <c r="B29" s="1109" t="s">
        <v>238</v>
      </c>
      <c r="C29" s="1137"/>
      <c r="D29" s="1552"/>
      <c r="E29" s="1552"/>
      <c r="F29" s="1552"/>
      <c r="G29" s="1552"/>
      <c r="H29" s="1552"/>
      <c r="I29" s="1552"/>
      <c r="J29" s="1552"/>
      <c r="K29" s="1552"/>
      <c r="L29" s="1552"/>
      <c r="M29" s="1552"/>
      <c r="N29" s="1231"/>
      <c r="O29" s="842"/>
      <c r="P29" s="936"/>
      <c r="Q29" s="936"/>
      <c r="R29" s="1134"/>
      <c r="S29" s="1237"/>
      <c r="T29" s="842"/>
      <c r="U29" s="1106"/>
      <c r="V29" s="1158"/>
    </row>
    <row r="30" spans="1:25" s="870" customFormat="1" ht="42" customHeight="1">
      <c r="A30" s="1679">
        <v>8</v>
      </c>
      <c r="B30" s="865" t="s">
        <v>1222</v>
      </c>
      <c r="C30" s="1136" t="s">
        <v>167</v>
      </c>
      <c r="D30" s="1553"/>
      <c r="E30" s="1233">
        <v>100</v>
      </c>
      <c r="F30" s="1553"/>
      <c r="G30" s="1553"/>
      <c r="H30" s="1553"/>
      <c r="I30" s="1553"/>
      <c r="J30" s="1553"/>
      <c r="K30" s="1553"/>
      <c r="L30" s="1553"/>
      <c r="M30" s="1553"/>
      <c r="N30" s="1233">
        <v>100</v>
      </c>
      <c r="O30" s="842">
        <f>'DH chi tieu chu yeu 2021'!K89</f>
        <v>100</v>
      </c>
      <c r="P30" s="936">
        <v>100</v>
      </c>
      <c r="Q30" s="936">
        <v>100</v>
      </c>
      <c r="R30" s="1134">
        <f t="shared" si="0"/>
        <v>100</v>
      </c>
      <c r="S30" s="1237">
        <f t="shared" si="1"/>
        <v>100</v>
      </c>
      <c r="T30" s="842">
        <f t="shared" si="2"/>
        <v>100</v>
      </c>
      <c r="U30" s="842"/>
      <c r="V30" s="869"/>
    </row>
    <row r="31" spans="1:25" s="870" customFormat="1" ht="42" customHeight="1">
      <c r="A31" s="1680"/>
      <c r="B31" s="865" t="s">
        <v>894</v>
      </c>
      <c r="C31" s="1136" t="s">
        <v>167</v>
      </c>
      <c r="D31" s="1553"/>
      <c r="E31" s="1233">
        <v>100</v>
      </c>
      <c r="F31" s="1553"/>
      <c r="G31" s="1553"/>
      <c r="H31" s="1553"/>
      <c r="I31" s="1553"/>
      <c r="J31" s="1553"/>
      <c r="K31" s="1553"/>
      <c r="L31" s="1553"/>
      <c r="M31" s="1553"/>
      <c r="N31" s="1233">
        <v>100</v>
      </c>
      <c r="O31" s="842">
        <f>'DH chi tieu chu yeu 2021'!K90</f>
        <v>100</v>
      </c>
      <c r="P31" s="936">
        <v>100</v>
      </c>
      <c r="Q31" s="936">
        <v>100</v>
      </c>
      <c r="R31" s="1134">
        <f t="shared" si="0"/>
        <v>100</v>
      </c>
      <c r="S31" s="1237">
        <f t="shared" si="1"/>
        <v>100</v>
      </c>
      <c r="T31" s="842">
        <f t="shared" si="2"/>
        <v>100</v>
      </c>
      <c r="U31" s="867"/>
      <c r="V31" s="869"/>
    </row>
    <row r="32" spans="1:25" s="870" customFormat="1" ht="42" customHeight="1">
      <c r="A32" s="1680"/>
      <c r="B32" s="865" t="s">
        <v>1223</v>
      </c>
      <c r="C32" s="1136" t="s">
        <v>167</v>
      </c>
      <c r="D32" s="1553"/>
      <c r="E32" s="1233">
        <v>85</v>
      </c>
      <c r="F32" s="1553"/>
      <c r="G32" s="1553"/>
      <c r="H32" s="1553"/>
      <c r="I32" s="1553"/>
      <c r="J32" s="1553"/>
      <c r="K32" s="1553"/>
      <c r="L32" s="1553"/>
      <c r="M32" s="1553"/>
      <c r="N32" s="1233">
        <v>78.5</v>
      </c>
      <c r="O32" s="842">
        <f>'DH chi tieu chu yeu 2021'!K91</f>
        <v>85</v>
      </c>
      <c r="P32" s="936">
        <v>85</v>
      </c>
      <c r="Q32" s="936">
        <v>85</v>
      </c>
      <c r="R32" s="1134">
        <f t="shared" si="0"/>
        <v>100</v>
      </c>
      <c r="S32" s="1236">
        <f t="shared" si="1"/>
        <v>108.28025477707006</v>
      </c>
      <c r="T32" s="842">
        <f t="shared" si="2"/>
        <v>100</v>
      </c>
      <c r="U32" s="867"/>
      <c r="V32" s="869"/>
    </row>
    <row r="33" spans="1:22" s="870" customFormat="1" ht="42" customHeight="1">
      <c r="A33" s="1680"/>
      <c r="B33" s="865" t="s">
        <v>1224</v>
      </c>
      <c r="C33" s="1136" t="s">
        <v>167</v>
      </c>
      <c r="D33" s="1553"/>
      <c r="E33" s="1233">
        <v>100</v>
      </c>
      <c r="F33" s="1553"/>
      <c r="G33" s="1553"/>
      <c r="H33" s="1553"/>
      <c r="I33" s="1553"/>
      <c r="J33" s="1553"/>
      <c r="K33" s="1553"/>
      <c r="L33" s="1553"/>
      <c r="M33" s="1553"/>
      <c r="N33" s="1233">
        <v>100</v>
      </c>
      <c r="O33" s="842">
        <f>'DH chi tieu chu yeu 2021'!K87</f>
        <v>100</v>
      </c>
      <c r="P33" s="936">
        <v>100</v>
      </c>
      <c r="Q33" s="936">
        <v>100</v>
      </c>
      <c r="R33" s="1134">
        <f t="shared" si="0"/>
        <v>100</v>
      </c>
      <c r="S33" s="1237">
        <f t="shared" si="1"/>
        <v>100</v>
      </c>
      <c r="T33" s="842">
        <f t="shared" si="2"/>
        <v>100</v>
      </c>
      <c r="U33" s="842"/>
      <c r="V33" s="869"/>
    </row>
    <row r="34" spans="1:22" s="870" customFormat="1" ht="42" customHeight="1">
      <c r="A34" s="1681"/>
      <c r="B34" s="865" t="s">
        <v>1225</v>
      </c>
      <c r="C34" s="1136" t="s">
        <v>167</v>
      </c>
      <c r="D34" s="1553"/>
      <c r="E34" s="1233">
        <v>100</v>
      </c>
      <c r="F34" s="1553"/>
      <c r="G34" s="1553"/>
      <c r="H34" s="1553"/>
      <c r="I34" s="1553"/>
      <c r="J34" s="1553"/>
      <c r="K34" s="1553"/>
      <c r="L34" s="1553"/>
      <c r="M34" s="1553"/>
      <c r="N34" s="1233">
        <v>100</v>
      </c>
      <c r="O34" s="842">
        <f>'DH chi tieu chu yeu 2021'!K88</f>
        <v>100</v>
      </c>
      <c r="P34" s="936">
        <v>100</v>
      </c>
      <c r="Q34" s="936">
        <v>100</v>
      </c>
      <c r="R34" s="1134">
        <f t="shared" si="0"/>
        <v>100</v>
      </c>
      <c r="S34" s="1237">
        <f t="shared" si="1"/>
        <v>100</v>
      </c>
      <c r="T34" s="842">
        <f t="shared" si="2"/>
        <v>100</v>
      </c>
      <c r="U34" s="842"/>
      <c r="V34" s="869"/>
    </row>
    <row r="35" spans="1:22">
      <c r="A35" s="1162"/>
      <c r="B35" s="711"/>
      <c r="C35" s="711"/>
      <c r="D35" s="711"/>
      <c r="E35" s="711"/>
      <c r="F35" s="711"/>
      <c r="G35" s="711"/>
      <c r="H35" s="711"/>
      <c r="I35" s="711"/>
      <c r="J35" s="711"/>
      <c r="K35" s="711"/>
      <c r="L35" s="711"/>
      <c r="M35" s="711"/>
      <c r="N35" s="1163"/>
      <c r="O35" s="711"/>
      <c r="P35" s="711"/>
      <c r="Q35" s="711"/>
      <c r="R35" s="1163"/>
      <c r="S35" s="1163"/>
      <c r="T35" s="711"/>
      <c r="U35" s="711"/>
    </row>
    <row r="39" spans="1:22" hidden="1"/>
    <row r="40" spans="1:22" hidden="1"/>
    <row r="41" spans="1:22" hidden="1"/>
    <row r="42" spans="1:22" hidden="1"/>
    <row r="43" spans="1:22" hidden="1"/>
    <row r="44" spans="1:22" hidden="1"/>
    <row r="45" spans="1:22" hidden="1"/>
    <row r="46" spans="1:22" hidden="1"/>
    <row r="47" spans="1:22" hidden="1"/>
    <row r="48" spans="1:22"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sheetData>
  <mergeCells count="32">
    <mergeCell ref="A23:A28"/>
    <mergeCell ref="A30:A34"/>
    <mergeCell ref="V6:V8"/>
    <mergeCell ref="A15:A17"/>
    <mergeCell ref="A18:A19"/>
    <mergeCell ref="A20:A22"/>
    <mergeCell ref="U5:U8"/>
    <mergeCell ref="S6:S8"/>
    <mergeCell ref="T6:T8"/>
    <mergeCell ref="R5:T5"/>
    <mergeCell ref="R6:R8"/>
    <mergeCell ref="F6:F8"/>
    <mergeCell ref="G6:G8"/>
    <mergeCell ref="E6:E8"/>
    <mergeCell ref="D5:D8"/>
    <mergeCell ref="K6:K8"/>
    <mergeCell ref="A2:U2"/>
    <mergeCell ref="A3:U3"/>
    <mergeCell ref="A5:A8"/>
    <mergeCell ref="B5:B8"/>
    <mergeCell ref="C5:C8"/>
    <mergeCell ref="N5:N8"/>
    <mergeCell ref="O6:O8"/>
    <mergeCell ref="P6:P8"/>
    <mergeCell ref="O5:P5"/>
    <mergeCell ref="Q5:Q8"/>
    <mergeCell ref="E5:G5"/>
    <mergeCell ref="I5:K5"/>
    <mergeCell ref="L5:L8"/>
    <mergeCell ref="H5:H8"/>
    <mergeCell ref="I6:I8"/>
    <mergeCell ref="J6:J8"/>
  </mergeCells>
  <pageMargins left="0.35433070866141703" right="0.31496062992126" top="0.31496062992126" bottom="0.27559055118110198" header="0.23622047244094499" footer="0.196850393700787"/>
  <pageSetup paperSize="9" scale="62" orientation="portrait" r:id="rId1"/>
  <headerFooter alignWithMargins="0">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A92"/>
  <sheetViews>
    <sheetView topLeftCell="A15" zoomScale="90" zoomScaleNormal="90" workbookViewId="0">
      <selection activeCell="K53" sqref="K53"/>
    </sheetView>
  </sheetViews>
  <sheetFormatPr defaultColWidth="8.875" defaultRowHeight="15.75"/>
  <cols>
    <col min="1" max="1" width="4.5" style="755" customWidth="1"/>
    <col min="2" max="2" width="41.5" style="755" customWidth="1"/>
    <col min="3" max="5" width="9.625" style="755" customWidth="1"/>
    <col min="6" max="6" width="10.125" style="755" customWidth="1"/>
    <col min="7" max="8" width="9.625" style="755" customWidth="1"/>
    <col min="9" max="9" width="10.375" style="567" customWidth="1"/>
    <col min="10" max="10" width="9.625" style="807" customWidth="1"/>
    <col min="11" max="11" width="9" style="807" customWidth="1"/>
    <col min="12" max="12" width="9.125" style="755" customWidth="1"/>
    <col min="13" max="13" width="10.75" style="755" customWidth="1"/>
    <col min="14" max="14" width="9.875" style="755" customWidth="1"/>
    <col min="15" max="15" width="10.875" style="755" customWidth="1"/>
    <col min="16" max="16" width="9.875" style="42" customWidth="1"/>
    <col min="17" max="17" width="9.125" style="755" customWidth="1"/>
    <col min="18" max="18" width="10.125" style="755" customWidth="1"/>
    <col min="19" max="19" width="8.875" style="755" customWidth="1"/>
    <col min="20" max="20" width="8.875" style="755" hidden="1" customWidth="1"/>
    <col min="21" max="22" width="9.5" style="755" hidden="1" customWidth="1"/>
    <col min="23" max="23" width="12.625" style="755" hidden="1" customWidth="1"/>
    <col min="24" max="24" width="9.625" style="755" customWidth="1"/>
    <col min="25" max="27" width="8.875" style="755" customWidth="1"/>
    <col min="28" max="16384" width="8.875" style="755"/>
  </cols>
  <sheetData>
    <row r="1" spans="1:26">
      <c r="A1" s="1687" t="s">
        <v>331</v>
      </c>
      <c r="B1" s="1687"/>
      <c r="C1" s="746"/>
      <c r="D1" s="746"/>
      <c r="E1" s="746"/>
      <c r="F1" s="746"/>
      <c r="G1" s="746"/>
      <c r="H1" s="746"/>
      <c r="I1" s="746"/>
      <c r="J1" s="746"/>
      <c r="K1" s="746"/>
      <c r="L1" s="746"/>
      <c r="M1" s="746"/>
      <c r="N1" s="746"/>
      <c r="O1" s="746"/>
      <c r="P1" s="808"/>
      <c r="Q1" s="746"/>
      <c r="R1" s="746"/>
      <c r="S1" s="751"/>
    </row>
    <row r="2" spans="1:26" ht="45" customHeight="1">
      <c r="A2" s="1665" t="s">
        <v>1192</v>
      </c>
      <c r="B2" s="1665"/>
      <c r="C2" s="1665"/>
      <c r="D2" s="1665"/>
      <c r="E2" s="1665"/>
      <c r="F2" s="1665"/>
      <c r="G2" s="1665"/>
      <c r="H2" s="1665"/>
      <c r="I2" s="1665"/>
      <c r="J2" s="1665"/>
      <c r="K2" s="1665"/>
      <c r="L2" s="1665"/>
      <c r="M2" s="1665"/>
      <c r="N2" s="1665"/>
      <c r="O2" s="1665"/>
      <c r="P2" s="1665"/>
      <c r="Q2" s="1665"/>
      <c r="R2" s="1665"/>
      <c r="S2" s="56"/>
    </row>
    <row r="3" spans="1:26" ht="36.75" customHeight="1">
      <c r="A3" s="1666" t="s">
        <v>1181</v>
      </c>
      <c r="B3" s="1666"/>
      <c r="C3" s="1666"/>
      <c r="D3" s="1666"/>
      <c r="E3" s="1666"/>
      <c r="F3" s="1666"/>
      <c r="G3" s="1666"/>
      <c r="H3" s="1666"/>
      <c r="I3" s="1666"/>
      <c r="J3" s="1666"/>
      <c r="K3" s="1666"/>
      <c r="L3" s="1666"/>
      <c r="M3" s="1666"/>
      <c r="N3" s="1666"/>
      <c r="O3" s="1666"/>
      <c r="P3" s="1666"/>
      <c r="Q3" s="1666"/>
      <c r="R3" s="1666"/>
      <c r="S3" s="254"/>
    </row>
    <row r="4" spans="1:26" ht="16.5" customHeight="1">
      <c r="A4" s="710"/>
      <c r="B4" s="710"/>
      <c r="C4" s="710"/>
      <c r="D4" s="710"/>
      <c r="E4" s="710"/>
      <c r="F4" s="710"/>
      <c r="G4" s="710"/>
      <c r="H4" s="710"/>
      <c r="I4" s="710"/>
      <c r="J4" s="710"/>
      <c r="K4" s="710"/>
      <c r="L4" s="710"/>
      <c r="M4" s="710"/>
      <c r="N4" s="710"/>
      <c r="O4" s="710"/>
      <c r="P4" s="809"/>
      <c r="Q4" s="710"/>
      <c r="R4" s="710"/>
      <c r="S4" s="751"/>
    </row>
    <row r="5" spans="1:26" ht="25.5" customHeight="1">
      <c r="A5" s="1688" t="s">
        <v>162</v>
      </c>
      <c r="B5" s="1688" t="s">
        <v>196</v>
      </c>
      <c r="C5" s="1689" t="s">
        <v>304</v>
      </c>
      <c r="D5" s="1690" t="s">
        <v>1128</v>
      </c>
      <c r="E5" s="1691" t="s">
        <v>1187</v>
      </c>
      <c r="F5" s="1690" t="s">
        <v>1162</v>
      </c>
      <c r="G5" s="1694" t="s">
        <v>1058</v>
      </c>
      <c r="H5" s="1694"/>
      <c r="I5" s="1694"/>
      <c r="J5" s="1694"/>
      <c r="K5" s="1694" t="s">
        <v>1130</v>
      </c>
      <c r="L5" s="1688" t="s">
        <v>291</v>
      </c>
      <c r="M5" s="1688"/>
      <c r="N5" s="1688"/>
      <c r="O5" s="1688"/>
      <c r="P5" s="1688"/>
      <c r="Q5" s="1688"/>
      <c r="R5" s="1689" t="s">
        <v>723</v>
      </c>
      <c r="S5" s="751"/>
    </row>
    <row r="6" spans="1:26" ht="34.5" customHeight="1">
      <c r="A6" s="1688"/>
      <c r="B6" s="1688"/>
      <c r="C6" s="1688"/>
      <c r="D6" s="1690"/>
      <c r="E6" s="1692"/>
      <c r="F6" s="1690"/>
      <c r="G6" s="1694" t="s">
        <v>1007</v>
      </c>
      <c r="H6" s="1694" t="s">
        <v>1165</v>
      </c>
      <c r="I6" s="1694" t="s">
        <v>1159</v>
      </c>
      <c r="J6" s="1694" t="s">
        <v>657</v>
      </c>
      <c r="K6" s="1694"/>
      <c r="L6" s="1689" t="s">
        <v>1131</v>
      </c>
      <c r="M6" s="1689" t="s">
        <v>1166</v>
      </c>
      <c r="N6" s="1689" t="s">
        <v>1160</v>
      </c>
      <c r="O6" s="1689" t="s">
        <v>1190</v>
      </c>
      <c r="P6" s="1696" t="s">
        <v>1129</v>
      </c>
      <c r="Q6" s="1689" t="s">
        <v>1132</v>
      </c>
      <c r="R6" s="1689"/>
      <c r="S6" s="1622"/>
    </row>
    <row r="7" spans="1:26">
      <c r="A7" s="1688"/>
      <c r="B7" s="1688"/>
      <c r="C7" s="1688"/>
      <c r="D7" s="1690"/>
      <c r="E7" s="1692"/>
      <c r="F7" s="1690"/>
      <c r="G7" s="1694"/>
      <c r="H7" s="1694"/>
      <c r="I7" s="1694"/>
      <c r="J7" s="1694"/>
      <c r="K7" s="1694"/>
      <c r="L7" s="1689"/>
      <c r="M7" s="1689"/>
      <c r="N7" s="1689"/>
      <c r="O7" s="1689"/>
      <c r="P7" s="1696"/>
      <c r="Q7" s="1689"/>
      <c r="R7" s="1689"/>
      <c r="S7" s="1622"/>
    </row>
    <row r="8" spans="1:26" ht="34.5" customHeight="1">
      <c r="A8" s="1688"/>
      <c r="B8" s="1688"/>
      <c r="C8" s="1688"/>
      <c r="D8" s="1690"/>
      <c r="E8" s="1693"/>
      <c r="F8" s="1690"/>
      <c r="G8" s="1694"/>
      <c r="H8" s="1694"/>
      <c r="I8" s="1694"/>
      <c r="J8" s="1694"/>
      <c r="K8" s="1694"/>
      <c r="L8" s="1689"/>
      <c r="M8" s="1689"/>
      <c r="N8" s="1689"/>
      <c r="O8" s="1689"/>
      <c r="P8" s="1696"/>
      <c r="Q8" s="1689"/>
      <c r="R8" s="1689"/>
      <c r="S8" s="1622"/>
      <c r="W8" s="295"/>
    </row>
    <row r="9" spans="1:26" s="686" customFormat="1" ht="16.5" customHeight="1">
      <c r="A9" s="712" t="s">
        <v>163</v>
      </c>
      <c r="B9" s="712" t="s">
        <v>164</v>
      </c>
      <c r="C9" s="712" t="s">
        <v>165</v>
      </c>
      <c r="D9" s="713">
        <v>1</v>
      </c>
      <c r="E9" s="742">
        <v>1</v>
      </c>
      <c r="F9" s="713">
        <v>1</v>
      </c>
      <c r="G9" s="714">
        <v>2</v>
      </c>
      <c r="H9" s="714">
        <v>3</v>
      </c>
      <c r="I9" s="714">
        <v>3</v>
      </c>
      <c r="J9" s="714">
        <v>3</v>
      </c>
      <c r="K9" s="714">
        <v>4</v>
      </c>
      <c r="L9" s="712" t="s">
        <v>198</v>
      </c>
      <c r="M9" s="712" t="s">
        <v>1161</v>
      </c>
      <c r="N9" s="712" t="s">
        <v>1161</v>
      </c>
      <c r="O9" s="712" t="s">
        <v>1188</v>
      </c>
      <c r="P9" s="715" t="s">
        <v>1189</v>
      </c>
      <c r="Q9" s="712" t="s">
        <v>1191</v>
      </c>
      <c r="R9" s="712">
        <v>8</v>
      </c>
      <c r="S9" s="685"/>
    </row>
    <row r="10" spans="1:26" s="322" customFormat="1" ht="26.25" customHeight="1">
      <c r="A10" s="753" t="s">
        <v>170</v>
      </c>
      <c r="B10" s="764" t="s">
        <v>292</v>
      </c>
      <c r="C10" s="753"/>
      <c r="D10" s="753"/>
      <c r="E10" s="756"/>
      <c r="F10" s="753"/>
      <c r="G10" s="716"/>
      <c r="H10" s="716"/>
      <c r="I10" s="717"/>
      <c r="J10" s="717"/>
      <c r="K10" s="717"/>
      <c r="L10" s="703"/>
      <c r="M10" s="703"/>
      <c r="N10" s="703"/>
      <c r="O10" s="703"/>
      <c r="P10" s="765"/>
      <c r="Q10" s="703"/>
      <c r="R10" s="703"/>
      <c r="S10" s="749"/>
      <c r="T10" s="325" t="e">
        <f>+#REF!/7450%</f>
        <v>#REF!</v>
      </c>
    </row>
    <row r="11" spans="1:26" ht="23.25" customHeight="1">
      <c r="A11" s="1695">
        <v>1</v>
      </c>
      <c r="B11" s="718" t="s">
        <v>278</v>
      </c>
      <c r="C11" s="752" t="s">
        <v>154</v>
      </c>
      <c r="D11" s="707">
        <v>3299</v>
      </c>
      <c r="E11" s="558">
        <v>7114.08</v>
      </c>
      <c r="F11" s="707">
        <v>5103.3399999999992</v>
      </c>
      <c r="G11" s="707">
        <v>7521.21</v>
      </c>
      <c r="H11" s="707" t="e">
        <f>H13+H14+H15</f>
        <v>#REF!</v>
      </c>
      <c r="I11" s="694">
        <v>4770</v>
      </c>
      <c r="J11" s="795" t="e">
        <f>J13+J14+J15</f>
        <v>#REF!</v>
      </c>
      <c r="K11" s="795" t="e">
        <f>K13+K14+K15</f>
        <v>#REF!</v>
      </c>
      <c r="L11" s="719" t="e">
        <f>H11/D11</f>
        <v>#REF!</v>
      </c>
      <c r="M11" s="720" t="e">
        <f>H11/G11%</f>
        <v>#REF!</v>
      </c>
      <c r="N11" s="721">
        <f>I11/G11%</f>
        <v>63.420646411947011</v>
      </c>
      <c r="O11" s="725" t="e">
        <f>J11/E11%</f>
        <v>#REF!</v>
      </c>
      <c r="P11" s="725" t="e">
        <f>J11/G11%</f>
        <v>#REF!</v>
      </c>
      <c r="Q11" s="725" t="e">
        <f>K11/J11%</f>
        <v>#REF!</v>
      </c>
      <c r="R11" s="705"/>
      <c r="S11" s="751"/>
      <c r="T11" s="28"/>
      <c r="U11" s="28" t="e">
        <f>#REF!+'3 CN XD'!#REF!+'4 TM DV'!#REF!</f>
        <v>#REF!</v>
      </c>
      <c r="V11" s="28"/>
      <c r="W11" s="28" t="e">
        <f>#REF!+'3 CN XD'!#REF!+'4 TM DV'!#REF!</f>
        <v>#REF!</v>
      </c>
      <c r="Z11" s="28"/>
    </row>
    <row r="12" spans="1:26" ht="23.25" customHeight="1">
      <c r="A12" s="1695"/>
      <c r="B12" s="718" t="s">
        <v>967</v>
      </c>
      <c r="C12" s="752"/>
      <c r="D12" s="722"/>
      <c r="E12" s="743"/>
      <c r="F12" s="722"/>
      <c r="G12" s="707"/>
      <c r="H12" s="723"/>
      <c r="I12" s="697"/>
      <c r="J12" s="795"/>
      <c r="K12" s="795"/>
      <c r="L12" s="719"/>
      <c r="M12" s="720"/>
      <c r="N12" s="721"/>
      <c r="O12" s="721"/>
      <c r="P12" s="721"/>
      <c r="Q12" s="721"/>
      <c r="R12" s="705"/>
      <c r="S12" s="751"/>
      <c r="U12" s="28" t="e">
        <f>+U11/#REF!%</f>
        <v>#REF!</v>
      </c>
      <c r="W12" s="28" t="e">
        <f>+W11/J11%</f>
        <v>#REF!</v>
      </c>
    </row>
    <row r="13" spans="1:26" s="748" customFormat="1" ht="23.25" customHeight="1">
      <c r="A13" s="1695"/>
      <c r="B13" s="724" t="s">
        <v>279</v>
      </c>
      <c r="C13" s="757" t="s">
        <v>154</v>
      </c>
      <c r="D13" s="758">
        <v>2087</v>
      </c>
      <c r="E13" s="766">
        <v>4563.38</v>
      </c>
      <c r="F13" s="758">
        <v>3206.18</v>
      </c>
      <c r="G13" s="758">
        <v>4804.41</v>
      </c>
      <c r="H13" s="758" t="e">
        <f>'4 TM DV'!#REF!</f>
        <v>#REF!</v>
      </c>
      <c r="I13" s="767" t="e">
        <f>'4 TM DV'!#REF!</f>
        <v>#REF!</v>
      </c>
      <c r="J13" s="796" t="e">
        <f>'4 TM DV'!#REF!</f>
        <v>#REF!</v>
      </c>
      <c r="K13" s="796" t="e">
        <f>'4 TM DV'!#REF!</f>
        <v>#REF!</v>
      </c>
      <c r="L13" s="768" t="e">
        <f>H13/D13</f>
        <v>#REF!</v>
      </c>
      <c r="M13" s="769" t="e">
        <f t="shared" ref="M13:M76" si="0">H13/G13%</f>
        <v>#REF!</v>
      </c>
      <c r="N13" s="770" t="e">
        <f t="shared" ref="N13:N76" si="1">I13/G13%</f>
        <v>#REF!</v>
      </c>
      <c r="O13" s="771" t="e">
        <f>J13/E13%</f>
        <v>#REF!</v>
      </c>
      <c r="P13" s="771" t="e">
        <f>J13/G13%</f>
        <v>#REF!</v>
      </c>
      <c r="Q13" s="771" t="e">
        <f t="shared" ref="Q13:Q76" si="2">K13/J13%</f>
        <v>#REF!</v>
      </c>
      <c r="R13" s="760"/>
      <c r="S13" s="750"/>
      <c r="T13" s="370" t="e">
        <f>+#REF!/4800%</f>
        <v>#REF!</v>
      </c>
      <c r="W13" s="343"/>
    </row>
    <row r="14" spans="1:26" s="748" customFormat="1" ht="23.25" customHeight="1">
      <c r="A14" s="1695"/>
      <c r="B14" s="759" t="s">
        <v>488</v>
      </c>
      <c r="C14" s="757" t="s">
        <v>154</v>
      </c>
      <c r="D14" s="758">
        <v>1065</v>
      </c>
      <c r="E14" s="766">
        <v>2205.79</v>
      </c>
      <c r="F14" s="758">
        <v>1615.04</v>
      </c>
      <c r="G14" s="758">
        <v>2321.37</v>
      </c>
      <c r="H14" s="758" t="e">
        <f>'3 CN XD'!#REF!</f>
        <v>#REF!</v>
      </c>
      <c r="I14" s="767" t="e">
        <f>'3 CN XD'!#REF!</f>
        <v>#REF!</v>
      </c>
      <c r="J14" s="796" t="e">
        <f>'3 CN XD'!#REF!</f>
        <v>#REF!</v>
      </c>
      <c r="K14" s="796" t="e">
        <f>'3 CN XD'!#REF!</f>
        <v>#REF!</v>
      </c>
      <c r="L14" s="768" t="e">
        <f>H14/D14</f>
        <v>#REF!</v>
      </c>
      <c r="M14" s="769" t="e">
        <f t="shared" si="0"/>
        <v>#REF!</v>
      </c>
      <c r="N14" s="770" t="e">
        <f t="shared" si="1"/>
        <v>#REF!</v>
      </c>
      <c r="O14" s="771" t="e">
        <f t="shared" ref="O14:O77" si="3">J14/E14%</f>
        <v>#REF!</v>
      </c>
      <c r="P14" s="770" t="e">
        <f t="shared" ref="P14:P44" si="4">J14/G14%</f>
        <v>#REF!</v>
      </c>
      <c r="Q14" s="771" t="e">
        <f t="shared" si="2"/>
        <v>#REF!</v>
      </c>
      <c r="R14" s="760"/>
      <c r="S14" s="750"/>
      <c r="W14" s="343"/>
    </row>
    <row r="15" spans="1:26" s="748" customFormat="1" ht="23.25" customHeight="1">
      <c r="A15" s="1695"/>
      <c r="B15" s="759" t="s">
        <v>486</v>
      </c>
      <c r="C15" s="757" t="s">
        <v>154</v>
      </c>
      <c r="D15" s="758">
        <v>147</v>
      </c>
      <c r="E15" s="766">
        <v>344.91</v>
      </c>
      <c r="F15" s="758">
        <v>282.12</v>
      </c>
      <c r="G15" s="758">
        <v>395.43</v>
      </c>
      <c r="H15" s="758" t="e">
        <f>'2 NN LN TS'!#REF!</f>
        <v>#REF!</v>
      </c>
      <c r="I15" s="767" t="e">
        <f>'2 NN LN TS'!#REF!</f>
        <v>#REF!</v>
      </c>
      <c r="J15" s="796" t="e">
        <f>'2 NN LN TS'!#REF!</f>
        <v>#REF!</v>
      </c>
      <c r="K15" s="796" t="e">
        <f>'2 NN LN TS'!#REF!</f>
        <v>#REF!</v>
      </c>
      <c r="L15" s="768" t="e">
        <f>H15/D15</f>
        <v>#REF!</v>
      </c>
      <c r="M15" s="769" t="e">
        <f t="shared" si="0"/>
        <v>#REF!</v>
      </c>
      <c r="N15" s="770" t="e">
        <f t="shared" si="1"/>
        <v>#REF!</v>
      </c>
      <c r="O15" s="771" t="e">
        <f t="shared" si="3"/>
        <v>#REF!</v>
      </c>
      <c r="P15" s="770" t="e">
        <f t="shared" si="4"/>
        <v>#REF!</v>
      </c>
      <c r="Q15" s="771" t="e">
        <f t="shared" si="2"/>
        <v>#REF!</v>
      </c>
      <c r="R15" s="760"/>
      <c r="S15" s="750"/>
      <c r="U15" s="343"/>
      <c r="W15" s="343">
        <f>583842-96696-31300</f>
        <v>455846</v>
      </c>
    </row>
    <row r="16" spans="1:26" ht="39.75" customHeight="1">
      <c r="A16" s="1695"/>
      <c r="B16" s="718" t="s">
        <v>1122</v>
      </c>
      <c r="C16" s="752" t="s">
        <v>167</v>
      </c>
      <c r="D16" s="707">
        <v>100</v>
      </c>
      <c r="E16" s="558">
        <v>100</v>
      </c>
      <c r="F16" s="707">
        <v>100.07</v>
      </c>
      <c r="G16" s="707">
        <v>100</v>
      </c>
      <c r="H16" s="707">
        <v>100</v>
      </c>
      <c r="I16" s="694">
        <v>100</v>
      </c>
      <c r="J16" s="795">
        <v>100</v>
      </c>
      <c r="K16" s="795">
        <v>100</v>
      </c>
      <c r="L16" s="719"/>
      <c r="M16" s="721">
        <f t="shared" si="0"/>
        <v>100</v>
      </c>
      <c r="N16" s="721">
        <f t="shared" si="1"/>
        <v>100</v>
      </c>
      <c r="O16" s="721">
        <f t="shared" si="3"/>
        <v>100</v>
      </c>
      <c r="P16" s="721">
        <f t="shared" si="4"/>
        <v>100</v>
      </c>
      <c r="Q16" s="721">
        <f t="shared" si="2"/>
        <v>100</v>
      </c>
      <c r="R16" s="705"/>
      <c r="S16" s="751"/>
      <c r="U16" s="28"/>
      <c r="V16" s="45"/>
      <c r="W16" s="283">
        <f>+W15/384582%</f>
        <v>118.53024842556333</v>
      </c>
    </row>
    <row r="17" spans="1:25" s="748" customFormat="1" ht="27" customHeight="1">
      <c r="A17" s="1695"/>
      <c r="B17" s="724" t="s">
        <v>1182</v>
      </c>
      <c r="C17" s="757" t="s">
        <v>167</v>
      </c>
      <c r="D17" s="760">
        <v>63.3</v>
      </c>
      <c r="E17" s="772">
        <v>64.145750399208339</v>
      </c>
      <c r="F17" s="758">
        <v>62.9</v>
      </c>
      <c r="G17" s="770">
        <v>64</v>
      </c>
      <c r="H17" s="770" t="e">
        <f>H13/H11%</f>
        <v>#REF!</v>
      </c>
      <c r="I17" s="773" t="e">
        <f>I13/I11%</f>
        <v>#REF!</v>
      </c>
      <c r="J17" s="797" t="e">
        <f>J13/J11%</f>
        <v>#REF!</v>
      </c>
      <c r="K17" s="797" t="e">
        <f>K13/K11%</f>
        <v>#REF!</v>
      </c>
      <c r="L17" s="768"/>
      <c r="M17" s="769" t="e">
        <f>H17/G17%</f>
        <v>#REF!</v>
      </c>
      <c r="N17" s="770"/>
      <c r="O17" s="771" t="e">
        <f t="shared" si="3"/>
        <v>#REF!</v>
      </c>
      <c r="P17" s="771"/>
      <c r="Q17" s="771" t="e">
        <f t="shared" si="2"/>
        <v>#REF!</v>
      </c>
      <c r="R17" s="760"/>
      <c r="S17" s="750"/>
      <c r="X17" s="343"/>
    </row>
    <row r="18" spans="1:25" s="748" customFormat="1" ht="27" customHeight="1">
      <c r="A18" s="1695"/>
      <c r="B18" s="761" t="s">
        <v>1183</v>
      </c>
      <c r="C18" s="757" t="s">
        <v>167</v>
      </c>
      <c r="D18" s="760">
        <v>32.299999999999997</v>
      </c>
      <c r="E18" s="772">
        <v>31.005976879652746</v>
      </c>
      <c r="F18" s="758">
        <v>31.646725477824329</v>
      </c>
      <c r="G18" s="770">
        <v>30.864315715157531</v>
      </c>
      <c r="H18" s="770" t="e">
        <f>H14/H11%</f>
        <v>#REF!</v>
      </c>
      <c r="I18" s="773" t="e">
        <f>I14/I11%</f>
        <v>#REF!</v>
      </c>
      <c r="J18" s="797" t="e">
        <f>J14/J11%</f>
        <v>#REF!</v>
      </c>
      <c r="K18" s="797" t="e">
        <f>K14/K11%</f>
        <v>#REF!</v>
      </c>
      <c r="L18" s="768"/>
      <c r="M18" s="769" t="e">
        <f t="shared" si="0"/>
        <v>#REF!</v>
      </c>
      <c r="N18" s="770"/>
      <c r="O18" s="771" t="e">
        <f t="shared" si="3"/>
        <v>#REF!</v>
      </c>
      <c r="P18" s="771"/>
      <c r="Q18" s="771" t="e">
        <f t="shared" si="2"/>
        <v>#REF!</v>
      </c>
      <c r="R18" s="760"/>
      <c r="S18" s="750"/>
      <c r="T18" s="343"/>
    </row>
    <row r="19" spans="1:25" s="748" customFormat="1" ht="27" customHeight="1">
      <c r="A19" s="1695"/>
      <c r="B19" s="761" t="s">
        <v>1184</v>
      </c>
      <c r="C19" s="757" t="s">
        <v>167</v>
      </c>
      <c r="D19" s="760">
        <v>4.4000000000000004</v>
      </c>
      <c r="E19" s="772">
        <v>4.8482727211389252</v>
      </c>
      <c r="F19" s="758">
        <v>5.5281443133320538</v>
      </c>
      <c r="G19" s="770">
        <v>5.2575317003514055</v>
      </c>
      <c r="H19" s="770" t="e">
        <f>H15/H11%</f>
        <v>#REF!</v>
      </c>
      <c r="I19" s="773" t="e">
        <f>I15/I11%</f>
        <v>#REF!</v>
      </c>
      <c r="J19" s="797" t="e">
        <f>J15/J11%</f>
        <v>#REF!</v>
      </c>
      <c r="K19" s="797" t="e">
        <f>K15/K11%</f>
        <v>#REF!</v>
      </c>
      <c r="L19" s="768"/>
      <c r="M19" s="769" t="e">
        <f t="shared" si="0"/>
        <v>#REF!</v>
      </c>
      <c r="N19" s="770"/>
      <c r="O19" s="771" t="e">
        <f t="shared" si="3"/>
        <v>#REF!</v>
      </c>
      <c r="P19" s="771"/>
      <c r="Q19" s="771" t="e">
        <f t="shared" si="2"/>
        <v>#REF!</v>
      </c>
      <c r="R19" s="760"/>
      <c r="S19" s="750"/>
      <c r="W19" s="343"/>
      <c r="X19" s="343"/>
    </row>
    <row r="20" spans="1:25" ht="27" customHeight="1">
      <c r="A20" s="1695"/>
      <c r="B20" s="779" t="s">
        <v>352</v>
      </c>
      <c r="C20" s="780" t="s">
        <v>45</v>
      </c>
      <c r="D20" s="781"/>
      <c r="E20" s="782">
        <v>51.6</v>
      </c>
      <c r="F20" s="781">
        <v>26.91</v>
      </c>
      <c r="G20" s="781">
        <v>51.5</v>
      </c>
      <c r="H20" s="763"/>
      <c r="I20" s="783"/>
      <c r="J20" s="798">
        <v>51.5</v>
      </c>
      <c r="K20" s="799">
        <v>53</v>
      </c>
      <c r="L20" s="784"/>
      <c r="M20" s="785">
        <f t="shared" si="0"/>
        <v>0</v>
      </c>
      <c r="N20" s="785">
        <f t="shared" si="1"/>
        <v>0</v>
      </c>
      <c r="O20" s="786">
        <f t="shared" si="3"/>
        <v>99.806201550387598</v>
      </c>
      <c r="P20" s="787">
        <f t="shared" si="4"/>
        <v>100</v>
      </c>
      <c r="Q20" s="786">
        <f t="shared" si="2"/>
        <v>102.91262135922329</v>
      </c>
      <c r="R20" s="788"/>
      <c r="S20" s="751"/>
      <c r="V20" s="28"/>
    </row>
    <row r="21" spans="1:25" ht="27" customHeight="1">
      <c r="A21" s="752">
        <v>2</v>
      </c>
      <c r="B21" s="779" t="s">
        <v>315</v>
      </c>
      <c r="C21" s="780" t="s">
        <v>154</v>
      </c>
      <c r="D21" s="763">
        <v>96</v>
      </c>
      <c r="E21" s="789">
        <v>225.92</v>
      </c>
      <c r="F21" s="781">
        <v>133.28</v>
      </c>
      <c r="G21" s="763">
        <v>185</v>
      </c>
      <c r="H21" s="781">
        <v>60.5</v>
      </c>
      <c r="I21" s="747">
        <v>123.4</v>
      </c>
      <c r="J21" s="800">
        <v>185</v>
      </c>
      <c r="K21" s="799">
        <v>202</v>
      </c>
      <c r="L21" s="784">
        <f>H21/D21</f>
        <v>0.63020833333333337</v>
      </c>
      <c r="M21" s="786">
        <f t="shared" si="0"/>
        <v>32.702702702702702</v>
      </c>
      <c r="N21" s="787">
        <f>I21/G21%</f>
        <v>66.702702702702709</v>
      </c>
      <c r="O21" s="786">
        <f t="shared" si="3"/>
        <v>81.88739376770539</v>
      </c>
      <c r="P21" s="787">
        <f t="shared" si="4"/>
        <v>100</v>
      </c>
      <c r="Q21" s="786">
        <f t="shared" si="2"/>
        <v>109.18918918918918</v>
      </c>
      <c r="R21" s="788"/>
      <c r="S21" s="751"/>
      <c r="W21" s="28">
        <f>7599.1-W22</f>
        <v>737.6101580135437</v>
      </c>
      <c r="Y21" s="42"/>
    </row>
    <row r="22" spans="1:25" ht="29.25" customHeight="1">
      <c r="A22" s="752">
        <v>3</v>
      </c>
      <c r="B22" s="718" t="s">
        <v>721</v>
      </c>
      <c r="C22" s="752" t="s">
        <v>49</v>
      </c>
      <c r="D22" s="726">
        <v>1.31</v>
      </c>
      <c r="E22" s="740">
        <v>3.05</v>
      </c>
      <c r="F22" s="726">
        <v>2.4300000000000002</v>
      </c>
      <c r="G22" s="705">
        <v>3.1</v>
      </c>
      <c r="H22" s="723"/>
      <c r="I22" s="697"/>
      <c r="J22" s="801"/>
      <c r="K22" s="801"/>
      <c r="L22" s="719"/>
      <c r="M22" s="720"/>
      <c r="N22" s="721"/>
      <c r="O22" s="725"/>
      <c r="P22" s="721"/>
      <c r="Q22" s="725"/>
      <c r="R22" s="705"/>
      <c r="S22" s="751"/>
      <c r="T22" s="28" t="e">
        <f>100-#REF!</f>
        <v>#REF!</v>
      </c>
      <c r="W22" s="336">
        <f>7599.1/110.75%</f>
        <v>6861.4898419864567</v>
      </c>
    </row>
    <row r="23" spans="1:25" ht="27.75" customHeight="1">
      <c r="A23" s="1695">
        <v>4</v>
      </c>
      <c r="B23" s="727" t="s">
        <v>353</v>
      </c>
      <c r="C23" s="752" t="s">
        <v>172</v>
      </c>
      <c r="D23" s="707">
        <v>840</v>
      </c>
      <c r="E23" s="558">
        <v>1328.04</v>
      </c>
      <c r="F23" s="707">
        <v>1326.04</v>
      </c>
      <c r="G23" s="707">
        <v>1821.74</v>
      </c>
      <c r="H23" s="707" t="e">
        <f>'2 NN LN TS'!#REF!</f>
        <v>#REF!</v>
      </c>
      <c r="I23" s="694" t="e">
        <f>'2 NN LN TS'!#REF!</f>
        <v>#REF!</v>
      </c>
      <c r="J23" s="795" t="e">
        <f>'2 NN LN TS'!#REF!</f>
        <v>#REF!</v>
      </c>
      <c r="K23" s="795" t="e">
        <f>'2 NN LN TS'!#REF!</f>
        <v>#REF!</v>
      </c>
      <c r="L23" s="719" t="e">
        <f>H23/D23</f>
        <v>#REF!</v>
      </c>
      <c r="M23" s="720" t="e">
        <f t="shared" si="0"/>
        <v>#REF!</v>
      </c>
      <c r="N23" s="721" t="e">
        <f>I23/G23%</f>
        <v>#REF!</v>
      </c>
      <c r="O23" s="725" t="e">
        <f t="shared" si="3"/>
        <v>#REF!</v>
      </c>
      <c r="P23" s="721" t="e">
        <f t="shared" si="4"/>
        <v>#REF!</v>
      </c>
      <c r="Q23" s="725" t="e">
        <f t="shared" si="2"/>
        <v>#REF!</v>
      </c>
      <c r="R23" s="705"/>
      <c r="S23" s="751"/>
      <c r="T23" s="28" t="e">
        <f>100-#REF!</f>
        <v>#REF!</v>
      </c>
    </row>
    <row r="24" spans="1:25" ht="27.75" customHeight="1">
      <c r="A24" s="1695"/>
      <c r="B24" s="727" t="s">
        <v>322</v>
      </c>
      <c r="C24" s="752" t="s">
        <v>56</v>
      </c>
      <c r="D24" s="707">
        <v>282</v>
      </c>
      <c r="E24" s="558">
        <v>6570.55</v>
      </c>
      <c r="F24" s="707">
        <v>4353.47</v>
      </c>
      <c r="G24" s="707">
        <v>8573.99</v>
      </c>
      <c r="H24" s="707" t="e">
        <f>'2 NN LN TS'!#REF!</f>
        <v>#REF!</v>
      </c>
      <c r="I24" s="694" t="e">
        <f>'2 NN LN TS'!#REF!</f>
        <v>#REF!</v>
      </c>
      <c r="J24" s="795" t="e">
        <f>'2 NN LN TS'!#REF!</f>
        <v>#REF!</v>
      </c>
      <c r="K24" s="795" t="e">
        <f>'2 NN LN TS'!#REF!</f>
        <v>#REF!</v>
      </c>
      <c r="L24" s="719" t="e">
        <f>H24/D24</f>
        <v>#REF!</v>
      </c>
      <c r="M24" s="720" t="e">
        <f t="shared" si="0"/>
        <v>#REF!</v>
      </c>
      <c r="N24" s="721" t="e">
        <f t="shared" si="1"/>
        <v>#REF!</v>
      </c>
      <c r="O24" s="725" t="e">
        <f t="shared" si="3"/>
        <v>#REF!</v>
      </c>
      <c r="P24" s="725" t="e">
        <f t="shared" si="4"/>
        <v>#REF!</v>
      </c>
      <c r="Q24" s="721" t="e">
        <f t="shared" si="2"/>
        <v>#REF!</v>
      </c>
      <c r="R24" s="705"/>
      <c r="S24" s="751"/>
      <c r="T24" s="28" t="e">
        <f>100-#REF!</f>
        <v>#REF!</v>
      </c>
      <c r="V24" s="45"/>
    </row>
    <row r="25" spans="1:25" ht="45" hidden="1" customHeight="1">
      <c r="A25" s="1695"/>
      <c r="B25" s="704" t="s">
        <v>814</v>
      </c>
      <c r="C25" s="752" t="s">
        <v>429</v>
      </c>
      <c r="D25" s="707"/>
      <c r="E25" s="558">
        <v>156.69910090386588</v>
      </c>
      <c r="F25" s="707">
        <v>104.63814445379161</v>
      </c>
      <c r="G25" s="726">
        <v>190.13172192039031</v>
      </c>
      <c r="H25" s="726"/>
      <c r="I25" s="702"/>
      <c r="J25" s="802"/>
      <c r="K25" s="795"/>
      <c r="L25" s="719" t="e">
        <f>H25/D25</f>
        <v>#DIV/0!</v>
      </c>
      <c r="M25" s="720">
        <f t="shared" si="0"/>
        <v>0</v>
      </c>
      <c r="N25" s="720">
        <f t="shared" si="1"/>
        <v>0</v>
      </c>
      <c r="O25" s="725">
        <f t="shared" si="3"/>
        <v>0</v>
      </c>
      <c r="P25" s="725">
        <f t="shared" si="4"/>
        <v>0</v>
      </c>
      <c r="Q25" s="725" t="e">
        <f t="shared" si="2"/>
        <v>#DIV/0!</v>
      </c>
      <c r="R25" s="705"/>
      <c r="S25" s="751"/>
      <c r="T25" s="28" t="e">
        <f>100-#REF!</f>
        <v>#REF!</v>
      </c>
    </row>
    <row r="26" spans="1:25" ht="36.75" customHeight="1">
      <c r="A26" s="1695"/>
      <c r="B26" s="790" t="s">
        <v>929</v>
      </c>
      <c r="C26" s="791" t="s">
        <v>313</v>
      </c>
      <c r="D26" s="763"/>
      <c r="E26" s="789">
        <v>114.49</v>
      </c>
      <c r="F26" s="763">
        <v>0</v>
      </c>
      <c r="G26" s="781">
        <v>91.4</v>
      </c>
      <c r="H26" s="763" t="e">
        <f>'2 NN LN TS'!#REF!</f>
        <v>#REF!</v>
      </c>
      <c r="I26" s="783" t="e">
        <f>'2 NN LN TS'!#REF!</f>
        <v>#REF!</v>
      </c>
      <c r="J26" s="798" t="e">
        <f>'2 NN LN TS'!#REF!</f>
        <v>#REF!</v>
      </c>
      <c r="K26" s="803" t="e">
        <f>'2 NN LN TS'!#REF!</f>
        <v>#REF!</v>
      </c>
      <c r="L26" s="784"/>
      <c r="M26" s="785" t="e">
        <f t="shared" si="0"/>
        <v>#REF!</v>
      </c>
      <c r="N26" s="787" t="e">
        <f t="shared" si="1"/>
        <v>#REF!</v>
      </c>
      <c r="O26" s="786" t="e">
        <f t="shared" si="3"/>
        <v>#REF!</v>
      </c>
      <c r="P26" s="786" t="e">
        <f t="shared" si="4"/>
        <v>#REF!</v>
      </c>
      <c r="Q26" s="786" t="e">
        <f t="shared" si="2"/>
        <v>#REF!</v>
      </c>
      <c r="R26" s="763"/>
      <c r="S26" s="751"/>
    </row>
    <row r="27" spans="1:25" s="748" customFormat="1" ht="31.5" customHeight="1">
      <c r="A27" s="1695"/>
      <c r="B27" s="761" t="s">
        <v>312</v>
      </c>
      <c r="C27" s="762" t="s">
        <v>313</v>
      </c>
      <c r="D27" s="758"/>
      <c r="E27" s="766">
        <v>220</v>
      </c>
      <c r="F27" s="758">
        <v>0</v>
      </c>
      <c r="G27" s="758">
        <v>222</v>
      </c>
      <c r="H27" s="758" t="e">
        <f>'2 NN LN TS'!#REF!</f>
        <v>#REF!</v>
      </c>
      <c r="I27" s="767" t="e">
        <f>'2 NN LN TS'!#REF!</f>
        <v>#REF!</v>
      </c>
      <c r="J27" s="796" t="e">
        <f>'2 NN LN TS'!#REF!</f>
        <v>#REF!</v>
      </c>
      <c r="K27" s="796" t="e">
        <f>'2 NN LN TS'!#REF!</f>
        <v>#REF!</v>
      </c>
      <c r="L27" s="768"/>
      <c r="M27" s="769" t="e">
        <f t="shared" si="0"/>
        <v>#REF!</v>
      </c>
      <c r="N27" s="769" t="e">
        <f t="shared" si="1"/>
        <v>#REF!</v>
      </c>
      <c r="O27" s="771" t="e">
        <f t="shared" si="3"/>
        <v>#REF!</v>
      </c>
      <c r="P27" s="770" t="e">
        <f t="shared" si="4"/>
        <v>#REF!</v>
      </c>
      <c r="Q27" s="770" t="e">
        <f t="shared" si="2"/>
        <v>#REF!</v>
      </c>
      <c r="R27" s="760"/>
      <c r="S27" s="750"/>
    </row>
    <row r="28" spans="1:25" ht="26.25" customHeight="1">
      <c r="A28" s="1695"/>
      <c r="B28" s="718" t="s">
        <v>1185</v>
      </c>
      <c r="C28" s="752" t="s">
        <v>314</v>
      </c>
      <c r="D28" s="707">
        <v>135</v>
      </c>
      <c r="E28" s="558">
        <v>726</v>
      </c>
      <c r="F28" s="707">
        <v>691.5</v>
      </c>
      <c r="G28" s="707">
        <v>746</v>
      </c>
      <c r="H28" s="707" t="e">
        <f>'2 NN LN TS'!#REF!</f>
        <v>#REF!</v>
      </c>
      <c r="I28" s="694" t="e">
        <f>'2 NN LN TS'!#REF!</f>
        <v>#REF!</v>
      </c>
      <c r="J28" s="795" t="e">
        <f>'2 NN LN TS'!#REF!</f>
        <v>#REF!</v>
      </c>
      <c r="K28" s="795" t="e">
        <f>'2 NN LN TS'!#REF!</f>
        <v>#REF!</v>
      </c>
      <c r="L28" s="719" t="e">
        <f t="shared" ref="L28:L42" si="5">H28/D28</f>
        <v>#REF!</v>
      </c>
      <c r="M28" s="720" t="e">
        <f t="shared" si="0"/>
        <v>#REF!</v>
      </c>
      <c r="N28" s="721" t="e">
        <f t="shared" si="1"/>
        <v>#REF!</v>
      </c>
      <c r="O28" s="725" t="e">
        <f t="shared" si="3"/>
        <v>#REF!</v>
      </c>
      <c r="P28" s="721" t="e">
        <f t="shared" si="4"/>
        <v>#REF!</v>
      </c>
      <c r="Q28" s="725" t="e">
        <f t="shared" si="2"/>
        <v>#REF!</v>
      </c>
      <c r="R28" s="705"/>
      <c r="S28" s="751"/>
    </row>
    <row r="29" spans="1:25" ht="15.75" hidden="1" customHeight="1">
      <c r="A29" s="1695"/>
      <c r="B29" s="727" t="s">
        <v>930</v>
      </c>
      <c r="C29" s="752" t="s">
        <v>314</v>
      </c>
      <c r="D29" s="707"/>
      <c r="E29" s="558">
        <v>0</v>
      </c>
      <c r="F29" s="707">
        <v>0</v>
      </c>
      <c r="G29" s="726">
        <v>5</v>
      </c>
      <c r="H29" s="705"/>
      <c r="I29" s="695"/>
      <c r="J29" s="795"/>
      <c r="K29" s="795"/>
      <c r="L29" s="719" t="e">
        <f t="shared" si="5"/>
        <v>#DIV/0!</v>
      </c>
      <c r="M29" s="720">
        <f t="shared" si="0"/>
        <v>0</v>
      </c>
      <c r="N29" s="721">
        <f t="shared" si="1"/>
        <v>0</v>
      </c>
      <c r="O29" s="725" t="e">
        <f t="shared" si="3"/>
        <v>#DIV/0!</v>
      </c>
      <c r="P29" s="725">
        <f t="shared" si="4"/>
        <v>0</v>
      </c>
      <c r="Q29" s="725" t="e">
        <f t="shared" si="2"/>
        <v>#DIV/0!</v>
      </c>
      <c r="R29" s="705"/>
      <c r="S29" s="751"/>
    </row>
    <row r="30" spans="1:25" ht="15.75" hidden="1" customHeight="1">
      <c r="A30" s="1695"/>
      <c r="B30" s="704" t="s">
        <v>324</v>
      </c>
      <c r="C30" s="752"/>
      <c r="D30" s="722"/>
      <c r="E30" s="743"/>
      <c r="F30" s="722"/>
      <c r="G30" s="726"/>
      <c r="H30" s="726"/>
      <c r="I30" s="702"/>
      <c r="J30" s="801"/>
      <c r="K30" s="795"/>
      <c r="L30" s="719" t="e">
        <f t="shared" si="5"/>
        <v>#DIV/0!</v>
      </c>
      <c r="M30" s="720" t="e">
        <f t="shared" si="0"/>
        <v>#DIV/0!</v>
      </c>
      <c r="N30" s="721" t="e">
        <f t="shared" si="1"/>
        <v>#DIV/0!</v>
      </c>
      <c r="O30" s="725" t="e">
        <f t="shared" si="3"/>
        <v>#DIV/0!</v>
      </c>
      <c r="P30" s="725" t="e">
        <f t="shared" si="4"/>
        <v>#DIV/0!</v>
      </c>
      <c r="Q30" s="725" t="e">
        <f t="shared" si="2"/>
        <v>#DIV/0!</v>
      </c>
      <c r="R30" s="705"/>
      <c r="S30" s="751"/>
    </row>
    <row r="31" spans="1:25" ht="28.5" customHeight="1">
      <c r="A31" s="1695"/>
      <c r="B31" s="704" t="s">
        <v>1186</v>
      </c>
      <c r="C31" s="752" t="s">
        <v>172</v>
      </c>
      <c r="D31" s="705">
        <v>707.1</v>
      </c>
      <c r="E31" s="741">
        <v>705</v>
      </c>
      <c r="F31" s="705">
        <v>707.27</v>
      </c>
      <c r="G31" s="705">
        <v>940</v>
      </c>
      <c r="H31" s="707" t="e">
        <f>'2 NN LN TS'!#REF!</f>
        <v>#REF!</v>
      </c>
      <c r="I31" s="694" t="e">
        <f>'2 NN LN TS'!#REF!</f>
        <v>#REF!</v>
      </c>
      <c r="J31" s="795" t="e">
        <f>'2 NN LN TS'!#REF!</f>
        <v>#REF!</v>
      </c>
      <c r="K31" s="795" t="e">
        <f>'2 NN LN TS'!#REF!</f>
        <v>#REF!</v>
      </c>
      <c r="L31" s="719" t="e">
        <f t="shared" si="5"/>
        <v>#REF!</v>
      </c>
      <c r="M31" s="720" t="e">
        <f t="shared" si="0"/>
        <v>#REF!</v>
      </c>
      <c r="N31" s="721" t="e">
        <f t="shared" si="1"/>
        <v>#REF!</v>
      </c>
      <c r="O31" s="725" t="e">
        <f t="shared" si="3"/>
        <v>#REF!</v>
      </c>
      <c r="P31" s="725" t="e">
        <f t="shared" si="4"/>
        <v>#REF!</v>
      </c>
      <c r="Q31" s="725" t="e">
        <f t="shared" si="2"/>
        <v>#REF!</v>
      </c>
      <c r="R31" s="705"/>
      <c r="S31" s="751"/>
    </row>
    <row r="32" spans="1:25" s="748" customFormat="1" ht="32.25" customHeight="1">
      <c r="A32" s="1695"/>
      <c r="B32" s="761" t="s">
        <v>1126</v>
      </c>
      <c r="C32" s="757" t="s">
        <v>172</v>
      </c>
      <c r="D32" s="760">
        <v>602.1</v>
      </c>
      <c r="E32" s="772">
        <v>600</v>
      </c>
      <c r="F32" s="760">
        <v>602.29999999999995</v>
      </c>
      <c r="G32" s="760">
        <v>855.7</v>
      </c>
      <c r="H32" s="758" t="e">
        <f>'2 NN LN TS'!#REF!</f>
        <v>#REF!</v>
      </c>
      <c r="I32" s="767" t="e">
        <f>'2 NN LN TS'!#REF!</f>
        <v>#REF!</v>
      </c>
      <c r="J32" s="796" t="e">
        <f>'2 NN LN TS'!#REF!</f>
        <v>#REF!</v>
      </c>
      <c r="K32" s="796" t="e">
        <f>'2 NN LN TS'!#REF!</f>
        <v>#REF!</v>
      </c>
      <c r="L32" s="768" t="e">
        <f t="shared" si="5"/>
        <v>#REF!</v>
      </c>
      <c r="M32" s="769" t="e">
        <f t="shared" si="0"/>
        <v>#REF!</v>
      </c>
      <c r="N32" s="770" t="e">
        <f t="shared" si="1"/>
        <v>#REF!</v>
      </c>
      <c r="O32" s="770" t="e">
        <f t="shared" si="3"/>
        <v>#REF!</v>
      </c>
      <c r="P32" s="771" t="e">
        <f t="shared" si="4"/>
        <v>#REF!</v>
      </c>
      <c r="Q32" s="771" t="e">
        <f t="shared" si="2"/>
        <v>#REF!</v>
      </c>
      <c r="R32" s="760"/>
      <c r="S32" s="750"/>
    </row>
    <row r="33" spans="1:19" s="748" customFormat="1" ht="15.75" hidden="1" customHeight="1">
      <c r="A33" s="1695"/>
      <c r="B33" s="724" t="s">
        <v>980</v>
      </c>
      <c r="C33" s="757" t="s">
        <v>172</v>
      </c>
      <c r="D33" s="758"/>
      <c r="E33" s="766"/>
      <c r="F33" s="758">
        <v>0</v>
      </c>
      <c r="G33" s="758"/>
      <c r="H33" s="758"/>
      <c r="I33" s="767"/>
      <c r="J33" s="796"/>
      <c r="K33" s="796"/>
      <c r="L33" s="768" t="e">
        <f t="shared" si="5"/>
        <v>#DIV/0!</v>
      </c>
      <c r="M33" s="769" t="e">
        <f t="shared" si="0"/>
        <v>#DIV/0!</v>
      </c>
      <c r="N33" s="770" t="e">
        <f t="shared" si="1"/>
        <v>#DIV/0!</v>
      </c>
      <c r="O33" s="771" t="e">
        <f t="shared" si="3"/>
        <v>#DIV/0!</v>
      </c>
      <c r="P33" s="771" t="e">
        <f t="shared" si="4"/>
        <v>#DIV/0!</v>
      </c>
      <c r="Q33" s="771" t="e">
        <f t="shared" si="2"/>
        <v>#DIV/0!</v>
      </c>
      <c r="R33" s="760"/>
      <c r="S33" s="750"/>
    </row>
    <row r="34" spans="1:19" s="748" customFormat="1" ht="33" customHeight="1">
      <c r="A34" s="1695"/>
      <c r="B34" s="759" t="s">
        <v>911</v>
      </c>
      <c r="C34" s="757" t="s">
        <v>172</v>
      </c>
      <c r="D34" s="758">
        <v>105</v>
      </c>
      <c r="E34" s="766">
        <v>105</v>
      </c>
      <c r="F34" s="758">
        <v>105</v>
      </c>
      <c r="G34" s="760">
        <v>74.3</v>
      </c>
      <c r="H34" s="758" t="e">
        <f>'2 NN LN TS'!#REF!</f>
        <v>#REF!</v>
      </c>
      <c r="I34" s="767" t="e">
        <f>'2 NN LN TS'!#REF!</f>
        <v>#REF!</v>
      </c>
      <c r="J34" s="796" t="e">
        <f>'2 NN LN TS'!#REF!</f>
        <v>#REF!</v>
      </c>
      <c r="K34" s="796" t="e">
        <f>'2 NN LN TS'!#REF!</f>
        <v>#REF!</v>
      </c>
      <c r="L34" s="768" t="e">
        <f t="shared" si="5"/>
        <v>#REF!</v>
      </c>
      <c r="M34" s="770" t="e">
        <f t="shared" si="0"/>
        <v>#REF!</v>
      </c>
      <c r="N34" s="770" t="e">
        <f t="shared" si="1"/>
        <v>#REF!</v>
      </c>
      <c r="O34" s="771" t="e">
        <f t="shared" si="3"/>
        <v>#REF!</v>
      </c>
      <c r="P34" s="771" t="e">
        <f t="shared" si="4"/>
        <v>#REF!</v>
      </c>
      <c r="Q34" s="771" t="e">
        <f t="shared" si="2"/>
        <v>#REF!</v>
      </c>
      <c r="R34" s="760"/>
      <c r="S34" s="750"/>
    </row>
    <row r="35" spans="1:19" s="748" customFormat="1" ht="21.75" customHeight="1">
      <c r="A35" s="1695"/>
      <c r="B35" s="759" t="s">
        <v>912</v>
      </c>
      <c r="C35" s="757" t="s">
        <v>56</v>
      </c>
      <c r="D35" s="760">
        <v>3733</v>
      </c>
      <c r="E35" s="772">
        <v>8000.23</v>
      </c>
      <c r="F35" s="760">
        <v>7617.92</v>
      </c>
      <c r="G35" s="758">
        <v>10132.98</v>
      </c>
      <c r="H35" s="758" t="e">
        <f>'2 NN LN TS'!#REF!</f>
        <v>#REF!</v>
      </c>
      <c r="I35" s="767" t="e">
        <f>'2 NN LN TS'!#REF!</f>
        <v>#REF!</v>
      </c>
      <c r="J35" s="796" t="e">
        <f>'2 NN LN TS'!#REF!</f>
        <v>#REF!</v>
      </c>
      <c r="K35" s="796" t="e">
        <f>'2 NN LN TS'!#REF!</f>
        <v>#REF!</v>
      </c>
      <c r="L35" s="768" t="e">
        <f t="shared" si="5"/>
        <v>#REF!</v>
      </c>
      <c r="M35" s="769" t="e">
        <f t="shared" si="0"/>
        <v>#REF!</v>
      </c>
      <c r="N35" s="770" t="e">
        <f t="shared" si="1"/>
        <v>#REF!</v>
      </c>
      <c r="O35" s="771" t="e">
        <f t="shared" si="3"/>
        <v>#REF!</v>
      </c>
      <c r="P35" s="771" t="e">
        <f t="shared" si="4"/>
        <v>#REF!</v>
      </c>
      <c r="Q35" s="771" t="e">
        <f t="shared" si="2"/>
        <v>#REF!</v>
      </c>
      <c r="R35" s="760"/>
      <c r="S35" s="750"/>
    </row>
    <row r="36" spans="1:19" ht="15.75" hidden="1" customHeight="1">
      <c r="A36" s="1695"/>
      <c r="B36" s="729" t="s">
        <v>900</v>
      </c>
      <c r="C36" s="691" t="s">
        <v>314</v>
      </c>
      <c r="D36" s="726"/>
      <c r="E36" s="740">
        <v>261.32</v>
      </c>
      <c r="F36" s="726">
        <v>261.32</v>
      </c>
      <c r="G36" s="726">
        <v>270.02</v>
      </c>
      <c r="H36" s="726"/>
      <c r="I36" s="702"/>
      <c r="J36" s="801"/>
      <c r="K36" s="795"/>
      <c r="L36" s="719" t="e">
        <f t="shared" si="5"/>
        <v>#DIV/0!</v>
      </c>
      <c r="M36" s="720">
        <f t="shared" si="0"/>
        <v>0</v>
      </c>
      <c r="N36" s="720">
        <f t="shared" si="1"/>
        <v>0</v>
      </c>
      <c r="O36" s="721">
        <f t="shared" si="3"/>
        <v>0</v>
      </c>
      <c r="P36" s="725">
        <f t="shared" si="4"/>
        <v>0</v>
      </c>
      <c r="Q36" s="721" t="e">
        <f t="shared" si="2"/>
        <v>#DIV/0!</v>
      </c>
      <c r="R36" s="705"/>
      <c r="S36" s="751"/>
    </row>
    <row r="37" spans="1:19" ht="15.75" hidden="1" customHeight="1">
      <c r="A37" s="1695"/>
      <c r="B37" s="730" t="s">
        <v>982</v>
      </c>
      <c r="C37" s="691" t="s">
        <v>314</v>
      </c>
      <c r="D37" s="726"/>
      <c r="E37" s="740">
        <v>80.400000000000006</v>
      </c>
      <c r="F37" s="726">
        <v>80.400000000000006</v>
      </c>
      <c r="G37" s="707">
        <v>89.1</v>
      </c>
      <c r="H37" s="707"/>
      <c r="I37" s="694"/>
      <c r="J37" s="801"/>
      <c r="K37" s="795"/>
      <c r="L37" s="719" t="e">
        <f t="shared" si="5"/>
        <v>#DIV/0!</v>
      </c>
      <c r="M37" s="720">
        <f t="shared" si="0"/>
        <v>0</v>
      </c>
      <c r="N37" s="720">
        <f t="shared" si="1"/>
        <v>0</v>
      </c>
      <c r="O37" s="721">
        <f t="shared" si="3"/>
        <v>0</v>
      </c>
      <c r="P37" s="725">
        <f t="shared" si="4"/>
        <v>0</v>
      </c>
      <c r="Q37" s="721" t="e">
        <f t="shared" si="2"/>
        <v>#DIV/0!</v>
      </c>
      <c r="R37" s="705"/>
      <c r="S37" s="751"/>
    </row>
    <row r="38" spans="1:19" s="748" customFormat="1" ht="15.75" hidden="1" customHeight="1">
      <c r="A38" s="1695"/>
      <c r="B38" s="730" t="s">
        <v>1018</v>
      </c>
      <c r="C38" s="691" t="s">
        <v>314</v>
      </c>
      <c r="D38" s="726"/>
      <c r="E38" s="740">
        <v>0</v>
      </c>
      <c r="F38" s="726">
        <v>0</v>
      </c>
      <c r="G38" s="707">
        <v>0</v>
      </c>
      <c r="H38" s="705"/>
      <c r="I38" s="695"/>
      <c r="J38" s="795"/>
      <c r="K38" s="795"/>
      <c r="L38" s="719" t="e">
        <f t="shared" si="5"/>
        <v>#DIV/0!</v>
      </c>
      <c r="M38" s="720" t="e">
        <f t="shared" si="0"/>
        <v>#DIV/0!</v>
      </c>
      <c r="N38" s="720" t="e">
        <f t="shared" si="1"/>
        <v>#DIV/0!</v>
      </c>
      <c r="O38" s="721" t="e">
        <f t="shared" si="3"/>
        <v>#DIV/0!</v>
      </c>
      <c r="P38" s="725" t="e">
        <f t="shared" si="4"/>
        <v>#DIV/0!</v>
      </c>
      <c r="Q38" s="721" t="e">
        <f t="shared" si="2"/>
        <v>#DIV/0!</v>
      </c>
      <c r="R38" s="760"/>
      <c r="S38" s="750"/>
    </row>
    <row r="39" spans="1:19" ht="15.75" hidden="1" customHeight="1">
      <c r="A39" s="1695"/>
      <c r="B39" s="730" t="s">
        <v>981</v>
      </c>
      <c r="C39" s="691" t="s">
        <v>314</v>
      </c>
      <c r="D39" s="726"/>
      <c r="E39" s="740">
        <v>180.92</v>
      </c>
      <c r="F39" s="726">
        <v>180.92</v>
      </c>
      <c r="G39" s="707">
        <v>180.92</v>
      </c>
      <c r="H39" s="707"/>
      <c r="I39" s="694"/>
      <c r="J39" s="801"/>
      <c r="K39" s="795"/>
      <c r="L39" s="719" t="e">
        <f t="shared" si="5"/>
        <v>#DIV/0!</v>
      </c>
      <c r="M39" s="720">
        <f t="shared" si="0"/>
        <v>0</v>
      </c>
      <c r="N39" s="720">
        <f t="shared" si="1"/>
        <v>0</v>
      </c>
      <c r="O39" s="721">
        <f t="shared" si="3"/>
        <v>0</v>
      </c>
      <c r="P39" s="725">
        <f t="shared" si="4"/>
        <v>0</v>
      </c>
      <c r="Q39" s="721" t="e">
        <f t="shared" si="2"/>
        <v>#DIV/0!</v>
      </c>
      <c r="R39" s="705"/>
      <c r="S39" s="751"/>
    </row>
    <row r="40" spans="1:19" s="748" customFormat="1" ht="15.75" hidden="1" customHeight="1">
      <c r="A40" s="1695"/>
      <c r="B40" s="730" t="s">
        <v>1019</v>
      </c>
      <c r="C40" s="691" t="s">
        <v>314</v>
      </c>
      <c r="D40" s="707"/>
      <c r="E40" s="558">
        <v>80.92</v>
      </c>
      <c r="F40" s="707">
        <v>80.92</v>
      </c>
      <c r="G40" s="707">
        <v>0</v>
      </c>
      <c r="H40" s="707"/>
      <c r="I40" s="694"/>
      <c r="J40" s="801"/>
      <c r="K40" s="795"/>
      <c r="L40" s="719" t="e">
        <f t="shared" si="5"/>
        <v>#DIV/0!</v>
      </c>
      <c r="M40" s="720" t="e">
        <f t="shared" si="0"/>
        <v>#DIV/0!</v>
      </c>
      <c r="N40" s="720" t="e">
        <f t="shared" si="1"/>
        <v>#DIV/0!</v>
      </c>
      <c r="O40" s="721">
        <f t="shared" si="3"/>
        <v>0</v>
      </c>
      <c r="P40" s="725" t="e">
        <f t="shared" si="4"/>
        <v>#DIV/0!</v>
      </c>
      <c r="Q40" s="721" t="e">
        <f t="shared" si="2"/>
        <v>#DIV/0!</v>
      </c>
      <c r="R40" s="760"/>
      <c r="S40" s="750"/>
    </row>
    <row r="41" spans="1:19" ht="23.25" hidden="1" customHeight="1">
      <c r="A41" s="1695"/>
      <c r="B41" s="729" t="s">
        <v>901</v>
      </c>
      <c r="C41" s="691" t="s">
        <v>314</v>
      </c>
      <c r="D41" s="726"/>
      <c r="E41" s="740">
        <v>23</v>
      </c>
      <c r="F41" s="726">
        <v>23</v>
      </c>
      <c r="G41" s="707">
        <v>23</v>
      </c>
      <c r="H41" s="707"/>
      <c r="I41" s="694"/>
      <c r="J41" s="801"/>
      <c r="K41" s="795"/>
      <c r="L41" s="719" t="e">
        <f t="shared" si="5"/>
        <v>#DIV/0!</v>
      </c>
      <c r="M41" s="720">
        <f t="shared" si="0"/>
        <v>0</v>
      </c>
      <c r="N41" s="720">
        <f t="shared" si="1"/>
        <v>0</v>
      </c>
      <c r="O41" s="721">
        <f t="shared" si="3"/>
        <v>0</v>
      </c>
      <c r="P41" s="725">
        <f t="shared" si="4"/>
        <v>0</v>
      </c>
      <c r="Q41" s="721" t="e">
        <f t="shared" si="2"/>
        <v>#DIV/0!</v>
      </c>
      <c r="R41" s="705"/>
      <c r="S41" s="751"/>
    </row>
    <row r="42" spans="1:19" s="323" customFormat="1" ht="15.75" hidden="1" customHeight="1">
      <c r="A42" s="1695"/>
      <c r="B42" s="729" t="s">
        <v>1024</v>
      </c>
      <c r="C42" s="691" t="s">
        <v>314</v>
      </c>
      <c r="D42" s="774"/>
      <c r="E42" s="775">
        <v>0</v>
      </c>
      <c r="F42" s="774">
        <v>0</v>
      </c>
      <c r="G42" s="731">
        <v>0</v>
      </c>
      <c r="H42" s="731"/>
      <c r="I42" s="694"/>
      <c r="J42" s="795"/>
      <c r="K42" s="795"/>
      <c r="L42" s="719" t="e">
        <f t="shared" si="5"/>
        <v>#DIV/0!</v>
      </c>
      <c r="M42" s="720" t="e">
        <f t="shared" si="0"/>
        <v>#DIV/0!</v>
      </c>
      <c r="N42" s="720" t="e">
        <f t="shared" si="1"/>
        <v>#DIV/0!</v>
      </c>
      <c r="O42" s="721" t="e">
        <f t="shared" si="3"/>
        <v>#DIV/0!</v>
      </c>
      <c r="P42" s="725" t="e">
        <f t="shared" si="4"/>
        <v>#DIV/0!</v>
      </c>
      <c r="Q42" s="721" t="e">
        <f t="shared" si="2"/>
        <v>#DIV/0!</v>
      </c>
      <c r="R42" s="728"/>
      <c r="S42" s="292"/>
    </row>
    <row r="43" spans="1:19" ht="24.75" customHeight="1">
      <c r="A43" s="1695"/>
      <c r="B43" s="727" t="s">
        <v>95</v>
      </c>
      <c r="C43" s="752" t="s">
        <v>167</v>
      </c>
      <c r="D43" s="723"/>
      <c r="E43" s="744">
        <v>-3.05</v>
      </c>
      <c r="F43" s="723"/>
      <c r="G43" s="705">
        <v>8.09</v>
      </c>
      <c r="H43" s="726"/>
      <c r="I43" s="702"/>
      <c r="J43" s="802"/>
      <c r="K43" s="795"/>
      <c r="L43" s="719"/>
      <c r="M43" s="720"/>
      <c r="N43" s="720"/>
      <c r="O43" s="721"/>
      <c r="P43" s="721"/>
      <c r="Q43" s="721"/>
      <c r="R43" s="705"/>
      <c r="S43" s="751"/>
    </row>
    <row r="44" spans="1:19" ht="45" hidden="1" customHeight="1">
      <c r="A44" s="706"/>
      <c r="B44" s="704" t="s">
        <v>582</v>
      </c>
      <c r="C44" s="752" t="s">
        <v>56</v>
      </c>
      <c r="D44" s="723"/>
      <c r="E44" s="744">
        <v>1905.96</v>
      </c>
      <c r="F44" s="723">
        <v>1730.31</v>
      </c>
      <c r="G44" s="726">
        <v>2279.75</v>
      </c>
      <c r="H44" s="726"/>
      <c r="I44" s="702"/>
      <c r="J44" s="801"/>
      <c r="K44" s="795"/>
      <c r="L44" s="719" t="e">
        <f>H44/D44</f>
        <v>#DIV/0!</v>
      </c>
      <c r="M44" s="720">
        <f t="shared" si="0"/>
        <v>0</v>
      </c>
      <c r="N44" s="720">
        <f t="shared" si="1"/>
        <v>0</v>
      </c>
      <c r="O44" s="721">
        <f t="shared" si="3"/>
        <v>0</v>
      </c>
      <c r="P44" s="725">
        <f t="shared" si="4"/>
        <v>0</v>
      </c>
      <c r="Q44" s="721" t="e">
        <f t="shared" si="2"/>
        <v>#DIV/0!</v>
      </c>
      <c r="R44" s="705"/>
      <c r="S44" s="751"/>
    </row>
    <row r="45" spans="1:19" s="322" customFormat="1" ht="21" customHeight="1">
      <c r="A45" s="753" t="s">
        <v>171</v>
      </c>
      <c r="B45" s="764" t="s">
        <v>297</v>
      </c>
      <c r="C45" s="753"/>
      <c r="D45" s="753"/>
      <c r="E45" s="756"/>
      <c r="F45" s="753"/>
      <c r="G45" s="716"/>
      <c r="H45" s="716"/>
      <c r="I45" s="717"/>
      <c r="J45" s="804"/>
      <c r="K45" s="795"/>
      <c r="L45" s="719"/>
      <c r="M45" s="720"/>
      <c r="N45" s="720"/>
      <c r="O45" s="721"/>
      <c r="P45" s="725"/>
      <c r="Q45" s="721"/>
      <c r="R45" s="703"/>
      <c r="S45" s="749"/>
    </row>
    <row r="46" spans="1:19" s="322" customFormat="1" ht="45" hidden="1" customHeight="1">
      <c r="A46" s="753"/>
      <c r="B46" s="704" t="s">
        <v>617</v>
      </c>
      <c r="C46" s="752" t="s">
        <v>195</v>
      </c>
      <c r="D46" s="707"/>
      <c r="E46" s="558">
        <v>12006</v>
      </c>
      <c r="F46" s="707">
        <v>11940</v>
      </c>
      <c r="G46" s="707">
        <v>12668</v>
      </c>
      <c r="H46" s="707"/>
      <c r="I46" s="694"/>
      <c r="J46" s="801"/>
      <c r="K46" s="795"/>
      <c r="L46" s="719" t="e">
        <f t="shared" ref="L46:L51" si="6">H46/D46</f>
        <v>#DIV/0!</v>
      </c>
      <c r="M46" s="720">
        <f t="shared" si="0"/>
        <v>0</v>
      </c>
      <c r="N46" s="720">
        <f t="shared" si="1"/>
        <v>0</v>
      </c>
      <c r="O46" s="721">
        <f t="shared" si="3"/>
        <v>0</v>
      </c>
      <c r="P46" s="725">
        <f t="shared" ref="P46:P81" si="7">J46/G46%</f>
        <v>0</v>
      </c>
      <c r="Q46" s="721" t="e">
        <f t="shared" si="2"/>
        <v>#DIV/0!</v>
      </c>
      <c r="R46" s="705"/>
      <c r="S46" s="749"/>
    </row>
    <row r="47" spans="1:19" hidden="1">
      <c r="A47" s="1695">
        <v>5</v>
      </c>
      <c r="B47" s="704" t="s">
        <v>614</v>
      </c>
      <c r="C47" s="752" t="s">
        <v>188</v>
      </c>
      <c r="D47" s="707"/>
      <c r="E47" s="558">
        <v>42787</v>
      </c>
      <c r="F47" s="707">
        <v>42246</v>
      </c>
      <c r="G47" s="707">
        <v>45338</v>
      </c>
      <c r="H47" s="707"/>
      <c r="I47" s="694"/>
      <c r="J47" s="795"/>
      <c r="K47" s="795"/>
      <c r="L47" s="719" t="e">
        <f t="shared" si="6"/>
        <v>#DIV/0!</v>
      </c>
      <c r="M47" s="720">
        <f t="shared" si="0"/>
        <v>0</v>
      </c>
      <c r="N47" s="720">
        <f t="shared" si="1"/>
        <v>0</v>
      </c>
      <c r="O47" s="721">
        <f t="shared" si="3"/>
        <v>0</v>
      </c>
      <c r="P47" s="725">
        <f t="shared" si="7"/>
        <v>0</v>
      </c>
      <c r="Q47" s="721" t="e">
        <f t="shared" si="2"/>
        <v>#DIV/0!</v>
      </c>
      <c r="R47" s="705"/>
      <c r="S47" s="751"/>
    </row>
    <row r="48" spans="1:19" ht="19.5" customHeight="1">
      <c r="A48" s="1695"/>
      <c r="B48" s="704" t="s">
        <v>147</v>
      </c>
      <c r="C48" s="752" t="s">
        <v>188</v>
      </c>
      <c r="D48" s="707">
        <v>41592</v>
      </c>
      <c r="E48" s="558">
        <v>41931</v>
      </c>
      <c r="F48" s="707">
        <v>41605</v>
      </c>
      <c r="G48" s="707">
        <v>45095</v>
      </c>
      <c r="H48" s="707" t="e">
        <f>'9 DS-KHHGD '!#REF!</f>
        <v>#REF!</v>
      </c>
      <c r="I48" s="694" t="e">
        <f>'9 DS-KHHGD '!#REF!</f>
        <v>#REF!</v>
      </c>
      <c r="J48" s="795" t="e">
        <f>'9 DS-KHHGD '!#REF!</f>
        <v>#REF!</v>
      </c>
      <c r="K48" s="795">
        <f>'9 DS-KHHGD '!E13</f>
        <v>45474</v>
      </c>
      <c r="L48" s="719" t="e">
        <f t="shared" si="6"/>
        <v>#REF!</v>
      </c>
      <c r="M48" s="720" t="e">
        <f t="shared" si="0"/>
        <v>#REF!</v>
      </c>
      <c r="N48" s="721" t="e">
        <f>I48/G48%</f>
        <v>#REF!</v>
      </c>
      <c r="O48" s="725" t="e">
        <f t="shared" si="3"/>
        <v>#REF!</v>
      </c>
      <c r="P48" s="725" t="e">
        <f>J48/G48%</f>
        <v>#REF!</v>
      </c>
      <c r="Q48" s="725" t="e">
        <f t="shared" si="2"/>
        <v>#REF!</v>
      </c>
      <c r="R48" s="705"/>
      <c r="S48" s="751"/>
    </row>
    <row r="49" spans="1:19" ht="45" hidden="1" customHeight="1">
      <c r="A49" s="1695"/>
      <c r="B49" s="704" t="s">
        <v>615</v>
      </c>
      <c r="C49" s="752" t="s">
        <v>168</v>
      </c>
      <c r="D49" s="705"/>
      <c r="E49" s="741">
        <v>14.95</v>
      </c>
      <c r="F49" s="705">
        <v>10</v>
      </c>
      <c r="G49" s="705">
        <v>14.7</v>
      </c>
      <c r="H49" s="705"/>
      <c r="I49" s="695"/>
      <c r="J49" s="801"/>
      <c r="K49" s="795"/>
      <c r="L49" s="719" t="e">
        <f t="shared" si="6"/>
        <v>#DIV/0!</v>
      </c>
      <c r="M49" s="720">
        <f t="shared" si="0"/>
        <v>0</v>
      </c>
      <c r="N49" s="721">
        <f t="shared" si="1"/>
        <v>0</v>
      </c>
      <c r="O49" s="725">
        <f t="shared" si="3"/>
        <v>0</v>
      </c>
      <c r="P49" s="725">
        <f t="shared" si="7"/>
        <v>0</v>
      </c>
      <c r="Q49" s="725" t="e">
        <f t="shared" si="2"/>
        <v>#DIV/0!</v>
      </c>
      <c r="R49" s="705"/>
      <c r="S49" s="751"/>
    </row>
    <row r="50" spans="1:19" ht="45" hidden="1" customHeight="1">
      <c r="A50" s="1695"/>
      <c r="B50" s="704" t="s">
        <v>616</v>
      </c>
      <c r="C50" s="752" t="s">
        <v>168</v>
      </c>
      <c r="D50" s="705"/>
      <c r="E50" s="741">
        <v>2.41</v>
      </c>
      <c r="F50" s="705">
        <v>1.77</v>
      </c>
      <c r="G50" s="705">
        <v>2.66</v>
      </c>
      <c r="H50" s="705"/>
      <c r="I50" s="695"/>
      <c r="J50" s="801"/>
      <c r="K50" s="795"/>
      <c r="L50" s="719" t="e">
        <f t="shared" si="6"/>
        <v>#DIV/0!</v>
      </c>
      <c r="M50" s="720">
        <f t="shared" si="0"/>
        <v>0</v>
      </c>
      <c r="N50" s="721">
        <f t="shared" si="1"/>
        <v>0</v>
      </c>
      <c r="O50" s="725">
        <f t="shared" si="3"/>
        <v>0</v>
      </c>
      <c r="P50" s="725">
        <f t="shared" si="7"/>
        <v>0</v>
      </c>
      <c r="Q50" s="725" t="e">
        <f t="shared" si="2"/>
        <v>#DIV/0!</v>
      </c>
      <c r="R50" s="705"/>
      <c r="S50" s="751"/>
    </row>
    <row r="51" spans="1:19" s="794" customFormat="1" ht="21" customHeight="1">
      <c r="A51" s="1695"/>
      <c r="B51" s="779" t="s">
        <v>298</v>
      </c>
      <c r="C51" s="780" t="s">
        <v>168</v>
      </c>
      <c r="D51" s="786">
        <v>6.3</v>
      </c>
      <c r="E51" s="792">
        <v>12.54</v>
      </c>
      <c r="F51" s="786">
        <v>8.23</v>
      </c>
      <c r="G51" s="763">
        <v>12.04</v>
      </c>
      <c r="H51" s="781" t="e">
        <f>'9 DS-KHHGD '!#REF!</f>
        <v>#REF!</v>
      </c>
      <c r="I51" s="747" t="e">
        <f>'9 DS-KHHGD '!#REF!</f>
        <v>#REF!</v>
      </c>
      <c r="J51" s="798" t="e">
        <f>'9 DS-KHHGD '!#REF!</f>
        <v>#REF!</v>
      </c>
      <c r="K51" s="798">
        <f>'9 DS-KHHGD '!E23</f>
        <v>10.485825746580465</v>
      </c>
      <c r="L51" s="784" t="e">
        <f t="shared" si="6"/>
        <v>#REF!</v>
      </c>
      <c r="M51" s="785" t="e">
        <f t="shared" si="0"/>
        <v>#REF!</v>
      </c>
      <c r="N51" s="787" t="e">
        <f t="shared" si="1"/>
        <v>#REF!</v>
      </c>
      <c r="O51" s="786" t="e">
        <f t="shared" si="3"/>
        <v>#REF!</v>
      </c>
      <c r="P51" s="786" t="e">
        <f>G51/J51%</f>
        <v>#REF!</v>
      </c>
      <c r="Q51" s="786" t="e">
        <f t="shared" si="2"/>
        <v>#REF!</v>
      </c>
      <c r="R51" s="781"/>
      <c r="S51" s="793"/>
    </row>
    <row r="52" spans="1:19" ht="21" customHeight="1">
      <c r="A52" s="1695"/>
      <c r="B52" s="704" t="s">
        <v>778</v>
      </c>
      <c r="C52" s="752" t="s">
        <v>168</v>
      </c>
      <c r="D52" s="705"/>
      <c r="E52" s="741">
        <v>0.69</v>
      </c>
      <c r="F52" s="705">
        <v>5.65</v>
      </c>
      <c r="G52" s="723">
        <v>0.25</v>
      </c>
      <c r="H52" s="723"/>
      <c r="I52" s="732" t="e">
        <f>'9 DS-KHHGD '!#REF!</f>
        <v>#REF!</v>
      </c>
      <c r="J52" s="805" t="e">
        <f>'9 DS-KHHGD '!#REF!</f>
        <v>#REF!</v>
      </c>
      <c r="K52" s="805">
        <f>'9 DS-KHHGD '!E24</f>
        <v>0.28000000000000003</v>
      </c>
      <c r="L52" s="719"/>
      <c r="M52" s="720">
        <f t="shared" si="0"/>
        <v>0</v>
      </c>
      <c r="N52" s="721" t="e">
        <f>I52/G52%</f>
        <v>#REF!</v>
      </c>
      <c r="O52" s="725" t="e">
        <f t="shared" si="3"/>
        <v>#REF!</v>
      </c>
      <c r="P52" s="725" t="e">
        <f>J52/G52%</f>
        <v>#REF!</v>
      </c>
      <c r="Q52" s="725" t="e">
        <f t="shared" si="2"/>
        <v>#REF!</v>
      </c>
      <c r="R52" s="705"/>
      <c r="S52" s="751"/>
    </row>
    <row r="53" spans="1:19" s="794" customFormat="1" ht="21" customHeight="1">
      <c r="A53" s="1695"/>
      <c r="B53" s="779" t="s">
        <v>316</v>
      </c>
      <c r="C53" s="780" t="s">
        <v>167</v>
      </c>
      <c r="D53" s="781">
        <v>11.3</v>
      </c>
      <c r="E53" s="782">
        <v>11.24</v>
      </c>
      <c r="F53" s="781">
        <v>11.3</v>
      </c>
      <c r="G53" s="781">
        <v>11.8</v>
      </c>
      <c r="H53" s="781" t="e">
        <f>ROUND(('10 YT'!#REF!),2)</f>
        <v>#REF!</v>
      </c>
      <c r="I53" s="747">
        <f>ROUND(('10 YT'!D30),2)</f>
        <v>11.2</v>
      </c>
      <c r="J53" s="798" t="e">
        <f>ROUND(('10 YT'!#REF!),2)</f>
        <v>#REF!</v>
      </c>
      <c r="K53" s="798" t="e">
        <f>ROUND(('10 YT'!E30),2)</f>
        <v>#REF!</v>
      </c>
      <c r="L53" s="784" t="e">
        <f>D53/H53</f>
        <v>#REF!</v>
      </c>
      <c r="M53" s="785" t="e">
        <f t="shared" si="0"/>
        <v>#REF!</v>
      </c>
      <c r="N53" s="787">
        <f>G53/I53%</f>
        <v>105.35714285714288</v>
      </c>
      <c r="O53" s="786" t="e">
        <f t="shared" si="3"/>
        <v>#REF!</v>
      </c>
      <c r="P53" s="786" t="e">
        <f>G53/J53%</f>
        <v>#REF!</v>
      </c>
      <c r="Q53" s="786" t="e">
        <f t="shared" si="2"/>
        <v>#REF!</v>
      </c>
      <c r="R53" s="781"/>
      <c r="S53" s="793"/>
    </row>
    <row r="54" spans="1:19" ht="30" customHeight="1">
      <c r="A54" s="1695">
        <v>6</v>
      </c>
      <c r="B54" s="727" t="s">
        <v>1125</v>
      </c>
      <c r="C54" s="752" t="s">
        <v>46</v>
      </c>
      <c r="D54" s="707">
        <v>7</v>
      </c>
      <c r="E54" s="558">
        <v>7</v>
      </c>
      <c r="F54" s="707">
        <v>7</v>
      </c>
      <c r="G54" s="707">
        <v>7</v>
      </c>
      <c r="H54" s="707" t="e">
        <f>'10 YT'!#REF!</f>
        <v>#REF!</v>
      </c>
      <c r="I54" s="694">
        <f>'10 YT'!D24</f>
        <v>7</v>
      </c>
      <c r="J54" s="795" t="e">
        <f>'10 YT'!#REF!</f>
        <v>#REF!</v>
      </c>
      <c r="K54" s="795" t="e">
        <f>'10 YT'!E24</f>
        <v>#REF!</v>
      </c>
      <c r="L54" s="719" t="e">
        <f t="shared" ref="L54:L66" si="8">H54/D54</f>
        <v>#REF!</v>
      </c>
      <c r="M54" s="721" t="e">
        <f t="shared" si="0"/>
        <v>#REF!</v>
      </c>
      <c r="N54" s="721">
        <f t="shared" si="1"/>
        <v>99.999999999999986</v>
      </c>
      <c r="O54" s="721" t="e">
        <f t="shared" si="3"/>
        <v>#REF!</v>
      </c>
      <c r="P54" s="721" t="e">
        <f t="shared" si="7"/>
        <v>#REF!</v>
      </c>
      <c r="Q54" s="721" t="e">
        <f t="shared" si="2"/>
        <v>#REF!</v>
      </c>
      <c r="R54" s="705"/>
      <c r="S54" s="751"/>
    </row>
    <row r="55" spans="1:19" ht="31.5" hidden="1">
      <c r="A55" s="1695"/>
      <c r="B55" s="718" t="s">
        <v>1123</v>
      </c>
      <c r="C55" s="752" t="s">
        <v>19</v>
      </c>
      <c r="D55" s="723"/>
      <c r="E55" s="744">
        <v>49.84</v>
      </c>
      <c r="F55" s="723">
        <v>45.19</v>
      </c>
      <c r="G55" s="705">
        <v>0</v>
      </c>
      <c r="H55" s="705"/>
      <c r="I55" s="695"/>
      <c r="J55" s="801"/>
      <c r="K55" s="795"/>
      <c r="L55" s="719" t="e">
        <f t="shared" si="8"/>
        <v>#DIV/0!</v>
      </c>
      <c r="M55" s="720" t="e">
        <f t="shared" si="0"/>
        <v>#DIV/0!</v>
      </c>
      <c r="N55" s="721" t="e">
        <f t="shared" si="1"/>
        <v>#DIV/0!</v>
      </c>
      <c r="O55" s="725">
        <f t="shared" si="3"/>
        <v>0</v>
      </c>
      <c r="P55" s="725" t="e">
        <f t="shared" si="7"/>
        <v>#DIV/0!</v>
      </c>
      <c r="Q55" s="725" t="e">
        <f t="shared" si="2"/>
        <v>#DIV/0!</v>
      </c>
      <c r="R55" s="705"/>
      <c r="S55" s="751"/>
    </row>
    <row r="56" spans="1:19" ht="23.25" customHeight="1">
      <c r="A56" s="1695"/>
      <c r="B56" s="718" t="s">
        <v>1124</v>
      </c>
      <c r="C56" s="752" t="s">
        <v>19</v>
      </c>
      <c r="D56" s="705">
        <v>2.16</v>
      </c>
      <c r="E56" s="741">
        <v>2.86</v>
      </c>
      <c r="F56" s="705">
        <v>2.64</v>
      </c>
      <c r="G56" s="723">
        <v>3.33</v>
      </c>
      <c r="H56" s="705" t="e">
        <f>'10 YT'!#REF!</f>
        <v>#REF!</v>
      </c>
      <c r="I56" s="695">
        <f>'10 YT'!D43</f>
        <v>4.9000000000000004</v>
      </c>
      <c r="J56" s="802" t="e">
        <f>'10 YT'!#REF!</f>
        <v>#REF!</v>
      </c>
      <c r="K56" s="802">
        <f>'10 YT'!E43</f>
        <v>4.8</v>
      </c>
      <c r="L56" s="719" t="e">
        <f t="shared" si="8"/>
        <v>#REF!</v>
      </c>
      <c r="M56" s="720" t="e">
        <f t="shared" si="0"/>
        <v>#REF!</v>
      </c>
      <c r="N56" s="721">
        <f t="shared" si="1"/>
        <v>147.14714714714714</v>
      </c>
      <c r="O56" s="725" t="e">
        <f t="shared" si="3"/>
        <v>#REF!</v>
      </c>
      <c r="P56" s="725" t="e">
        <f t="shared" si="7"/>
        <v>#REF!</v>
      </c>
      <c r="Q56" s="725" t="e">
        <f t="shared" si="2"/>
        <v>#REF!</v>
      </c>
      <c r="R56" s="705"/>
      <c r="S56" s="751"/>
    </row>
    <row r="57" spans="1:19" ht="39.75" customHeight="1">
      <c r="A57" s="1695"/>
      <c r="B57" s="718" t="s">
        <v>836</v>
      </c>
      <c r="C57" s="752" t="s">
        <v>167</v>
      </c>
      <c r="D57" s="707">
        <v>100</v>
      </c>
      <c r="E57" s="558">
        <v>100</v>
      </c>
      <c r="F57" s="707">
        <v>100</v>
      </c>
      <c r="G57" s="707">
        <v>100</v>
      </c>
      <c r="H57" s="707" t="e">
        <f>'10 YT'!#REF!</f>
        <v>#REF!</v>
      </c>
      <c r="I57" s="707">
        <f>'10 YT'!D45</f>
        <v>100</v>
      </c>
      <c r="J57" s="795" t="e">
        <f>'10 YT'!#REF!</f>
        <v>#REF!</v>
      </c>
      <c r="K57" s="795">
        <f>'10 YT'!E45</f>
        <v>100</v>
      </c>
      <c r="L57" s="719" t="e">
        <f t="shared" si="8"/>
        <v>#REF!</v>
      </c>
      <c r="M57" s="721" t="e">
        <f t="shared" si="0"/>
        <v>#REF!</v>
      </c>
      <c r="N57" s="721">
        <f>I57/G57%</f>
        <v>100</v>
      </c>
      <c r="O57" s="721" t="e">
        <f t="shared" si="3"/>
        <v>#REF!</v>
      </c>
      <c r="P57" s="721" t="e">
        <f t="shared" si="7"/>
        <v>#REF!</v>
      </c>
      <c r="Q57" s="721" t="e">
        <f t="shared" si="2"/>
        <v>#REF!</v>
      </c>
      <c r="R57" s="707"/>
      <c r="S57" s="751"/>
    </row>
    <row r="58" spans="1:19" ht="21" customHeight="1">
      <c r="A58" s="1695">
        <v>7</v>
      </c>
      <c r="B58" s="718" t="s">
        <v>838</v>
      </c>
      <c r="C58" s="752" t="s">
        <v>197</v>
      </c>
      <c r="D58" s="707">
        <v>21</v>
      </c>
      <c r="E58" s="558">
        <v>22</v>
      </c>
      <c r="F58" s="707">
        <v>21</v>
      </c>
      <c r="G58" s="707">
        <v>23</v>
      </c>
      <c r="H58" s="707" t="e">
        <f>'11 GDĐT'!H62</f>
        <v>#REF!</v>
      </c>
      <c r="I58" s="694" t="e">
        <f>'11 GDĐT'!I62</f>
        <v>#REF!</v>
      </c>
      <c r="J58" s="795" t="e">
        <f>'11 GDĐT'!J62</f>
        <v>#REF!</v>
      </c>
      <c r="K58" s="795" t="e">
        <f>'11 GDĐT'!L62</f>
        <v>#REF!</v>
      </c>
      <c r="L58" s="719" t="e">
        <f t="shared" si="8"/>
        <v>#REF!</v>
      </c>
      <c r="M58" s="721" t="e">
        <f t="shared" si="0"/>
        <v>#REF!</v>
      </c>
      <c r="N58" s="721" t="e">
        <f t="shared" si="1"/>
        <v>#REF!</v>
      </c>
      <c r="O58" s="725" t="e">
        <f t="shared" si="3"/>
        <v>#REF!</v>
      </c>
      <c r="P58" s="721" t="e">
        <f t="shared" si="7"/>
        <v>#REF!</v>
      </c>
      <c r="Q58" s="721" t="e">
        <f t="shared" si="2"/>
        <v>#REF!</v>
      </c>
      <c r="R58" s="707"/>
      <c r="S58" s="751"/>
    </row>
    <row r="59" spans="1:19" hidden="1">
      <c r="A59" s="1695"/>
      <c r="B59" s="718" t="s">
        <v>807</v>
      </c>
      <c r="C59" s="752" t="s">
        <v>197</v>
      </c>
      <c r="D59" s="707"/>
      <c r="E59" s="558">
        <v>1</v>
      </c>
      <c r="F59" s="707">
        <v>0</v>
      </c>
      <c r="G59" s="705">
        <v>0</v>
      </c>
      <c r="H59" s="705"/>
      <c r="I59" s="695"/>
      <c r="J59" s="795"/>
      <c r="K59" s="795"/>
      <c r="L59" s="719" t="e">
        <f t="shared" si="8"/>
        <v>#DIV/0!</v>
      </c>
      <c r="M59" s="720" t="e">
        <f t="shared" si="0"/>
        <v>#DIV/0!</v>
      </c>
      <c r="N59" s="721" t="e">
        <f t="shared" si="1"/>
        <v>#DIV/0!</v>
      </c>
      <c r="O59" s="725">
        <f t="shared" si="3"/>
        <v>0</v>
      </c>
      <c r="P59" s="725" t="e">
        <f t="shared" si="7"/>
        <v>#DIV/0!</v>
      </c>
      <c r="Q59" s="725" t="e">
        <f t="shared" si="2"/>
        <v>#DIV/0!</v>
      </c>
      <c r="R59" s="705"/>
      <c r="S59" s="751"/>
    </row>
    <row r="60" spans="1:19" ht="22.5" hidden="1" customHeight="1">
      <c r="A60" s="1695"/>
      <c r="B60" s="718" t="s">
        <v>1026</v>
      </c>
      <c r="C60" s="752" t="s">
        <v>167</v>
      </c>
      <c r="D60" s="726"/>
      <c r="E60" s="740">
        <v>88</v>
      </c>
      <c r="F60" s="726">
        <v>84</v>
      </c>
      <c r="G60" s="707">
        <v>79.31</v>
      </c>
      <c r="H60" s="705"/>
      <c r="I60" s="695"/>
      <c r="J60" s="795"/>
      <c r="K60" s="795"/>
      <c r="L60" s="719" t="e">
        <f t="shared" si="8"/>
        <v>#DIV/0!</v>
      </c>
      <c r="M60" s="720">
        <f t="shared" si="0"/>
        <v>0</v>
      </c>
      <c r="N60" s="721">
        <f t="shared" si="1"/>
        <v>0</v>
      </c>
      <c r="O60" s="725">
        <f t="shared" si="3"/>
        <v>0</v>
      </c>
      <c r="P60" s="725">
        <f t="shared" si="7"/>
        <v>0</v>
      </c>
      <c r="Q60" s="725" t="e">
        <f t="shared" si="2"/>
        <v>#DIV/0!</v>
      </c>
      <c r="R60" s="705"/>
      <c r="S60" s="751"/>
    </row>
    <row r="61" spans="1:19" ht="21.75" hidden="1" customHeight="1">
      <c r="A61" s="1695"/>
      <c r="B61" s="704" t="s">
        <v>532</v>
      </c>
      <c r="C61" s="752" t="s">
        <v>167</v>
      </c>
      <c r="D61" s="726"/>
      <c r="E61" s="740">
        <v>91.67</v>
      </c>
      <c r="F61" s="726">
        <v>83.33</v>
      </c>
      <c r="G61" s="723">
        <v>84.62</v>
      </c>
      <c r="H61" s="705"/>
      <c r="I61" s="695"/>
      <c r="J61" s="801"/>
      <c r="K61" s="795"/>
      <c r="L61" s="719" t="e">
        <f t="shared" si="8"/>
        <v>#DIV/0!</v>
      </c>
      <c r="M61" s="720">
        <f t="shared" si="0"/>
        <v>0</v>
      </c>
      <c r="N61" s="721">
        <f t="shared" si="1"/>
        <v>0</v>
      </c>
      <c r="O61" s="725">
        <f t="shared" si="3"/>
        <v>0</v>
      </c>
      <c r="P61" s="725">
        <f t="shared" si="7"/>
        <v>0</v>
      </c>
      <c r="Q61" s="725" t="e">
        <f t="shared" si="2"/>
        <v>#DIV/0!</v>
      </c>
      <c r="R61" s="707"/>
      <c r="S61" s="751"/>
    </row>
    <row r="62" spans="1:19" ht="21.75" hidden="1" customHeight="1">
      <c r="A62" s="1695"/>
      <c r="B62" s="704" t="s">
        <v>533</v>
      </c>
      <c r="C62" s="752" t="s">
        <v>167</v>
      </c>
      <c r="D62" s="707"/>
      <c r="E62" s="558">
        <v>87.5</v>
      </c>
      <c r="F62" s="707">
        <v>87.5</v>
      </c>
      <c r="G62" s="705">
        <v>88.89</v>
      </c>
      <c r="H62" s="707"/>
      <c r="I62" s="694"/>
      <c r="J62" s="802"/>
      <c r="K62" s="795"/>
      <c r="L62" s="719" t="e">
        <f t="shared" si="8"/>
        <v>#DIV/0!</v>
      </c>
      <c r="M62" s="720">
        <f t="shared" si="0"/>
        <v>0</v>
      </c>
      <c r="N62" s="721">
        <f t="shared" si="1"/>
        <v>0</v>
      </c>
      <c r="O62" s="725">
        <f t="shared" si="3"/>
        <v>0</v>
      </c>
      <c r="P62" s="725">
        <f t="shared" si="7"/>
        <v>0</v>
      </c>
      <c r="Q62" s="725" t="e">
        <f t="shared" si="2"/>
        <v>#DIV/0!</v>
      </c>
      <c r="R62" s="707"/>
      <c r="S62" s="751"/>
    </row>
    <row r="63" spans="1:19" hidden="1">
      <c r="A63" s="1695"/>
      <c r="B63" s="704" t="s">
        <v>535</v>
      </c>
      <c r="C63" s="752" t="s">
        <v>167</v>
      </c>
      <c r="D63" s="707"/>
      <c r="E63" s="558">
        <v>80</v>
      </c>
      <c r="F63" s="707">
        <v>80</v>
      </c>
      <c r="G63" s="707">
        <v>57.14</v>
      </c>
      <c r="H63" s="707"/>
      <c r="I63" s="694"/>
      <c r="J63" s="795"/>
      <c r="K63" s="795"/>
      <c r="L63" s="719" t="e">
        <f t="shared" si="8"/>
        <v>#DIV/0!</v>
      </c>
      <c r="M63" s="720">
        <f t="shared" si="0"/>
        <v>0</v>
      </c>
      <c r="N63" s="721">
        <f t="shared" si="1"/>
        <v>0</v>
      </c>
      <c r="O63" s="725">
        <f t="shared" si="3"/>
        <v>0</v>
      </c>
      <c r="P63" s="725">
        <f t="shared" si="7"/>
        <v>0</v>
      </c>
      <c r="Q63" s="725" t="e">
        <f t="shared" si="2"/>
        <v>#DIV/0!</v>
      </c>
      <c r="R63" s="707"/>
      <c r="S63" s="751"/>
    </row>
    <row r="64" spans="1:19" ht="21.75" customHeight="1">
      <c r="A64" s="1695"/>
      <c r="B64" s="718" t="s">
        <v>536</v>
      </c>
      <c r="C64" s="752" t="s">
        <v>197</v>
      </c>
      <c r="D64" s="707">
        <v>5</v>
      </c>
      <c r="E64" s="558">
        <v>9</v>
      </c>
      <c r="F64" s="707">
        <v>5</v>
      </c>
      <c r="G64" s="707">
        <v>10</v>
      </c>
      <c r="H64" s="707" t="e">
        <f>'11 GDĐT'!H69</f>
        <v>#REF!</v>
      </c>
      <c r="I64" s="694" t="e">
        <f>'11 GDĐT'!I69</f>
        <v>#REF!</v>
      </c>
      <c r="J64" s="795">
        <f>'11 GDĐT'!J69</f>
        <v>11</v>
      </c>
      <c r="K64" s="795" t="e">
        <f>'11 GDĐT'!L69</f>
        <v>#REF!</v>
      </c>
      <c r="L64" s="719" t="e">
        <f t="shared" si="8"/>
        <v>#REF!</v>
      </c>
      <c r="M64" s="720" t="e">
        <f t="shared" si="0"/>
        <v>#REF!</v>
      </c>
      <c r="N64" s="721" t="e">
        <f t="shared" si="1"/>
        <v>#REF!</v>
      </c>
      <c r="O64" s="725">
        <f t="shared" si="3"/>
        <v>122.22222222222223</v>
      </c>
      <c r="P64" s="721">
        <f t="shared" si="7"/>
        <v>110</v>
      </c>
      <c r="Q64" s="721" t="e">
        <f t="shared" si="2"/>
        <v>#REF!</v>
      </c>
      <c r="R64" s="705"/>
      <c r="S64" s="751"/>
    </row>
    <row r="65" spans="1:27" ht="39.75" customHeight="1">
      <c r="A65" s="1695"/>
      <c r="B65" s="718" t="s">
        <v>822</v>
      </c>
      <c r="C65" s="752" t="s">
        <v>46</v>
      </c>
      <c r="D65" s="707">
        <v>7</v>
      </c>
      <c r="E65" s="558">
        <v>7</v>
      </c>
      <c r="F65" s="707">
        <v>7</v>
      </c>
      <c r="G65" s="707">
        <v>7</v>
      </c>
      <c r="H65" s="707">
        <f>'11 GDĐT'!H35</f>
        <v>7</v>
      </c>
      <c r="I65" s="694">
        <f>'11 GDĐT'!I35</f>
        <v>8</v>
      </c>
      <c r="J65" s="795">
        <f>'11 GDĐT'!J35</f>
        <v>7</v>
      </c>
      <c r="K65" s="795" t="e">
        <f>'11 GDĐT'!L35</f>
        <v>#REF!</v>
      </c>
      <c r="L65" s="719">
        <f t="shared" si="8"/>
        <v>1</v>
      </c>
      <c r="M65" s="721">
        <f t="shared" si="0"/>
        <v>99.999999999999986</v>
      </c>
      <c r="N65" s="721">
        <f t="shared" si="1"/>
        <v>114.28571428571428</v>
      </c>
      <c r="O65" s="721">
        <f t="shared" si="3"/>
        <v>99.999999999999986</v>
      </c>
      <c r="P65" s="721">
        <f t="shared" si="7"/>
        <v>99.999999999999986</v>
      </c>
      <c r="Q65" s="721" t="e">
        <f t="shared" si="2"/>
        <v>#REF!</v>
      </c>
      <c r="R65" s="707"/>
      <c r="S65" s="751"/>
      <c r="AA65" s="561"/>
    </row>
    <row r="66" spans="1:27" ht="39" customHeight="1">
      <c r="A66" s="1695"/>
      <c r="B66" s="718" t="s">
        <v>867</v>
      </c>
      <c r="C66" s="708" t="s">
        <v>837</v>
      </c>
      <c r="D66" s="707">
        <v>7</v>
      </c>
      <c r="E66" s="558">
        <v>7</v>
      </c>
      <c r="F66" s="707">
        <v>7</v>
      </c>
      <c r="G66" s="707">
        <v>7</v>
      </c>
      <c r="H66" s="707">
        <f>'11 GDĐT'!H37</f>
        <v>7</v>
      </c>
      <c r="I66" s="694">
        <f>'11 GDĐT'!I37</f>
        <v>8</v>
      </c>
      <c r="J66" s="795">
        <f>'11 GDĐT'!J37</f>
        <v>7</v>
      </c>
      <c r="K66" s="795" t="e">
        <f>'11 GDĐT'!L37</f>
        <v>#REF!</v>
      </c>
      <c r="L66" s="719">
        <f t="shared" si="8"/>
        <v>1</v>
      </c>
      <c r="M66" s="721">
        <f t="shared" si="0"/>
        <v>99.999999999999986</v>
      </c>
      <c r="N66" s="721">
        <f t="shared" si="1"/>
        <v>114.28571428571428</v>
      </c>
      <c r="O66" s="721">
        <f t="shared" si="3"/>
        <v>99.999999999999986</v>
      </c>
      <c r="P66" s="721">
        <f t="shared" si="7"/>
        <v>99.999999999999986</v>
      </c>
      <c r="Q66" s="721" t="e">
        <f t="shared" si="2"/>
        <v>#REF!</v>
      </c>
      <c r="R66" s="707"/>
      <c r="S66" s="751"/>
    </row>
    <row r="67" spans="1:27" ht="19.5" customHeight="1">
      <c r="A67" s="1697">
        <v>8</v>
      </c>
      <c r="B67" s="701" t="s">
        <v>612</v>
      </c>
      <c r="C67" s="754" t="s">
        <v>167</v>
      </c>
      <c r="D67" s="702"/>
      <c r="E67" s="745">
        <v>0.65</v>
      </c>
      <c r="F67" s="702">
        <v>0</v>
      </c>
      <c r="G67" s="697">
        <v>1.43</v>
      </c>
      <c r="H67" s="697" t="e">
        <f>'7 LĐTBXH'!#REF!</f>
        <v>#REF!</v>
      </c>
      <c r="I67" s="697" t="e">
        <f>'7 LĐTBXH'!#REF!</f>
        <v>#REF!</v>
      </c>
      <c r="J67" s="801" t="e">
        <f>'7 LĐTBXH'!#REF!</f>
        <v>#REF!</v>
      </c>
      <c r="K67" s="801" t="e">
        <f>'7 LĐTBXH'!D21</f>
        <v>#REF!</v>
      </c>
      <c r="L67" s="733"/>
      <c r="M67" s="699" t="e">
        <f t="shared" si="0"/>
        <v>#REF!</v>
      </c>
      <c r="N67" s="692" t="e">
        <f t="shared" si="1"/>
        <v>#REF!</v>
      </c>
      <c r="O67" s="725" t="e">
        <f t="shared" si="3"/>
        <v>#REF!</v>
      </c>
      <c r="P67" s="696" t="e">
        <f t="shared" si="7"/>
        <v>#REF!</v>
      </c>
      <c r="Q67" s="721" t="e">
        <f t="shared" si="2"/>
        <v>#REF!</v>
      </c>
      <c r="R67" s="695"/>
      <c r="S67" s="751"/>
    </row>
    <row r="68" spans="1:27" ht="22.5" hidden="1" customHeight="1">
      <c r="A68" s="1697"/>
      <c r="B68" s="701" t="s">
        <v>306</v>
      </c>
      <c r="C68" s="754" t="s">
        <v>167</v>
      </c>
      <c r="D68" s="702"/>
      <c r="E68" s="745">
        <v>0.26</v>
      </c>
      <c r="F68" s="702">
        <v>0</v>
      </c>
      <c r="G68" s="695">
        <v>0.08</v>
      </c>
      <c r="H68" s="695"/>
      <c r="I68" s="695"/>
      <c r="J68" s="801"/>
      <c r="K68" s="795"/>
      <c r="L68" s="733" t="e">
        <f>H68/D68</f>
        <v>#DIV/0!</v>
      </c>
      <c r="M68" s="699">
        <f t="shared" si="0"/>
        <v>0</v>
      </c>
      <c r="N68" s="692">
        <f t="shared" si="1"/>
        <v>0</v>
      </c>
      <c r="O68" s="725">
        <f t="shared" si="3"/>
        <v>0</v>
      </c>
      <c r="P68" s="696">
        <f t="shared" si="7"/>
        <v>0</v>
      </c>
      <c r="Q68" s="725" t="e">
        <f t="shared" si="2"/>
        <v>#DIV/0!</v>
      </c>
      <c r="R68" s="695"/>
      <c r="S68" s="751"/>
    </row>
    <row r="69" spans="1:27" hidden="1">
      <c r="A69" s="1697"/>
      <c r="B69" s="735" t="s">
        <v>794</v>
      </c>
      <c r="C69" s="754" t="s">
        <v>188</v>
      </c>
      <c r="D69" s="694"/>
      <c r="E69" s="557">
        <v>560</v>
      </c>
      <c r="F69" s="694">
        <v>700</v>
      </c>
      <c r="G69" s="695">
        <v>314</v>
      </c>
      <c r="H69" s="695"/>
      <c r="I69" s="695"/>
      <c r="J69" s="801"/>
      <c r="K69" s="795"/>
      <c r="L69" s="733" t="e">
        <f>H69/D69</f>
        <v>#DIV/0!</v>
      </c>
      <c r="M69" s="699">
        <f t="shared" si="0"/>
        <v>0</v>
      </c>
      <c r="N69" s="692">
        <f t="shared" si="1"/>
        <v>0</v>
      </c>
      <c r="O69" s="725">
        <f t="shared" si="3"/>
        <v>0</v>
      </c>
      <c r="P69" s="696">
        <f t="shared" si="7"/>
        <v>0</v>
      </c>
      <c r="Q69" s="725" t="e">
        <f t="shared" si="2"/>
        <v>#DIV/0!</v>
      </c>
      <c r="R69" s="695"/>
      <c r="S69" s="751"/>
    </row>
    <row r="70" spans="1:27" ht="21" customHeight="1">
      <c r="A70" s="1697"/>
      <c r="B70" s="736" t="s">
        <v>931</v>
      </c>
      <c r="C70" s="754" t="s">
        <v>188</v>
      </c>
      <c r="D70" s="694">
        <v>285</v>
      </c>
      <c r="E70" s="557">
        <v>450</v>
      </c>
      <c r="F70" s="694">
        <v>295</v>
      </c>
      <c r="G70" s="694">
        <v>300</v>
      </c>
      <c r="H70" s="694" t="e">
        <f>'7 LĐTBXH'!#REF!</f>
        <v>#REF!</v>
      </c>
      <c r="I70" s="694" t="e">
        <f>'7 LĐTBXH'!#REF!</f>
        <v>#REF!</v>
      </c>
      <c r="J70" s="795" t="e">
        <f>'7 LĐTBXH'!#REF!</f>
        <v>#REF!</v>
      </c>
      <c r="K70" s="795" t="e">
        <f>'7 LĐTBXH'!D62</f>
        <v>#REF!</v>
      </c>
      <c r="L70" s="733"/>
      <c r="M70" s="699" t="e">
        <f t="shared" si="0"/>
        <v>#REF!</v>
      </c>
      <c r="N70" s="692" t="e">
        <f t="shared" si="1"/>
        <v>#REF!</v>
      </c>
      <c r="O70" s="725" t="e">
        <f t="shared" si="3"/>
        <v>#REF!</v>
      </c>
      <c r="P70" s="696" t="e">
        <f t="shared" si="7"/>
        <v>#REF!</v>
      </c>
      <c r="Q70" s="725" t="e">
        <f t="shared" si="2"/>
        <v>#REF!</v>
      </c>
      <c r="R70" s="695"/>
      <c r="S70" s="751"/>
    </row>
    <row r="71" spans="1:27" ht="40.5" customHeight="1">
      <c r="A71" s="1697"/>
      <c r="B71" s="735" t="s">
        <v>320</v>
      </c>
      <c r="C71" s="754" t="s">
        <v>167</v>
      </c>
      <c r="D71" s="697" t="e">
        <f>'7 LĐTBXH'!#REF!</f>
        <v>#REF!</v>
      </c>
      <c r="E71" s="562">
        <v>84.47</v>
      </c>
      <c r="F71" s="697">
        <v>83.45</v>
      </c>
      <c r="G71" s="695">
        <v>84.7</v>
      </c>
      <c r="H71" s="695" t="e">
        <f>'7 LĐTBXH'!#REF!</f>
        <v>#REF!</v>
      </c>
      <c r="I71" s="695" t="e">
        <f>'7 LĐTBXH'!#REF!</f>
        <v>#REF!</v>
      </c>
      <c r="J71" s="802" t="e">
        <f>'7 LĐTBXH'!#REF!</f>
        <v>#REF!</v>
      </c>
      <c r="K71" s="802" t="e">
        <f>'7 LĐTBXH'!D66</f>
        <v>#REF!</v>
      </c>
      <c r="L71" s="734" t="e">
        <f>H71/D71</f>
        <v>#REF!</v>
      </c>
      <c r="M71" s="699" t="e">
        <f t="shared" si="0"/>
        <v>#REF!</v>
      </c>
      <c r="N71" s="692" t="e">
        <f t="shared" si="1"/>
        <v>#REF!</v>
      </c>
      <c r="O71" s="725" t="e">
        <f t="shared" si="3"/>
        <v>#REF!</v>
      </c>
      <c r="P71" s="696" t="e">
        <f t="shared" si="7"/>
        <v>#REF!</v>
      </c>
      <c r="Q71" s="725" t="e">
        <f t="shared" si="2"/>
        <v>#REF!</v>
      </c>
      <c r="R71" s="695"/>
      <c r="S71" s="751"/>
    </row>
    <row r="72" spans="1:27" ht="27" customHeight="1">
      <c r="A72" s="1697"/>
      <c r="B72" s="735" t="s">
        <v>321</v>
      </c>
      <c r="C72" s="754" t="s">
        <v>167</v>
      </c>
      <c r="D72" s="695">
        <v>77.5</v>
      </c>
      <c r="E72" s="556">
        <v>81.569999999999993</v>
      </c>
      <c r="F72" s="695">
        <v>81</v>
      </c>
      <c r="G72" s="697">
        <v>80.290000000000006</v>
      </c>
      <c r="H72" s="694" t="e">
        <f>'7 LĐTBXH'!#REF!</f>
        <v>#REF!</v>
      </c>
      <c r="I72" s="694" t="e">
        <f>'7 LĐTBXH'!#REF!</f>
        <v>#REF!</v>
      </c>
      <c r="J72" s="802" t="e">
        <f>'7 LĐTBXH'!#REF!</f>
        <v>#REF!</v>
      </c>
      <c r="K72" s="802" t="e">
        <f>'7 LĐTBXH'!D60</f>
        <v>#REF!</v>
      </c>
      <c r="L72" s="733" t="e">
        <f>H72/D72</f>
        <v>#REF!</v>
      </c>
      <c r="M72" s="699" t="e">
        <f t="shared" si="0"/>
        <v>#REF!</v>
      </c>
      <c r="N72" s="692" t="e">
        <f t="shared" si="1"/>
        <v>#REF!</v>
      </c>
      <c r="O72" s="725" t="e">
        <f t="shared" si="3"/>
        <v>#REF!</v>
      </c>
      <c r="P72" s="692" t="e">
        <f t="shared" si="7"/>
        <v>#REF!</v>
      </c>
      <c r="Q72" s="725" t="e">
        <f t="shared" si="2"/>
        <v>#REF!</v>
      </c>
      <c r="R72" s="695"/>
      <c r="S72" s="751"/>
    </row>
    <row r="73" spans="1:27" ht="25.5" customHeight="1">
      <c r="A73" s="1697"/>
      <c r="B73" s="735" t="s">
        <v>829</v>
      </c>
      <c r="C73" s="754" t="s">
        <v>188</v>
      </c>
      <c r="D73" s="694">
        <v>457</v>
      </c>
      <c r="E73" s="557">
        <v>835</v>
      </c>
      <c r="F73" s="694">
        <v>750</v>
      </c>
      <c r="G73" s="694">
        <v>885</v>
      </c>
      <c r="H73" s="694" t="e">
        <f>'7 LĐTBXH'!#REF!</f>
        <v>#REF!</v>
      </c>
      <c r="I73" s="694" t="e">
        <f>'7 LĐTBXH'!#REF!</f>
        <v>#REF!</v>
      </c>
      <c r="J73" s="795" t="e">
        <f>'7 LĐTBXH'!#REF!</f>
        <v>#REF!</v>
      </c>
      <c r="K73" s="795" t="e">
        <f>'7 LĐTBXH'!D68</f>
        <v>#REF!</v>
      </c>
      <c r="L73" s="733" t="e">
        <f>H73/D73</f>
        <v>#REF!</v>
      </c>
      <c r="M73" s="699" t="e">
        <f t="shared" si="0"/>
        <v>#REF!</v>
      </c>
      <c r="N73" s="692" t="e">
        <f t="shared" si="1"/>
        <v>#REF!</v>
      </c>
      <c r="O73" s="725" t="e">
        <f t="shared" si="3"/>
        <v>#REF!</v>
      </c>
      <c r="P73" s="696" t="e">
        <f t="shared" si="7"/>
        <v>#REF!</v>
      </c>
      <c r="Q73" s="725" t="e">
        <f t="shared" si="2"/>
        <v>#REF!</v>
      </c>
      <c r="R73" s="695"/>
      <c r="S73" s="751"/>
    </row>
    <row r="74" spans="1:27" ht="25.5" customHeight="1">
      <c r="A74" s="1697">
        <v>9</v>
      </c>
      <c r="B74" s="735" t="s">
        <v>431</v>
      </c>
      <c r="C74" s="754" t="s">
        <v>167</v>
      </c>
      <c r="D74" s="695" t="e">
        <f>'12 VHTT'!#REF!</f>
        <v>#REF!</v>
      </c>
      <c r="E74" s="556">
        <v>96.6</v>
      </c>
      <c r="F74" s="695">
        <v>0</v>
      </c>
      <c r="G74" s="694">
        <v>96.78</v>
      </c>
      <c r="H74" s="694">
        <f>'12 VHTT'!G32</f>
        <v>97</v>
      </c>
      <c r="I74" s="694">
        <f>'12 VHTT'!H32</f>
        <v>0</v>
      </c>
      <c r="J74" s="795" t="e">
        <f>'12 VHTT'!I32</f>
        <v>#REF!</v>
      </c>
      <c r="K74" s="795" t="e">
        <f>'12 VHTT'!K32</f>
        <v>#REF!</v>
      </c>
      <c r="L74" s="733"/>
      <c r="M74" s="699">
        <f t="shared" si="0"/>
        <v>100.22731969415169</v>
      </c>
      <c r="N74" s="699">
        <f t="shared" si="1"/>
        <v>0</v>
      </c>
      <c r="O74" s="725" t="e">
        <f t="shared" si="3"/>
        <v>#REF!</v>
      </c>
      <c r="P74" s="692" t="e">
        <f t="shared" si="7"/>
        <v>#REF!</v>
      </c>
      <c r="Q74" s="725" t="e">
        <f t="shared" si="2"/>
        <v>#REF!</v>
      </c>
      <c r="R74" s="694"/>
      <c r="S74" s="751"/>
    </row>
    <row r="75" spans="1:27" ht="25.5" customHeight="1">
      <c r="A75" s="1697"/>
      <c r="B75" s="735" t="s">
        <v>823</v>
      </c>
      <c r="C75" s="754" t="s">
        <v>167</v>
      </c>
      <c r="D75" s="695" t="e">
        <f>'12 VHTT'!#REF!</f>
        <v>#REF!</v>
      </c>
      <c r="E75" s="556">
        <v>96.83</v>
      </c>
      <c r="F75" s="695">
        <v>0</v>
      </c>
      <c r="G75" s="695">
        <v>95.71</v>
      </c>
      <c r="H75" s="695">
        <f>'12 VHTT'!G29</f>
        <v>95.7</v>
      </c>
      <c r="I75" s="695">
        <f>'12 VHTT'!H29</f>
        <v>0</v>
      </c>
      <c r="J75" s="802" t="e">
        <f>'12 VHTT'!I29</f>
        <v>#REF!</v>
      </c>
      <c r="K75" s="802" t="e">
        <f>'12 VHTT'!K29</f>
        <v>#REF!</v>
      </c>
      <c r="L75" s="733"/>
      <c r="M75" s="699">
        <f t="shared" si="0"/>
        <v>99.989551770974828</v>
      </c>
      <c r="N75" s="699">
        <f t="shared" si="1"/>
        <v>0</v>
      </c>
      <c r="O75" s="725" t="e">
        <f t="shared" si="3"/>
        <v>#REF!</v>
      </c>
      <c r="P75" s="692" t="e">
        <f t="shared" si="7"/>
        <v>#REF!</v>
      </c>
      <c r="Q75" s="721" t="e">
        <f t="shared" si="2"/>
        <v>#REF!</v>
      </c>
      <c r="R75" s="694"/>
      <c r="S75" s="751"/>
    </row>
    <row r="76" spans="1:27" ht="34.5" customHeight="1">
      <c r="A76" s="1697"/>
      <c r="B76" s="735" t="s">
        <v>142</v>
      </c>
      <c r="C76" s="754" t="s">
        <v>167</v>
      </c>
      <c r="D76" s="695" t="e">
        <f>'12 VHTT'!#REF!</f>
        <v>#REF!</v>
      </c>
      <c r="E76" s="556">
        <v>98.19</v>
      </c>
      <c r="F76" s="695">
        <v>0</v>
      </c>
      <c r="G76" s="695">
        <v>98.19</v>
      </c>
      <c r="H76" s="695">
        <f>'12 VHTT'!G35</f>
        <v>98.2</v>
      </c>
      <c r="I76" s="695">
        <f>'12 VHTT'!H35</f>
        <v>0</v>
      </c>
      <c r="J76" s="802">
        <f>'12 VHTT'!I35</f>
        <v>98.192771084337352</v>
      </c>
      <c r="K76" s="795">
        <f>+'12 VHTT'!K35</f>
        <v>98.1</v>
      </c>
      <c r="L76" s="733" t="e">
        <f t="shared" ref="L76:L81" si="9">H76/D76</f>
        <v>#REF!</v>
      </c>
      <c r="M76" s="699">
        <f t="shared" si="0"/>
        <v>100.01018433649048</v>
      </c>
      <c r="N76" s="692">
        <f t="shared" si="1"/>
        <v>0</v>
      </c>
      <c r="O76" s="721">
        <f t="shared" si="3"/>
        <v>100.00282216553352</v>
      </c>
      <c r="P76" s="692">
        <f t="shared" si="7"/>
        <v>100.00282216553352</v>
      </c>
      <c r="Q76" s="725">
        <f t="shared" si="2"/>
        <v>99.905521472392635</v>
      </c>
      <c r="R76" s="694"/>
      <c r="S76" s="751"/>
    </row>
    <row r="77" spans="1:27" ht="29.25" customHeight="1">
      <c r="A77" s="1697"/>
      <c r="B77" s="735" t="s">
        <v>647</v>
      </c>
      <c r="C77" s="754" t="s">
        <v>167</v>
      </c>
      <c r="D77" s="695" t="e">
        <f>'12 VHTT'!#REF!</f>
        <v>#REF!</v>
      </c>
      <c r="E77" s="556">
        <v>66.28</v>
      </c>
      <c r="F77" s="695">
        <v>55.81</v>
      </c>
      <c r="G77" s="695">
        <v>66.28</v>
      </c>
      <c r="H77" s="695">
        <f>'12 VHTT'!G38</f>
        <v>66.3</v>
      </c>
      <c r="I77" s="695">
        <f>'12 VHTT'!H38</f>
        <v>43.511450381679388</v>
      </c>
      <c r="J77" s="802" t="e">
        <f>'12 VHTT'!I38</f>
        <v>#REF!</v>
      </c>
      <c r="K77" s="795" t="e">
        <f>+'12 VHTT'!K38</f>
        <v>#REF!</v>
      </c>
      <c r="L77" s="733" t="e">
        <f t="shared" si="9"/>
        <v>#REF!</v>
      </c>
      <c r="M77" s="699">
        <f t="shared" ref="M77:M91" si="10">H77/G77%</f>
        <v>100.03017501508749</v>
      </c>
      <c r="N77" s="699">
        <f t="shared" ref="N77:N91" si="11">I77/G77%</f>
        <v>65.647933587325568</v>
      </c>
      <c r="O77" s="721" t="e">
        <f t="shared" si="3"/>
        <v>#REF!</v>
      </c>
      <c r="P77" s="692" t="e">
        <f t="shared" si="7"/>
        <v>#REF!</v>
      </c>
      <c r="Q77" s="725" t="e">
        <f t="shared" ref="Q77:Q91" si="12">K77/J77%</f>
        <v>#REF!</v>
      </c>
      <c r="R77" s="695"/>
      <c r="S77" s="751"/>
    </row>
    <row r="78" spans="1:27" ht="31.5" customHeight="1">
      <c r="A78" s="1697"/>
      <c r="B78" s="736" t="s">
        <v>830</v>
      </c>
      <c r="C78" s="754" t="s">
        <v>903</v>
      </c>
      <c r="D78" s="694" t="e">
        <f>'12 VHTT'!#REF!</f>
        <v>#REF!</v>
      </c>
      <c r="E78" s="557">
        <v>2</v>
      </c>
      <c r="F78" s="694">
        <v>1</v>
      </c>
      <c r="G78" s="694">
        <v>2</v>
      </c>
      <c r="H78" s="694">
        <f>'12 VHTT'!G39</f>
        <v>2</v>
      </c>
      <c r="I78" s="694">
        <f>'12 VHTT'!H39</f>
        <v>2</v>
      </c>
      <c r="J78" s="795" t="e">
        <f>'12 VHTT'!I39</f>
        <v>#REF!</v>
      </c>
      <c r="K78" s="795" t="e">
        <f>'12 VHTT'!K39</f>
        <v>#REF!</v>
      </c>
      <c r="L78" s="733" t="e">
        <f t="shared" si="9"/>
        <v>#REF!</v>
      </c>
      <c r="M78" s="692">
        <f t="shared" si="10"/>
        <v>100</v>
      </c>
      <c r="N78" s="692">
        <f t="shared" si="11"/>
        <v>100</v>
      </c>
      <c r="O78" s="721" t="e">
        <f t="shared" ref="O78:O91" si="13">J78/E78%</f>
        <v>#REF!</v>
      </c>
      <c r="P78" s="692" t="e">
        <f t="shared" si="7"/>
        <v>#REF!</v>
      </c>
      <c r="Q78" s="721" t="e">
        <f t="shared" si="12"/>
        <v>#REF!</v>
      </c>
      <c r="R78" s="695"/>
      <c r="S78" s="751"/>
    </row>
    <row r="79" spans="1:27" ht="30.75" hidden="1" customHeight="1">
      <c r="A79" s="1697"/>
      <c r="B79" s="736" t="s">
        <v>834</v>
      </c>
      <c r="C79" s="754" t="s">
        <v>903</v>
      </c>
      <c r="D79" s="695"/>
      <c r="E79" s="556">
        <v>1</v>
      </c>
      <c r="F79" s="695"/>
      <c r="G79" s="694">
        <v>0</v>
      </c>
      <c r="H79" s="694"/>
      <c r="I79" s="694"/>
      <c r="J79" s="795"/>
      <c r="K79" s="795"/>
      <c r="L79" s="733" t="e">
        <f t="shared" si="9"/>
        <v>#DIV/0!</v>
      </c>
      <c r="M79" s="692" t="e">
        <f t="shared" si="10"/>
        <v>#DIV/0!</v>
      </c>
      <c r="N79" s="692" t="e">
        <f t="shared" si="11"/>
        <v>#DIV/0!</v>
      </c>
      <c r="O79" s="721"/>
      <c r="P79" s="692"/>
      <c r="Q79" s="721"/>
      <c r="R79" s="695"/>
      <c r="S79" s="751"/>
    </row>
    <row r="80" spans="1:27" ht="31.5" customHeight="1">
      <c r="A80" s="1697"/>
      <c r="B80" s="736" t="s">
        <v>831</v>
      </c>
      <c r="C80" s="754" t="s">
        <v>46</v>
      </c>
      <c r="D80" s="694" t="e">
        <f>'12 VHTT'!#REF!</f>
        <v>#REF!</v>
      </c>
      <c r="E80" s="557">
        <v>1</v>
      </c>
      <c r="F80" s="694"/>
      <c r="G80" s="694">
        <v>1</v>
      </c>
      <c r="H80" s="694">
        <f>'12 VHTT'!G41</f>
        <v>1</v>
      </c>
      <c r="I80" s="694">
        <f>'12 VHTT'!H41</f>
        <v>1</v>
      </c>
      <c r="J80" s="795">
        <f>'12 VHTT'!I41</f>
        <v>1</v>
      </c>
      <c r="K80" s="795" t="e">
        <f>'12 VHTT'!K41</f>
        <v>#REF!</v>
      </c>
      <c r="L80" s="733" t="e">
        <f t="shared" si="9"/>
        <v>#REF!</v>
      </c>
      <c r="M80" s="692">
        <f t="shared" si="10"/>
        <v>100</v>
      </c>
      <c r="N80" s="692">
        <f t="shared" si="11"/>
        <v>100</v>
      </c>
      <c r="O80" s="721">
        <f t="shared" si="13"/>
        <v>100</v>
      </c>
      <c r="P80" s="692">
        <f t="shared" si="7"/>
        <v>100</v>
      </c>
      <c r="Q80" s="721" t="e">
        <f t="shared" si="12"/>
        <v>#REF!</v>
      </c>
      <c r="R80" s="695"/>
      <c r="S80" s="751"/>
    </row>
    <row r="81" spans="1:19" ht="22.5" hidden="1" customHeight="1">
      <c r="A81" s="752"/>
      <c r="B81" s="736" t="s">
        <v>834</v>
      </c>
      <c r="C81" s="754" t="s">
        <v>46</v>
      </c>
      <c r="D81" s="705"/>
      <c r="E81" s="741">
        <v>1</v>
      </c>
      <c r="F81" s="705"/>
      <c r="G81" s="707">
        <v>0</v>
      </c>
      <c r="H81" s="707"/>
      <c r="I81" s="694"/>
      <c r="J81" s="795"/>
      <c r="K81" s="795"/>
      <c r="L81" s="719" t="e">
        <f t="shared" si="9"/>
        <v>#DIV/0!</v>
      </c>
      <c r="M81" s="720" t="e">
        <f t="shared" si="10"/>
        <v>#DIV/0!</v>
      </c>
      <c r="N81" s="720" t="e">
        <f t="shared" si="11"/>
        <v>#DIV/0!</v>
      </c>
      <c r="O81" s="725">
        <f t="shared" si="13"/>
        <v>0</v>
      </c>
      <c r="P81" s="725" t="e">
        <f t="shared" si="7"/>
        <v>#DIV/0!</v>
      </c>
      <c r="Q81" s="725" t="e">
        <f t="shared" si="12"/>
        <v>#DIV/0!</v>
      </c>
      <c r="R81" s="705"/>
      <c r="S81" s="751"/>
    </row>
    <row r="82" spans="1:19" s="322" customFormat="1" ht="28.5" customHeight="1">
      <c r="A82" s="753" t="s">
        <v>177</v>
      </c>
      <c r="B82" s="776" t="s">
        <v>238</v>
      </c>
      <c r="C82" s="753"/>
      <c r="D82" s="753"/>
      <c r="E82" s="756"/>
      <c r="F82" s="753"/>
      <c r="G82" s="716"/>
      <c r="H82" s="716"/>
      <c r="I82" s="717"/>
      <c r="J82" s="804"/>
      <c r="K82" s="795"/>
      <c r="L82" s="719"/>
      <c r="M82" s="720"/>
      <c r="N82" s="720"/>
      <c r="O82" s="725"/>
      <c r="P82" s="725"/>
      <c r="Q82" s="725"/>
      <c r="R82" s="703"/>
      <c r="S82" s="749"/>
    </row>
    <row r="83" spans="1:19" ht="33.75" customHeight="1">
      <c r="A83" s="1695">
        <v>10</v>
      </c>
      <c r="B83" s="704" t="s">
        <v>243</v>
      </c>
      <c r="C83" s="752" t="s">
        <v>167</v>
      </c>
      <c r="D83" s="705">
        <v>27.8</v>
      </c>
      <c r="E83" s="741">
        <v>28.12</v>
      </c>
      <c r="F83" s="705">
        <v>28</v>
      </c>
      <c r="G83" s="723">
        <v>26.53</v>
      </c>
      <c r="H83" s="705" t="e">
        <f>'2 NN LN TS'!#REF!</f>
        <v>#REF!</v>
      </c>
      <c r="I83" s="695" t="e">
        <f>'2 NN LN TS'!#REF!</f>
        <v>#REF!</v>
      </c>
      <c r="J83" s="802" t="e">
        <f>'2 NN LN TS'!#REF!</f>
        <v>#REF!</v>
      </c>
      <c r="K83" s="802" t="e">
        <f>'2 NN LN TS'!#REF!</f>
        <v>#REF!</v>
      </c>
      <c r="L83" s="719" t="e">
        <f t="shared" ref="L83:L91" si="14">H83/D83</f>
        <v>#REF!</v>
      </c>
      <c r="M83" s="720" t="e">
        <f t="shared" si="10"/>
        <v>#REF!</v>
      </c>
      <c r="N83" s="721" t="e">
        <f t="shared" si="11"/>
        <v>#REF!</v>
      </c>
      <c r="O83" s="725" t="e">
        <f t="shared" si="13"/>
        <v>#REF!</v>
      </c>
      <c r="P83" s="725" t="e">
        <f t="shared" ref="P83:P91" si="15">J83/G83%</f>
        <v>#REF!</v>
      </c>
      <c r="Q83" s="721" t="e">
        <f t="shared" si="12"/>
        <v>#REF!</v>
      </c>
      <c r="R83" s="707"/>
      <c r="S83" s="751"/>
    </row>
    <row r="84" spans="1:19" ht="24" hidden="1" customHeight="1">
      <c r="A84" s="1695"/>
      <c r="B84" s="718" t="s">
        <v>300</v>
      </c>
      <c r="C84" s="752" t="s">
        <v>172</v>
      </c>
      <c r="D84" s="726"/>
      <c r="E84" s="740">
        <v>0</v>
      </c>
      <c r="F84" s="726">
        <v>0</v>
      </c>
      <c r="G84" s="723">
        <v>0</v>
      </c>
      <c r="H84" s="705"/>
      <c r="I84" s="695"/>
      <c r="J84" s="801"/>
      <c r="K84" s="795"/>
      <c r="L84" s="719" t="e">
        <f t="shared" si="14"/>
        <v>#DIV/0!</v>
      </c>
      <c r="M84" s="720" t="e">
        <f t="shared" si="10"/>
        <v>#DIV/0!</v>
      </c>
      <c r="N84" s="720" t="e">
        <f t="shared" si="11"/>
        <v>#DIV/0!</v>
      </c>
      <c r="O84" s="725" t="e">
        <f t="shared" si="13"/>
        <v>#DIV/0!</v>
      </c>
      <c r="P84" s="725" t="e">
        <f t="shared" si="15"/>
        <v>#DIV/0!</v>
      </c>
      <c r="Q84" s="721" t="e">
        <f t="shared" si="12"/>
        <v>#DIV/0!</v>
      </c>
      <c r="R84" s="705"/>
      <c r="S84" s="751"/>
    </row>
    <row r="85" spans="1:19" ht="24" hidden="1" customHeight="1">
      <c r="A85" s="752"/>
      <c r="B85" s="727" t="s">
        <v>876</v>
      </c>
      <c r="C85" s="752" t="s">
        <v>877</v>
      </c>
      <c r="D85" s="726"/>
      <c r="E85" s="740">
        <v>0</v>
      </c>
      <c r="F85" s="726"/>
      <c r="G85" s="723">
        <v>0</v>
      </c>
      <c r="H85" s="705"/>
      <c r="I85" s="695"/>
      <c r="J85" s="801"/>
      <c r="K85" s="795"/>
      <c r="L85" s="719" t="e">
        <f t="shared" si="14"/>
        <v>#DIV/0!</v>
      </c>
      <c r="M85" s="720" t="e">
        <f t="shared" si="10"/>
        <v>#DIV/0!</v>
      </c>
      <c r="N85" s="720" t="e">
        <f t="shared" si="11"/>
        <v>#DIV/0!</v>
      </c>
      <c r="O85" s="725" t="e">
        <f t="shared" si="13"/>
        <v>#DIV/0!</v>
      </c>
      <c r="P85" s="725" t="e">
        <f t="shared" si="15"/>
        <v>#DIV/0!</v>
      </c>
      <c r="Q85" s="721" t="e">
        <f t="shared" si="12"/>
        <v>#DIV/0!</v>
      </c>
      <c r="R85" s="705"/>
      <c r="S85" s="751"/>
    </row>
    <row r="86" spans="1:19" ht="24" hidden="1" customHeight="1">
      <c r="A86" s="752"/>
      <c r="B86" s="727" t="s">
        <v>932</v>
      </c>
      <c r="C86" s="752" t="s">
        <v>877</v>
      </c>
      <c r="D86" s="726"/>
      <c r="E86" s="740">
        <v>0</v>
      </c>
      <c r="F86" s="726">
        <v>2</v>
      </c>
      <c r="G86" s="707">
        <v>0</v>
      </c>
      <c r="H86" s="707"/>
      <c r="I86" s="694"/>
      <c r="J86" s="795"/>
      <c r="K86" s="795"/>
      <c r="L86" s="719" t="e">
        <f t="shared" si="14"/>
        <v>#DIV/0!</v>
      </c>
      <c r="M86" s="720" t="e">
        <f t="shared" si="10"/>
        <v>#DIV/0!</v>
      </c>
      <c r="N86" s="720" t="e">
        <f t="shared" si="11"/>
        <v>#DIV/0!</v>
      </c>
      <c r="O86" s="725" t="e">
        <f t="shared" si="13"/>
        <v>#DIV/0!</v>
      </c>
      <c r="P86" s="725" t="e">
        <f t="shared" si="15"/>
        <v>#DIV/0!</v>
      </c>
      <c r="Q86" s="721" t="e">
        <f t="shared" si="12"/>
        <v>#DIV/0!</v>
      </c>
      <c r="R86" s="705"/>
      <c r="S86" s="751"/>
    </row>
    <row r="87" spans="1:19" ht="36.75" customHeight="1">
      <c r="A87" s="1695">
        <v>11</v>
      </c>
      <c r="B87" s="718" t="s">
        <v>720</v>
      </c>
      <c r="C87" s="752" t="s">
        <v>167</v>
      </c>
      <c r="D87" s="707">
        <v>100</v>
      </c>
      <c r="E87" s="558">
        <v>100</v>
      </c>
      <c r="F87" s="707">
        <v>100</v>
      </c>
      <c r="G87" s="707">
        <v>100</v>
      </c>
      <c r="H87" s="707" t="e">
        <f>'8 TNMT'!#REF!</f>
        <v>#REF!</v>
      </c>
      <c r="I87" s="694">
        <f>'8 TNMT'!D10</f>
        <v>100</v>
      </c>
      <c r="J87" s="795" t="e">
        <f>'8 TNMT'!#REF!</f>
        <v>#REF!</v>
      </c>
      <c r="K87" s="795">
        <f>'8 TNMT'!E10</f>
        <v>100</v>
      </c>
      <c r="L87" s="719" t="e">
        <f t="shared" si="14"/>
        <v>#REF!</v>
      </c>
      <c r="M87" s="721" t="e">
        <f t="shared" si="10"/>
        <v>#REF!</v>
      </c>
      <c r="N87" s="721">
        <f t="shared" si="11"/>
        <v>100</v>
      </c>
      <c r="O87" s="721" t="e">
        <f t="shared" si="13"/>
        <v>#REF!</v>
      </c>
      <c r="P87" s="721" t="e">
        <f t="shared" si="15"/>
        <v>#REF!</v>
      </c>
      <c r="Q87" s="721" t="e">
        <f t="shared" si="12"/>
        <v>#REF!</v>
      </c>
      <c r="R87" s="707"/>
      <c r="S87" s="751"/>
    </row>
    <row r="88" spans="1:19" ht="37.5" customHeight="1">
      <c r="A88" s="1695"/>
      <c r="B88" s="718" t="s">
        <v>513</v>
      </c>
      <c r="C88" s="752" t="s">
        <v>167</v>
      </c>
      <c r="D88" s="707">
        <v>100</v>
      </c>
      <c r="E88" s="558">
        <v>100</v>
      </c>
      <c r="F88" s="707">
        <v>100</v>
      </c>
      <c r="G88" s="707">
        <v>100</v>
      </c>
      <c r="H88" s="707" t="e">
        <f>'8 TNMT'!#REF!</f>
        <v>#REF!</v>
      </c>
      <c r="I88" s="694">
        <f>'8 TNMT'!D11</f>
        <v>100</v>
      </c>
      <c r="J88" s="795" t="e">
        <f>'8 TNMT'!#REF!</f>
        <v>#REF!</v>
      </c>
      <c r="K88" s="795">
        <f>'8 TNMT'!E11</f>
        <v>100</v>
      </c>
      <c r="L88" s="719" t="e">
        <f t="shared" si="14"/>
        <v>#REF!</v>
      </c>
      <c r="M88" s="721" t="e">
        <f t="shared" si="10"/>
        <v>#REF!</v>
      </c>
      <c r="N88" s="721">
        <f t="shared" si="11"/>
        <v>100</v>
      </c>
      <c r="O88" s="721" t="e">
        <f t="shared" si="13"/>
        <v>#REF!</v>
      </c>
      <c r="P88" s="721" t="e">
        <f t="shared" si="15"/>
        <v>#REF!</v>
      </c>
      <c r="Q88" s="721" t="e">
        <f t="shared" si="12"/>
        <v>#REF!</v>
      </c>
      <c r="R88" s="707"/>
      <c r="S88" s="751"/>
    </row>
    <row r="89" spans="1:19" ht="34.5" customHeight="1">
      <c r="A89" s="1695">
        <v>12</v>
      </c>
      <c r="B89" s="727" t="s">
        <v>891</v>
      </c>
      <c r="C89" s="752" t="s">
        <v>167</v>
      </c>
      <c r="D89" s="707">
        <v>100</v>
      </c>
      <c r="E89" s="558">
        <v>100</v>
      </c>
      <c r="F89" s="707">
        <v>100</v>
      </c>
      <c r="G89" s="707">
        <v>100</v>
      </c>
      <c r="H89" s="707" t="e">
        <f>'8 TNMT'!#REF!</f>
        <v>#REF!</v>
      </c>
      <c r="I89" s="694">
        <f>'8 TNMT'!D15</f>
        <v>100</v>
      </c>
      <c r="J89" s="795" t="e">
        <f>'8 TNMT'!#REF!</f>
        <v>#REF!</v>
      </c>
      <c r="K89" s="795">
        <f>'8 TNMT'!E15</f>
        <v>100</v>
      </c>
      <c r="L89" s="719" t="e">
        <f t="shared" si="14"/>
        <v>#REF!</v>
      </c>
      <c r="M89" s="721" t="e">
        <f t="shared" si="10"/>
        <v>#REF!</v>
      </c>
      <c r="N89" s="721">
        <f t="shared" si="11"/>
        <v>100</v>
      </c>
      <c r="O89" s="721" t="e">
        <f t="shared" si="13"/>
        <v>#REF!</v>
      </c>
      <c r="P89" s="721" t="e">
        <f t="shared" si="15"/>
        <v>#REF!</v>
      </c>
      <c r="Q89" s="721" t="e">
        <f t="shared" si="12"/>
        <v>#REF!</v>
      </c>
      <c r="R89" s="707"/>
      <c r="S89" s="751"/>
    </row>
    <row r="90" spans="1:19" ht="38.25" customHeight="1">
      <c r="A90" s="1695"/>
      <c r="B90" s="718" t="s">
        <v>894</v>
      </c>
      <c r="C90" s="752" t="s">
        <v>167</v>
      </c>
      <c r="D90" s="707">
        <v>100</v>
      </c>
      <c r="E90" s="558">
        <v>100</v>
      </c>
      <c r="F90" s="707">
        <v>100</v>
      </c>
      <c r="G90" s="707">
        <v>100</v>
      </c>
      <c r="H90" s="707" t="e">
        <f>'8 TNMT'!#REF!</f>
        <v>#REF!</v>
      </c>
      <c r="I90" s="694">
        <f>'8 TNMT'!D19</f>
        <v>100</v>
      </c>
      <c r="J90" s="795" t="e">
        <f>'8 TNMT'!#REF!</f>
        <v>#REF!</v>
      </c>
      <c r="K90" s="795">
        <f>'8 TNMT'!E19</f>
        <v>100</v>
      </c>
      <c r="L90" s="719" t="e">
        <f t="shared" si="14"/>
        <v>#REF!</v>
      </c>
      <c r="M90" s="721" t="e">
        <f t="shared" si="10"/>
        <v>#REF!</v>
      </c>
      <c r="N90" s="721">
        <f t="shared" si="11"/>
        <v>100</v>
      </c>
      <c r="O90" s="721" t="e">
        <f t="shared" si="13"/>
        <v>#REF!</v>
      </c>
      <c r="P90" s="721" t="e">
        <f t="shared" si="15"/>
        <v>#REF!</v>
      </c>
      <c r="Q90" s="721" t="e">
        <f t="shared" si="12"/>
        <v>#REF!</v>
      </c>
      <c r="R90" s="705"/>
      <c r="S90" s="751"/>
    </row>
    <row r="91" spans="1:19" ht="34.5" customHeight="1">
      <c r="A91" s="1695"/>
      <c r="B91" s="727" t="s">
        <v>839</v>
      </c>
      <c r="C91" s="752" t="s">
        <v>167</v>
      </c>
      <c r="D91" s="707">
        <v>91</v>
      </c>
      <c r="E91" s="558">
        <v>95</v>
      </c>
      <c r="F91" s="707">
        <v>94</v>
      </c>
      <c r="G91" s="705">
        <v>78.5</v>
      </c>
      <c r="H91" s="707" t="e">
        <f>'8 TNMT'!#REF!</f>
        <v>#REF!</v>
      </c>
      <c r="I91" s="695">
        <f>'8 TNMT'!D20</f>
        <v>78.5</v>
      </c>
      <c r="J91" s="802" t="e">
        <f>'8 TNMT'!#REF!</f>
        <v>#REF!</v>
      </c>
      <c r="K91" s="795">
        <f>'8 TNMT'!E20</f>
        <v>85</v>
      </c>
      <c r="L91" s="719" t="e">
        <f t="shared" si="14"/>
        <v>#REF!</v>
      </c>
      <c r="M91" s="721" t="e">
        <f t="shared" si="10"/>
        <v>#REF!</v>
      </c>
      <c r="N91" s="721">
        <f t="shared" si="11"/>
        <v>100</v>
      </c>
      <c r="O91" s="725" t="e">
        <f t="shared" si="13"/>
        <v>#REF!</v>
      </c>
      <c r="P91" s="721" t="e">
        <f t="shared" si="15"/>
        <v>#REF!</v>
      </c>
      <c r="Q91" s="725" t="e">
        <f t="shared" si="12"/>
        <v>#REF!</v>
      </c>
      <c r="R91" s="705"/>
      <c r="S91" s="751"/>
    </row>
    <row r="92" spans="1:19">
      <c r="A92" s="777"/>
      <c r="B92" s="690"/>
      <c r="C92" s="690"/>
      <c r="D92" s="690"/>
      <c r="E92" s="690"/>
      <c r="F92" s="690"/>
      <c r="G92" s="690"/>
      <c r="H92" s="690"/>
      <c r="I92" s="711"/>
      <c r="J92" s="806"/>
      <c r="K92" s="806"/>
      <c r="L92" s="690"/>
      <c r="M92" s="690"/>
      <c r="N92" s="690"/>
      <c r="O92" s="690"/>
      <c r="P92" s="778"/>
      <c r="Q92" s="690"/>
      <c r="R92" s="690"/>
    </row>
  </sheetData>
  <mergeCells count="34">
    <mergeCell ref="A89:A91"/>
    <mergeCell ref="A47:A53"/>
    <mergeCell ref="A54:A57"/>
    <mergeCell ref="A58:A66"/>
    <mergeCell ref="A67:A73"/>
    <mergeCell ref="A74:A80"/>
    <mergeCell ref="A83:A84"/>
    <mergeCell ref="S6:S8"/>
    <mergeCell ref="A11:A20"/>
    <mergeCell ref="A87:A88"/>
    <mergeCell ref="A23:A43"/>
    <mergeCell ref="K5:K8"/>
    <mergeCell ref="L5:Q5"/>
    <mergeCell ref="R5:R8"/>
    <mergeCell ref="G6:G8"/>
    <mergeCell ref="H6:H8"/>
    <mergeCell ref="O6:O8"/>
    <mergeCell ref="P6:P8"/>
    <mergeCell ref="Q6:Q8"/>
    <mergeCell ref="A1:B1"/>
    <mergeCell ref="A2:R2"/>
    <mergeCell ref="A3:R3"/>
    <mergeCell ref="A5:A8"/>
    <mergeCell ref="B5:B8"/>
    <mergeCell ref="C5:C8"/>
    <mergeCell ref="D5:D8"/>
    <mergeCell ref="E5:E8"/>
    <mergeCell ref="F5:F8"/>
    <mergeCell ref="G5:J5"/>
    <mergeCell ref="I6:I8"/>
    <mergeCell ref="J6:J8"/>
    <mergeCell ref="L6:L8"/>
    <mergeCell ref="M6:M8"/>
    <mergeCell ref="N6:N8"/>
  </mergeCells>
  <pageMargins left="0.2" right="0.2" top="0.32" bottom="0.28000000000000003" header="0.23622047244094499" footer="0.196850393700787"/>
  <pageSetup paperSize="9" scale="70" orientation="portrait" r:id="rId1"/>
  <headerFooter alignWithMargins="0">
    <oddFooter>&amp;C&amp;P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A92"/>
  <sheetViews>
    <sheetView topLeftCell="A3" zoomScale="90" zoomScaleNormal="90" workbookViewId="0">
      <selection activeCell="A3" sqref="A3:R3"/>
    </sheetView>
  </sheetViews>
  <sheetFormatPr defaultColWidth="8.875" defaultRowHeight="15.75"/>
  <cols>
    <col min="1" max="1" width="4.5" style="1" customWidth="1"/>
    <col min="2" max="2" width="41.5" style="1" customWidth="1"/>
    <col min="3" max="3" width="9.625" style="1" customWidth="1"/>
    <col min="4" max="4" width="9.625" style="1" hidden="1" customWidth="1"/>
    <col min="5" max="5" width="9.625" style="546" customWidth="1"/>
    <col min="6" max="6" width="10.125" style="546" hidden="1" customWidth="1"/>
    <col min="7" max="7" width="9.625" style="1" customWidth="1"/>
    <col min="8" max="8" width="9.625" style="546" hidden="1" customWidth="1"/>
    <col min="9" max="9" width="10.375" style="567" hidden="1" customWidth="1"/>
    <col min="10" max="10" width="9.625" style="546" customWidth="1"/>
    <col min="11" max="11" width="9" style="546" hidden="1" customWidth="1"/>
    <col min="12" max="12" width="9.125" style="546" hidden="1" customWidth="1"/>
    <col min="13" max="13" width="10.75" style="546" hidden="1" customWidth="1"/>
    <col min="14" max="14" width="9.875" style="546" hidden="1" customWidth="1"/>
    <col min="15" max="15" width="10.875" style="546" customWidth="1"/>
    <col min="16" max="16" width="9.875" style="42" customWidth="1"/>
    <col min="17" max="17" width="9.125" style="1" hidden="1" customWidth="1"/>
    <col min="18" max="18" width="11.625" style="69" customWidth="1"/>
    <col min="19" max="20" width="8.875" style="1" hidden="1" customWidth="1"/>
    <col min="21" max="22" width="9.5" style="1" hidden="1" customWidth="1"/>
    <col min="23" max="23" width="12.625" style="1" hidden="1" customWidth="1"/>
    <col min="24" max="24" width="9.625" style="1" hidden="1" customWidth="1"/>
    <col min="25" max="27" width="8.875" style="1" customWidth="1"/>
    <col min="28" max="16384" width="8.875" style="1"/>
  </cols>
  <sheetData>
    <row r="1" spans="1:26">
      <c r="A1" s="1640" t="s">
        <v>331</v>
      </c>
      <c r="B1" s="1640"/>
      <c r="C1" s="2"/>
      <c r="D1" s="2"/>
      <c r="E1" s="739"/>
      <c r="F1" s="687"/>
      <c r="G1" s="2"/>
      <c r="H1" s="688"/>
      <c r="I1" s="709"/>
      <c r="J1" s="698"/>
      <c r="K1" s="698"/>
      <c r="L1" s="698"/>
      <c r="M1" s="698"/>
      <c r="N1" s="698"/>
      <c r="O1" s="688"/>
      <c r="P1" s="62"/>
      <c r="Q1" s="2"/>
      <c r="R1" s="68"/>
      <c r="S1" s="2"/>
    </row>
    <row r="2" spans="1:26" ht="29.25" customHeight="1">
      <c r="A2" s="1698" t="s">
        <v>1195</v>
      </c>
      <c r="B2" s="1698"/>
      <c r="C2" s="1698"/>
      <c r="D2" s="1698"/>
      <c r="E2" s="1698"/>
      <c r="F2" s="1698"/>
      <c r="G2" s="1698"/>
      <c r="H2" s="1698"/>
      <c r="I2" s="1698"/>
      <c r="J2" s="1698"/>
      <c r="K2" s="1698"/>
      <c r="L2" s="1698"/>
      <c r="M2" s="1698"/>
      <c r="N2" s="1698"/>
      <c r="O2" s="1698"/>
      <c r="P2" s="1698"/>
      <c r="Q2" s="1698"/>
      <c r="R2" s="1698"/>
      <c r="S2" s="56"/>
    </row>
    <row r="3" spans="1:26" ht="36.75" customHeight="1">
      <c r="A3" s="1701" t="str">
        <f>'1 CTCY 2021'!A3:U3</f>
        <v>(Kèm theo báo cáo số:                 /BC-UBND ngày         tháng         năm       của UBND thành phố Lai Châu)</v>
      </c>
      <c r="B3" s="1701"/>
      <c r="C3" s="1701"/>
      <c r="D3" s="1701"/>
      <c r="E3" s="1701"/>
      <c r="F3" s="1701"/>
      <c r="G3" s="1701"/>
      <c r="H3" s="1701"/>
      <c r="I3" s="1701"/>
      <c r="J3" s="1701"/>
      <c r="K3" s="1701"/>
      <c r="L3" s="1701"/>
      <c r="M3" s="1701"/>
      <c r="N3" s="1701"/>
      <c r="O3" s="1701"/>
      <c r="P3" s="1701"/>
      <c r="Q3" s="1701"/>
      <c r="R3" s="1701"/>
      <c r="S3" s="254"/>
    </row>
    <row r="4" spans="1:26" s="811" customFormat="1" ht="21" customHeight="1">
      <c r="A4" s="810"/>
      <c r="B4" s="810"/>
      <c r="C4" s="810"/>
      <c r="D4" s="810"/>
      <c r="E4" s="810"/>
      <c r="F4" s="810"/>
      <c r="G4" s="810"/>
      <c r="H4" s="810"/>
      <c r="I4" s="810"/>
      <c r="J4" s="810"/>
      <c r="K4" s="810"/>
      <c r="L4" s="810"/>
      <c r="M4" s="810"/>
      <c r="N4" s="810"/>
      <c r="O4" s="810"/>
      <c r="P4" s="810"/>
      <c r="Q4" s="810"/>
      <c r="R4" s="810"/>
      <c r="S4" s="254"/>
    </row>
    <row r="5" spans="1:26" s="817" customFormat="1" ht="25.5" customHeight="1">
      <c r="A5" s="1699" t="s">
        <v>162</v>
      </c>
      <c r="B5" s="1699" t="s">
        <v>196</v>
      </c>
      <c r="C5" s="1700" t="s">
        <v>304</v>
      </c>
      <c r="D5" s="1702" t="s">
        <v>1128</v>
      </c>
      <c r="E5" s="1703" t="s">
        <v>1187</v>
      </c>
      <c r="F5" s="1702" t="s">
        <v>1162</v>
      </c>
      <c r="G5" s="1700" t="s">
        <v>1058</v>
      </c>
      <c r="H5" s="1700"/>
      <c r="I5" s="1700"/>
      <c r="J5" s="1700"/>
      <c r="K5" s="1700" t="s">
        <v>1130</v>
      </c>
      <c r="L5" s="1709" t="s">
        <v>291</v>
      </c>
      <c r="M5" s="1710"/>
      <c r="N5" s="1710"/>
      <c r="O5" s="1710"/>
      <c r="P5" s="1710"/>
      <c r="Q5" s="1711"/>
      <c r="R5" s="1700" t="s">
        <v>723</v>
      </c>
      <c r="S5" s="816"/>
    </row>
    <row r="6" spans="1:26" s="817" customFormat="1" ht="34.5" customHeight="1">
      <c r="A6" s="1699"/>
      <c r="B6" s="1699"/>
      <c r="C6" s="1699"/>
      <c r="D6" s="1702"/>
      <c r="E6" s="1704"/>
      <c r="F6" s="1702"/>
      <c r="G6" s="1700" t="s">
        <v>1007</v>
      </c>
      <c r="H6" s="1700" t="s">
        <v>1165</v>
      </c>
      <c r="I6" s="1668" t="s">
        <v>1159</v>
      </c>
      <c r="J6" s="1700" t="s">
        <v>657</v>
      </c>
      <c r="K6" s="1700"/>
      <c r="L6" s="1700" t="s">
        <v>1131</v>
      </c>
      <c r="M6" s="1700" t="s">
        <v>1166</v>
      </c>
      <c r="N6" s="1700" t="s">
        <v>1160</v>
      </c>
      <c r="O6" s="1700" t="s">
        <v>1190</v>
      </c>
      <c r="P6" s="1708" t="s">
        <v>1129</v>
      </c>
      <c r="Q6" s="1700" t="s">
        <v>1132</v>
      </c>
      <c r="R6" s="1700"/>
      <c r="S6" s="1707"/>
    </row>
    <row r="7" spans="1:26" s="817" customFormat="1" ht="16.5">
      <c r="A7" s="1699"/>
      <c r="B7" s="1699"/>
      <c r="C7" s="1699"/>
      <c r="D7" s="1702"/>
      <c r="E7" s="1704"/>
      <c r="F7" s="1702"/>
      <c r="G7" s="1700"/>
      <c r="H7" s="1700"/>
      <c r="I7" s="1668"/>
      <c r="J7" s="1700"/>
      <c r="K7" s="1700"/>
      <c r="L7" s="1700"/>
      <c r="M7" s="1700"/>
      <c r="N7" s="1700"/>
      <c r="O7" s="1700"/>
      <c r="P7" s="1708"/>
      <c r="Q7" s="1700"/>
      <c r="R7" s="1700"/>
      <c r="S7" s="1707"/>
    </row>
    <row r="8" spans="1:26" s="817" customFormat="1" ht="34.5" customHeight="1">
      <c r="A8" s="1699"/>
      <c r="B8" s="1699"/>
      <c r="C8" s="1699"/>
      <c r="D8" s="1702"/>
      <c r="E8" s="1705"/>
      <c r="F8" s="1702"/>
      <c r="G8" s="1700"/>
      <c r="H8" s="1700"/>
      <c r="I8" s="1668"/>
      <c r="J8" s="1700"/>
      <c r="K8" s="1700"/>
      <c r="L8" s="1700"/>
      <c r="M8" s="1700"/>
      <c r="N8" s="1700"/>
      <c r="O8" s="1700"/>
      <c r="P8" s="1708"/>
      <c r="Q8" s="1700"/>
      <c r="R8" s="1700"/>
      <c r="S8" s="1707"/>
      <c r="W8" s="818"/>
    </row>
    <row r="9" spans="1:26" s="878" customFormat="1" ht="24.75" customHeight="1">
      <c r="A9" s="819" t="s">
        <v>163</v>
      </c>
      <c r="B9" s="819" t="s">
        <v>164</v>
      </c>
      <c r="C9" s="819" t="s">
        <v>165</v>
      </c>
      <c r="D9" s="820">
        <v>1</v>
      </c>
      <c r="E9" s="874">
        <v>1</v>
      </c>
      <c r="F9" s="820">
        <v>1</v>
      </c>
      <c r="G9" s="819">
        <v>2</v>
      </c>
      <c r="H9" s="819">
        <v>3</v>
      </c>
      <c r="I9" s="875">
        <v>3</v>
      </c>
      <c r="J9" s="819">
        <v>3</v>
      </c>
      <c r="K9" s="819">
        <v>4</v>
      </c>
      <c r="L9" s="819" t="s">
        <v>198</v>
      </c>
      <c r="M9" s="819" t="s">
        <v>1161</v>
      </c>
      <c r="N9" s="819" t="s">
        <v>1161</v>
      </c>
      <c r="O9" s="819" t="s">
        <v>1194</v>
      </c>
      <c r="P9" s="876" t="s">
        <v>1161</v>
      </c>
      <c r="Q9" s="819" t="s">
        <v>1191</v>
      </c>
      <c r="R9" s="819">
        <v>6</v>
      </c>
      <c r="S9" s="877"/>
    </row>
    <row r="10" spans="1:26" s="828" customFormat="1" ht="32.25" customHeight="1">
      <c r="A10" s="822" t="s">
        <v>170</v>
      </c>
      <c r="B10" s="823" t="s">
        <v>292</v>
      </c>
      <c r="C10" s="822"/>
      <c r="D10" s="822"/>
      <c r="E10" s="879"/>
      <c r="F10" s="822"/>
      <c r="G10" s="824"/>
      <c r="H10" s="880"/>
      <c r="I10" s="881"/>
      <c r="J10" s="880"/>
      <c r="K10" s="880"/>
      <c r="L10" s="882"/>
      <c r="M10" s="882"/>
      <c r="N10" s="882"/>
      <c r="O10" s="882"/>
      <c r="P10" s="883"/>
      <c r="Q10" s="825"/>
      <c r="R10" s="825"/>
      <c r="S10" s="826"/>
      <c r="T10" s="827" t="e">
        <f>+#REF!/7450%</f>
        <v>#REF!</v>
      </c>
    </row>
    <row r="11" spans="1:26" s="817" customFormat="1" ht="30" customHeight="1">
      <c r="A11" s="1706">
        <v>1</v>
      </c>
      <c r="B11" s="829" t="s">
        <v>278</v>
      </c>
      <c r="C11" s="830" t="s">
        <v>154</v>
      </c>
      <c r="D11" s="831">
        <v>3299</v>
      </c>
      <c r="E11" s="884">
        <v>7114.08</v>
      </c>
      <c r="F11" s="831">
        <v>5103.3399999999992</v>
      </c>
      <c r="G11" s="831">
        <v>7521.21</v>
      </c>
      <c r="H11" s="831" t="e">
        <f>H13+H14+H15</f>
        <v>#REF!</v>
      </c>
      <c r="I11" s="842">
        <v>4770</v>
      </c>
      <c r="J11" s="831" t="e">
        <f>J13+J14+J15</f>
        <v>#REF!</v>
      </c>
      <c r="K11" s="831" t="e">
        <f>K13+K14+K15</f>
        <v>#REF!</v>
      </c>
      <c r="L11" s="885" t="e">
        <f>H11/D11</f>
        <v>#REF!</v>
      </c>
      <c r="M11" s="886" t="e">
        <f>H11/G11%</f>
        <v>#REF!</v>
      </c>
      <c r="N11" s="844">
        <f>I11/G11%</f>
        <v>63.420646411947011</v>
      </c>
      <c r="O11" s="844" t="e">
        <f>J11/E11%</f>
        <v>#REF!</v>
      </c>
      <c r="P11" s="844" t="e">
        <f>J11/G11%</f>
        <v>#REF!</v>
      </c>
      <c r="Q11" s="864" t="e">
        <f>K11/J11%</f>
        <v>#REF!</v>
      </c>
      <c r="R11" s="832"/>
      <c r="S11" s="816"/>
      <c r="T11" s="833"/>
      <c r="U11" s="833" t="e">
        <f>#REF!+'3 CN XD'!#REF!+'4 TM DV'!#REF!</f>
        <v>#REF!</v>
      </c>
      <c r="V11" s="833"/>
      <c r="W11" s="833" t="e">
        <f>#REF!+'3 CN XD'!#REF!+'4 TM DV'!#REF!</f>
        <v>#REF!</v>
      </c>
      <c r="Z11" s="833"/>
    </row>
    <row r="12" spans="1:26" s="817" customFormat="1" ht="29.25" customHeight="1">
      <c r="A12" s="1706"/>
      <c r="B12" s="829" t="s">
        <v>967</v>
      </c>
      <c r="C12" s="830"/>
      <c r="D12" s="834"/>
      <c r="E12" s="887"/>
      <c r="F12" s="834"/>
      <c r="G12" s="831"/>
      <c r="H12" s="854"/>
      <c r="I12" s="888"/>
      <c r="J12" s="831"/>
      <c r="K12" s="831"/>
      <c r="L12" s="885"/>
      <c r="M12" s="886"/>
      <c r="N12" s="844"/>
      <c r="O12" s="844"/>
      <c r="P12" s="844"/>
      <c r="Q12" s="844"/>
      <c r="R12" s="832"/>
      <c r="S12" s="816"/>
      <c r="U12" s="833" t="e">
        <f>+U11/#REF!%</f>
        <v>#REF!</v>
      </c>
      <c r="W12" s="833" t="e">
        <f>+W11/J11%</f>
        <v>#REF!</v>
      </c>
    </row>
    <row r="13" spans="1:26" s="821" customFormat="1" ht="28.5" customHeight="1">
      <c r="A13" s="1706"/>
      <c r="B13" s="889" t="s">
        <v>279</v>
      </c>
      <c r="C13" s="890" t="s">
        <v>154</v>
      </c>
      <c r="D13" s="891">
        <v>2087</v>
      </c>
      <c r="E13" s="892">
        <v>4563.38</v>
      </c>
      <c r="F13" s="891">
        <v>3206.18</v>
      </c>
      <c r="G13" s="891">
        <v>4804.41</v>
      </c>
      <c r="H13" s="891" t="e">
        <f>'4 TM DV'!#REF!</f>
        <v>#REF!</v>
      </c>
      <c r="I13" s="893" t="e">
        <f>'4 TM DV'!#REF!</f>
        <v>#REF!</v>
      </c>
      <c r="J13" s="891" t="e">
        <f>'4 TM DV'!#REF!</f>
        <v>#REF!</v>
      </c>
      <c r="K13" s="891" t="e">
        <f>'4 TM DV'!#REF!</f>
        <v>#REF!</v>
      </c>
      <c r="L13" s="894" t="e">
        <f>H13/D13</f>
        <v>#REF!</v>
      </c>
      <c r="M13" s="895" t="e">
        <f t="shared" ref="M13:M75" si="0">H13/G13%</f>
        <v>#REF!</v>
      </c>
      <c r="N13" s="896" t="e">
        <f t="shared" ref="N13:N75" si="1">I13/G13%</f>
        <v>#REF!</v>
      </c>
      <c r="O13" s="896" t="e">
        <f>J13/E13%</f>
        <v>#REF!</v>
      </c>
      <c r="P13" s="896" t="e">
        <f>J13/G13%</f>
        <v>#REF!</v>
      </c>
      <c r="Q13" s="897" t="e">
        <f t="shared" ref="Q13:Q75" si="2">K13/J13%</f>
        <v>#REF!</v>
      </c>
      <c r="R13" s="835"/>
      <c r="S13" s="815"/>
      <c r="T13" s="836" t="e">
        <f>+#REF!/4800%</f>
        <v>#REF!</v>
      </c>
      <c r="W13" s="837"/>
    </row>
    <row r="14" spans="1:26" s="821" customFormat="1" ht="29.25" customHeight="1">
      <c r="A14" s="1706"/>
      <c r="B14" s="898" t="s">
        <v>488</v>
      </c>
      <c r="C14" s="890" t="s">
        <v>154</v>
      </c>
      <c r="D14" s="891">
        <v>1065</v>
      </c>
      <c r="E14" s="892">
        <v>2205.79</v>
      </c>
      <c r="F14" s="891">
        <v>1615.04</v>
      </c>
      <c r="G14" s="891">
        <v>2321.37</v>
      </c>
      <c r="H14" s="891" t="e">
        <f>'3 CN XD'!#REF!</f>
        <v>#REF!</v>
      </c>
      <c r="I14" s="893" t="e">
        <f>'3 CN XD'!#REF!</f>
        <v>#REF!</v>
      </c>
      <c r="J14" s="891" t="e">
        <f>'3 CN XD'!#REF!</f>
        <v>#REF!</v>
      </c>
      <c r="K14" s="891" t="e">
        <f>'3 CN XD'!#REF!</f>
        <v>#REF!</v>
      </c>
      <c r="L14" s="894" t="e">
        <f>H14/D14</f>
        <v>#REF!</v>
      </c>
      <c r="M14" s="895" t="e">
        <f t="shared" si="0"/>
        <v>#REF!</v>
      </c>
      <c r="N14" s="896" t="e">
        <f t="shared" si="1"/>
        <v>#REF!</v>
      </c>
      <c r="O14" s="896" t="e">
        <f t="shared" ref="O14:O75" si="3">J14/E14%</f>
        <v>#REF!</v>
      </c>
      <c r="P14" s="896" t="e">
        <f t="shared" ref="P14:P44" si="4">J14/G14%</f>
        <v>#REF!</v>
      </c>
      <c r="Q14" s="897" t="e">
        <f t="shared" si="2"/>
        <v>#REF!</v>
      </c>
      <c r="R14" s="835"/>
      <c r="S14" s="815"/>
      <c r="W14" s="837"/>
    </row>
    <row r="15" spans="1:26" s="821" customFormat="1" ht="27.75" customHeight="1">
      <c r="A15" s="1706"/>
      <c r="B15" s="898" t="s">
        <v>486</v>
      </c>
      <c r="C15" s="890" t="s">
        <v>154</v>
      </c>
      <c r="D15" s="891">
        <v>147</v>
      </c>
      <c r="E15" s="892">
        <v>344.91</v>
      </c>
      <c r="F15" s="891">
        <v>282.12</v>
      </c>
      <c r="G15" s="891">
        <v>395.43</v>
      </c>
      <c r="H15" s="891" t="e">
        <f>'2 NN LN TS'!#REF!</f>
        <v>#REF!</v>
      </c>
      <c r="I15" s="893" t="e">
        <f>'2 NN LN TS'!#REF!</f>
        <v>#REF!</v>
      </c>
      <c r="J15" s="891" t="e">
        <f>'2 NN LN TS'!#REF!</f>
        <v>#REF!</v>
      </c>
      <c r="K15" s="891" t="e">
        <f>'2 NN LN TS'!#REF!</f>
        <v>#REF!</v>
      </c>
      <c r="L15" s="894" t="e">
        <f>H15/D15</f>
        <v>#REF!</v>
      </c>
      <c r="M15" s="895" t="e">
        <f t="shared" si="0"/>
        <v>#REF!</v>
      </c>
      <c r="N15" s="896" t="e">
        <f t="shared" si="1"/>
        <v>#REF!</v>
      </c>
      <c r="O15" s="896" t="e">
        <f t="shared" si="3"/>
        <v>#REF!</v>
      </c>
      <c r="P15" s="896" t="e">
        <f t="shared" si="4"/>
        <v>#REF!</v>
      </c>
      <c r="Q15" s="897" t="e">
        <f t="shared" si="2"/>
        <v>#REF!</v>
      </c>
      <c r="R15" s="835"/>
      <c r="S15" s="815"/>
      <c r="U15" s="837"/>
      <c r="W15" s="837">
        <f>583842-96696-31300</f>
        <v>455846</v>
      </c>
    </row>
    <row r="16" spans="1:26" s="817" customFormat="1" ht="45" customHeight="1">
      <c r="A16" s="1706"/>
      <c r="B16" s="829" t="s">
        <v>1210</v>
      </c>
      <c r="C16" s="830" t="s">
        <v>167</v>
      </c>
      <c r="D16" s="831">
        <v>100</v>
      </c>
      <c r="E16" s="884">
        <v>100</v>
      </c>
      <c r="F16" s="831">
        <v>100.07</v>
      </c>
      <c r="G16" s="831">
        <v>100</v>
      </c>
      <c r="H16" s="831">
        <v>100</v>
      </c>
      <c r="I16" s="842">
        <v>100</v>
      </c>
      <c r="J16" s="831">
        <v>100</v>
      </c>
      <c r="K16" s="831">
        <v>100</v>
      </c>
      <c r="L16" s="885"/>
      <c r="M16" s="844">
        <f t="shared" si="0"/>
        <v>100</v>
      </c>
      <c r="N16" s="844">
        <f t="shared" si="1"/>
        <v>100</v>
      </c>
      <c r="O16" s="844">
        <f t="shared" si="3"/>
        <v>100</v>
      </c>
      <c r="P16" s="844">
        <f t="shared" si="4"/>
        <v>100</v>
      </c>
      <c r="Q16" s="844">
        <f t="shared" si="2"/>
        <v>100</v>
      </c>
      <c r="R16" s="832"/>
      <c r="S16" s="816"/>
      <c r="U16" s="833"/>
      <c r="V16" s="838"/>
      <c r="W16" s="839">
        <f>+W15/384582%</f>
        <v>118.53024842556333</v>
      </c>
    </row>
    <row r="17" spans="1:25" s="821" customFormat="1" ht="34.5" customHeight="1">
      <c r="A17" s="1706"/>
      <c r="B17" s="889" t="s">
        <v>1182</v>
      </c>
      <c r="C17" s="890" t="s">
        <v>167</v>
      </c>
      <c r="D17" s="899">
        <v>63.3</v>
      </c>
      <c r="E17" s="900">
        <v>64.145750399208339</v>
      </c>
      <c r="F17" s="891">
        <v>62.9</v>
      </c>
      <c r="G17" s="896">
        <v>64</v>
      </c>
      <c r="H17" s="896" t="e">
        <f>H13/H11%</f>
        <v>#REF!</v>
      </c>
      <c r="I17" s="901" t="e">
        <f>I13/I11%</f>
        <v>#REF!</v>
      </c>
      <c r="J17" s="896" t="e">
        <f>J13/J11%</f>
        <v>#REF!</v>
      </c>
      <c r="K17" s="896" t="e">
        <f>K13/K11%</f>
        <v>#REF!</v>
      </c>
      <c r="L17" s="894"/>
      <c r="M17" s="895" t="e">
        <f>H17/G17%</f>
        <v>#REF!</v>
      </c>
      <c r="N17" s="896"/>
      <c r="O17" s="896" t="e">
        <f t="shared" si="3"/>
        <v>#REF!</v>
      </c>
      <c r="P17" s="897"/>
      <c r="Q17" s="897" t="e">
        <f t="shared" si="2"/>
        <v>#REF!</v>
      </c>
      <c r="R17" s="899"/>
      <c r="S17" s="815"/>
      <c r="X17" s="837"/>
    </row>
    <row r="18" spans="1:25" s="821" customFormat="1" ht="33.75" customHeight="1">
      <c r="A18" s="1706"/>
      <c r="B18" s="902" t="s">
        <v>1183</v>
      </c>
      <c r="C18" s="890" t="s">
        <v>167</v>
      </c>
      <c r="D18" s="899">
        <v>32.299999999999997</v>
      </c>
      <c r="E18" s="900">
        <v>31.005976879652746</v>
      </c>
      <c r="F18" s="891">
        <v>31.646725477824329</v>
      </c>
      <c r="G18" s="896">
        <v>30.864315715157531</v>
      </c>
      <c r="H18" s="896" t="e">
        <f>H14/H11%</f>
        <v>#REF!</v>
      </c>
      <c r="I18" s="901" t="e">
        <f>I14/I11%</f>
        <v>#REF!</v>
      </c>
      <c r="J18" s="896" t="e">
        <f>J14/J11%</f>
        <v>#REF!</v>
      </c>
      <c r="K18" s="896" t="e">
        <f>K14/K11%</f>
        <v>#REF!</v>
      </c>
      <c r="L18" s="894"/>
      <c r="M18" s="895" t="e">
        <f t="shared" si="0"/>
        <v>#REF!</v>
      </c>
      <c r="N18" s="896"/>
      <c r="O18" s="896" t="e">
        <f t="shared" si="3"/>
        <v>#REF!</v>
      </c>
      <c r="P18" s="897"/>
      <c r="Q18" s="897" t="e">
        <f t="shared" si="2"/>
        <v>#REF!</v>
      </c>
      <c r="R18" s="899"/>
      <c r="S18" s="815"/>
      <c r="T18" s="837"/>
    </row>
    <row r="19" spans="1:25" s="821" customFormat="1" ht="35.25" customHeight="1">
      <c r="A19" s="1706"/>
      <c r="B19" s="902" t="s">
        <v>1184</v>
      </c>
      <c r="C19" s="890" t="s">
        <v>167</v>
      </c>
      <c r="D19" s="899">
        <v>4.4000000000000004</v>
      </c>
      <c r="E19" s="900">
        <v>4.8482727211389252</v>
      </c>
      <c r="F19" s="891">
        <v>5.5281443133320538</v>
      </c>
      <c r="G19" s="896">
        <v>5.2575317003514055</v>
      </c>
      <c r="H19" s="896" t="e">
        <f>H15/H11%</f>
        <v>#REF!</v>
      </c>
      <c r="I19" s="901" t="e">
        <f>I15/I11%</f>
        <v>#REF!</v>
      </c>
      <c r="J19" s="896" t="e">
        <f>J15/J11%</f>
        <v>#REF!</v>
      </c>
      <c r="K19" s="896" t="e">
        <f>K15/K11%</f>
        <v>#REF!</v>
      </c>
      <c r="L19" s="894"/>
      <c r="M19" s="895" t="e">
        <f t="shared" si="0"/>
        <v>#REF!</v>
      </c>
      <c r="N19" s="896"/>
      <c r="O19" s="896" t="e">
        <f t="shared" si="3"/>
        <v>#REF!</v>
      </c>
      <c r="P19" s="897"/>
      <c r="Q19" s="897" t="e">
        <f t="shared" si="2"/>
        <v>#REF!</v>
      </c>
      <c r="R19" s="899"/>
      <c r="S19" s="815"/>
      <c r="W19" s="837"/>
      <c r="X19" s="837"/>
    </row>
    <row r="20" spans="1:25" s="817" customFormat="1" ht="35.25" customHeight="1">
      <c r="A20" s="1706"/>
      <c r="B20" s="829" t="s">
        <v>352</v>
      </c>
      <c r="C20" s="830" t="s">
        <v>45</v>
      </c>
      <c r="D20" s="840"/>
      <c r="E20" s="903">
        <v>51.6</v>
      </c>
      <c r="F20" s="840">
        <v>26.91</v>
      </c>
      <c r="G20" s="840">
        <v>51.5</v>
      </c>
      <c r="H20" s="831"/>
      <c r="I20" s="842"/>
      <c r="J20" s="840">
        <v>51.5</v>
      </c>
      <c r="K20" s="842">
        <v>53</v>
      </c>
      <c r="L20" s="885"/>
      <c r="M20" s="886">
        <f t="shared" si="0"/>
        <v>0</v>
      </c>
      <c r="N20" s="886">
        <f t="shared" si="1"/>
        <v>0</v>
      </c>
      <c r="O20" s="844">
        <f t="shared" si="3"/>
        <v>99.806201550387598</v>
      </c>
      <c r="P20" s="844">
        <f t="shared" si="4"/>
        <v>100</v>
      </c>
      <c r="Q20" s="864">
        <f t="shared" si="2"/>
        <v>102.91262135922329</v>
      </c>
      <c r="R20" s="843"/>
      <c r="S20" s="816"/>
      <c r="V20" s="833"/>
    </row>
    <row r="21" spans="1:25" s="817" customFormat="1" ht="34.5" customHeight="1">
      <c r="A21" s="830">
        <v>2</v>
      </c>
      <c r="B21" s="829" t="s">
        <v>315</v>
      </c>
      <c r="C21" s="830" t="s">
        <v>154</v>
      </c>
      <c r="D21" s="831">
        <v>96</v>
      </c>
      <c r="E21" s="884">
        <v>225.92</v>
      </c>
      <c r="F21" s="840">
        <v>133.28</v>
      </c>
      <c r="G21" s="831">
        <v>185</v>
      </c>
      <c r="H21" s="840">
        <v>60.5</v>
      </c>
      <c r="I21" s="867">
        <v>123.4</v>
      </c>
      <c r="J21" s="904">
        <v>185</v>
      </c>
      <c r="K21" s="840">
        <v>179.3</v>
      </c>
      <c r="L21" s="885">
        <f>H21/D21</f>
        <v>0.63020833333333337</v>
      </c>
      <c r="M21" s="864">
        <f t="shared" si="0"/>
        <v>32.702702702702702</v>
      </c>
      <c r="N21" s="844">
        <f>I21/G21%</f>
        <v>66.702702702702709</v>
      </c>
      <c r="O21" s="844">
        <f t="shared" si="3"/>
        <v>81.88739376770539</v>
      </c>
      <c r="P21" s="844">
        <f t="shared" si="4"/>
        <v>100</v>
      </c>
      <c r="Q21" s="864">
        <f t="shared" si="2"/>
        <v>96.918918918918919</v>
      </c>
      <c r="R21" s="843"/>
      <c r="S21" s="816"/>
      <c r="W21" s="833">
        <f>7599.1-W22</f>
        <v>737.6101580135437</v>
      </c>
      <c r="Y21" s="845"/>
    </row>
    <row r="22" spans="1:25" s="817" customFormat="1" ht="37.5" customHeight="1">
      <c r="A22" s="830">
        <v>3</v>
      </c>
      <c r="B22" s="829" t="s">
        <v>721</v>
      </c>
      <c r="C22" s="830" t="s">
        <v>49</v>
      </c>
      <c r="D22" s="848">
        <v>1.31</v>
      </c>
      <c r="E22" s="905">
        <v>3.05</v>
      </c>
      <c r="F22" s="848">
        <v>2.4300000000000002</v>
      </c>
      <c r="G22" s="840">
        <v>3.1</v>
      </c>
      <c r="H22" s="854" t="e">
        <f>'4 TM DV'!#REF!</f>
        <v>#REF!</v>
      </c>
      <c r="I22" s="888" t="e">
        <f>'4 TM DV'!#REF!</f>
        <v>#REF!</v>
      </c>
      <c r="J22" s="840" t="e">
        <f>'4 TM DV'!#REF!</f>
        <v>#REF!</v>
      </c>
      <c r="K22" s="854"/>
      <c r="L22" s="885" t="e">
        <f>H22/D22</f>
        <v>#REF!</v>
      </c>
      <c r="M22" s="886" t="e">
        <f t="shared" si="0"/>
        <v>#REF!</v>
      </c>
      <c r="N22" s="844" t="e">
        <f t="shared" si="1"/>
        <v>#REF!</v>
      </c>
      <c r="O22" s="844" t="e">
        <f t="shared" si="3"/>
        <v>#REF!</v>
      </c>
      <c r="P22" s="844" t="e">
        <f>J22/G22%</f>
        <v>#REF!</v>
      </c>
      <c r="Q22" s="864"/>
      <c r="R22" s="832"/>
      <c r="S22" s="816"/>
      <c r="T22" s="833" t="e">
        <f>100-#REF!</f>
        <v>#REF!</v>
      </c>
      <c r="W22" s="906">
        <f>7599.1/110.75%</f>
        <v>6861.4898419864567</v>
      </c>
    </row>
    <row r="23" spans="1:25" s="817" customFormat="1" ht="36" customHeight="1">
      <c r="A23" s="1706">
        <v>4</v>
      </c>
      <c r="B23" s="846" t="s">
        <v>353</v>
      </c>
      <c r="C23" s="830" t="s">
        <v>172</v>
      </c>
      <c r="D23" s="831">
        <v>840</v>
      </c>
      <c r="E23" s="884">
        <v>1328.04</v>
      </c>
      <c r="F23" s="831">
        <v>1326.04</v>
      </c>
      <c r="G23" s="831">
        <v>1821.74</v>
      </c>
      <c r="H23" s="831" t="e">
        <f>'2 NN LN TS'!#REF!</f>
        <v>#REF!</v>
      </c>
      <c r="I23" s="842" t="e">
        <f>'2 NN LN TS'!#REF!</f>
        <v>#REF!</v>
      </c>
      <c r="J23" s="831" t="e">
        <f>'2 NN LN TS'!#REF!</f>
        <v>#REF!</v>
      </c>
      <c r="K23" s="831" t="e">
        <f>'2 NN LN TS'!#REF!</f>
        <v>#REF!</v>
      </c>
      <c r="L23" s="885" t="e">
        <f>H23/D23</f>
        <v>#REF!</v>
      </c>
      <c r="M23" s="886" t="e">
        <f t="shared" si="0"/>
        <v>#REF!</v>
      </c>
      <c r="N23" s="844" t="e">
        <f>I23/G23%</f>
        <v>#REF!</v>
      </c>
      <c r="O23" s="844" t="e">
        <f t="shared" si="3"/>
        <v>#REF!</v>
      </c>
      <c r="P23" s="844" t="e">
        <f t="shared" si="4"/>
        <v>#REF!</v>
      </c>
      <c r="Q23" s="864" t="e">
        <f t="shared" si="2"/>
        <v>#REF!</v>
      </c>
      <c r="R23" s="832"/>
      <c r="S23" s="816"/>
      <c r="T23" s="833" t="e">
        <f>100-#REF!</f>
        <v>#REF!</v>
      </c>
    </row>
    <row r="24" spans="1:25" s="817" customFormat="1" ht="36.75" customHeight="1">
      <c r="A24" s="1706"/>
      <c r="B24" s="846" t="s">
        <v>322</v>
      </c>
      <c r="C24" s="830" t="s">
        <v>56</v>
      </c>
      <c r="D24" s="831">
        <v>282</v>
      </c>
      <c r="E24" s="884">
        <v>6570.55</v>
      </c>
      <c r="F24" s="831">
        <v>4353.47</v>
      </c>
      <c r="G24" s="831">
        <v>8573.99</v>
      </c>
      <c r="H24" s="831" t="e">
        <f>'2 NN LN TS'!#REF!</f>
        <v>#REF!</v>
      </c>
      <c r="I24" s="842" t="e">
        <f>'2 NN LN TS'!#REF!</f>
        <v>#REF!</v>
      </c>
      <c r="J24" s="831" t="e">
        <f>'2 NN LN TS'!#REF!</f>
        <v>#REF!</v>
      </c>
      <c r="K24" s="831" t="e">
        <f>'2 NN LN TS'!#REF!</f>
        <v>#REF!</v>
      </c>
      <c r="L24" s="885" t="e">
        <f>H24/D24</f>
        <v>#REF!</v>
      </c>
      <c r="M24" s="886" t="e">
        <f t="shared" si="0"/>
        <v>#REF!</v>
      </c>
      <c r="N24" s="844" t="e">
        <f t="shared" si="1"/>
        <v>#REF!</v>
      </c>
      <c r="O24" s="844" t="e">
        <f t="shared" si="3"/>
        <v>#REF!</v>
      </c>
      <c r="P24" s="844" t="e">
        <f t="shared" si="4"/>
        <v>#REF!</v>
      </c>
      <c r="Q24" s="844" t="e">
        <f t="shared" si="2"/>
        <v>#REF!</v>
      </c>
      <c r="R24" s="832"/>
      <c r="S24" s="816"/>
      <c r="T24" s="833" t="e">
        <f>100-#REF!</f>
        <v>#REF!</v>
      </c>
      <c r="V24" s="838"/>
    </row>
    <row r="25" spans="1:25" s="817" customFormat="1" ht="45" hidden="1" customHeight="1">
      <c r="A25" s="1706"/>
      <c r="B25" s="847" t="s">
        <v>814</v>
      </c>
      <c r="C25" s="830" t="s">
        <v>429</v>
      </c>
      <c r="D25" s="831"/>
      <c r="E25" s="884">
        <v>156.69910090386588</v>
      </c>
      <c r="F25" s="831">
        <v>104.63814445379161</v>
      </c>
      <c r="G25" s="848">
        <v>190.13172192039031</v>
      </c>
      <c r="H25" s="848"/>
      <c r="I25" s="907"/>
      <c r="J25" s="849"/>
      <c r="K25" s="831"/>
      <c r="L25" s="885" t="e">
        <f>H25/D25</f>
        <v>#DIV/0!</v>
      </c>
      <c r="M25" s="886">
        <f t="shared" si="0"/>
        <v>0</v>
      </c>
      <c r="N25" s="886">
        <f t="shared" si="1"/>
        <v>0</v>
      </c>
      <c r="O25" s="844">
        <f t="shared" si="3"/>
        <v>0</v>
      </c>
      <c r="P25" s="864">
        <f t="shared" si="4"/>
        <v>0</v>
      </c>
      <c r="Q25" s="864" t="e">
        <f t="shared" si="2"/>
        <v>#DIV/0!</v>
      </c>
      <c r="R25" s="832"/>
      <c r="S25" s="816"/>
      <c r="T25" s="833" t="e">
        <f>100-#REF!</f>
        <v>#REF!</v>
      </c>
    </row>
    <row r="26" spans="1:25" s="817" customFormat="1" ht="46.5" customHeight="1">
      <c r="A26" s="1706"/>
      <c r="B26" s="846" t="s">
        <v>929</v>
      </c>
      <c r="C26" s="850" t="s">
        <v>313</v>
      </c>
      <c r="D26" s="831"/>
      <c r="E26" s="884">
        <v>114.49</v>
      </c>
      <c r="F26" s="831">
        <v>0</v>
      </c>
      <c r="G26" s="840">
        <v>91.4</v>
      </c>
      <c r="H26" s="831" t="e">
        <f>'2 NN LN TS'!#REF!</f>
        <v>#REF!</v>
      </c>
      <c r="I26" s="842" t="e">
        <f>'2 NN LN TS'!#REF!</f>
        <v>#REF!</v>
      </c>
      <c r="J26" s="840" t="e">
        <f>'2 NN LN TS'!#REF!</f>
        <v>#REF!</v>
      </c>
      <c r="K26" s="848" t="e">
        <f>'2 NN LN TS'!#REF!</f>
        <v>#REF!</v>
      </c>
      <c r="L26" s="885"/>
      <c r="M26" s="886" t="e">
        <f t="shared" si="0"/>
        <v>#REF!</v>
      </c>
      <c r="N26" s="844" t="e">
        <f t="shared" si="1"/>
        <v>#REF!</v>
      </c>
      <c r="O26" s="844" t="e">
        <f t="shared" si="3"/>
        <v>#REF!</v>
      </c>
      <c r="P26" s="844" t="e">
        <f t="shared" si="4"/>
        <v>#REF!</v>
      </c>
      <c r="Q26" s="864" t="e">
        <f t="shared" si="2"/>
        <v>#REF!</v>
      </c>
      <c r="R26" s="841"/>
      <c r="S26" s="816"/>
    </row>
    <row r="27" spans="1:25" s="821" customFormat="1" ht="31.5" customHeight="1">
      <c r="A27" s="1706"/>
      <c r="B27" s="902" t="s">
        <v>312</v>
      </c>
      <c r="C27" s="908" t="s">
        <v>313</v>
      </c>
      <c r="D27" s="891"/>
      <c r="E27" s="892">
        <v>220</v>
      </c>
      <c r="F27" s="891">
        <v>0</v>
      </c>
      <c r="G27" s="891">
        <v>222</v>
      </c>
      <c r="H27" s="891" t="e">
        <f>'2 NN LN TS'!#REF!</f>
        <v>#REF!</v>
      </c>
      <c r="I27" s="893" t="e">
        <f>'2 NN LN TS'!#REF!</f>
        <v>#REF!</v>
      </c>
      <c r="J27" s="891" t="e">
        <f>'2 NN LN TS'!#REF!</f>
        <v>#REF!</v>
      </c>
      <c r="K27" s="891" t="e">
        <f>'2 NN LN TS'!#REF!</f>
        <v>#REF!</v>
      </c>
      <c r="L27" s="894"/>
      <c r="M27" s="895" t="e">
        <f t="shared" si="0"/>
        <v>#REF!</v>
      </c>
      <c r="N27" s="895" t="e">
        <f t="shared" si="1"/>
        <v>#REF!</v>
      </c>
      <c r="O27" s="896" t="e">
        <f t="shared" si="3"/>
        <v>#REF!</v>
      </c>
      <c r="P27" s="896" t="e">
        <f t="shared" si="4"/>
        <v>#REF!</v>
      </c>
      <c r="Q27" s="896" t="e">
        <f t="shared" si="2"/>
        <v>#REF!</v>
      </c>
      <c r="R27" s="899"/>
      <c r="S27" s="815"/>
    </row>
    <row r="28" spans="1:25" s="817" customFormat="1" ht="26.25" customHeight="1">
      <c r="A28" s="1706"/>
      <c r="B28" s="829" t="s">
        <v>1185</v>
      </c>
      <c r="C28" s="830" t="s">
        <v>314</v>
      </c>
      <c r="D28" s="831">
        <v>135</v>
      </c>
      <c r="E28" s="884">
        <v>726</v>
      </c>
      <c r="F28" s="831">
        <v>691.5</v>
      </c>
      <c r="G28" s="831">
        <v>746</v>
      </c>
      <c r="H28" s="831" t="e">
        <f>'2 NN LN TS'!#REF!</f>
        <v>#REF!</v>
      </c>
      <c r="I28" s="842" t="e">
        <f>'2 NN LN TS'!#REF!</f>
        <v>#REF!</v>
      </c>
      <c r="J28" s="831" t="e">
        <f>'2 NN LN TS'!#REF!</f>
        <v>#REF!</v>
      </c>
      <c r="K28" s="831" t="e">
        <f>'2 NN LN TS'!#REF!</f>
        <v>#REF!</v>
      </c>
      <c r="L28" s="885" t="e">
        <f t="shared" ref="L28:L42" si="5">H28/D28</f>
        <v>#REF!</v>
      </c>
      <c r="M28" s="886" t="e">
        <f t="shared" si="0"/>
        <v>#REF!</v>
      </c>
      <c r="N28" s="844" t="e">
        <f t="shared" si="1"/>
        <v>#REF!</v>
      </c>
      <c r="O28" s="844" t="e">
        <f t="shared" si="3"/>
        <v>#REF!</v>
      </c>
      <c r="P28" s="844" t="e">
        <f>J28/G28%</f>
        <v>#REF!</v>
      </c>
      <c r="Q28" s="864" t="e">
        <f t="shared" si="2"/>
        <v>#REF!</v>
      </c>
      <c r="R28" s="832"/>
      <c r="S28" s="816"/>
    </row>
    <row r="29" spans="1:25" s="817" customFormat="1" ht="15.75" hidden="1" customHeight="1">
      <c r="A29" s="1706"/>
      <c r="B29" s="846" t="s">
        <v>930</v>
      </c>
      <c r="C29" s="830" t="s">
        <v>314</v>
      </c>
      <c r="D29" s="831"/>
      <c r="E29" s="884">
        <v>0</v>
      </c>
      <c r="F29" s="831">
        <v>0</v>
      </c>
      <c r="G29" s="848">
        <v>5</v>
      </c>
      <c r="H29" s="840"/>
      <c r="I29" s="867"/>
      <c r="J29" s="831"/>
      <c r="K29" s="831"/>
      <c r="L29" s="885" t="e">
        <f t="shared" si="5"/>
        <v>#DIV/0!</v>
      </c>
      <c r="M29" s="886">
        <f t="shared" si="0"/>
        <v>0</v>
      </c>
      <c r="N29" s="844">
        <f t="shared" si="1"/>
        <v>0</v>
      </c>
      <c r="O29" s="864" t="e">
        <f t="shared" si="3"/>
        <v>#DIV/0!</v>
      </c>
      <c r="P29" s="864">
        <f t="shared" si="4"/>
        <v>0</v>
      </c>
      <c r="Q29" s="864" t="e">
        <f t="shared" si="2"/>
        <v>#DIV/0!</v>
      </c>
      <c r="R29" s="832"/>
      <c r="S29" s="816"/>
    </row>
    <row r="30" spans="1:25" s="817" customFormat="1" ht="15.75" hidden="1" customHeight="1">
      <c r="A30" s="1706"/>
      <c r="B30" s="847" t="s">
        <v>324</v>
      </c>
      <c r="C30" s="830"/>
      <c r="D30" s="834"/>
      <c r="E30" s="887"/>
      <c r="F30" s="834"/>
      <c r="G30" s="848"/>
      <c r="H30" s="848"/>
      <c r="I30" s="907"/>
      <c r="J30" s="851"/>
      <c r="K30" s="831"/>
      <c r="L30" s="885" t="e">
        <f t="shared" si="5"/>
        <v>#DIV/0!</v>
      </c>
      <c r="M30" s="886" t="e">
        <f t="shared" si="0"/>
        <v>#DIV/0!</v>
      </c>
      <c r="N30" s="844" t="e">
        <f t="shared" si="1"/>
        <v>#DIV/0!</v>
      </c>
      <c r="O30" s="864" t="e">
        <f t="shared" si="3"/>
        <v>#DIV/0!</v>
      </c>
      <c r="P30" s="864" t="e">
        <f t="shared" si="4"/>
        <v>#DIV/0!</v>
      </c>
      <c r="Q30" s="864" t="e">
        <f t="shared" si="2"/>
        <v>#DIV/0!</v>
      </c>
      <c r="R30" s="832"/>
      <c r="S30" s="816"/>
    </row>
    <row r="31" spans="1:25" s="817" customFormat="1" ht="28.5" customHeight="1">
      <c r="A31" s="1706"/>
      <c r="B31" s="847" t="s">
        <v>1186</v>
      </c>
      <c r="C31" s="830" t="s">
        <v>172</v>
      </c>
      <c r="D31" s="840">
        <v>707.1</v>
      </c>
      <c r="E31" s="903">
        <v>705</v>
      </c>
      <c r="F31" s="840">
        <v>707.27</v>
      </c>
      <c r="G31" s="831">
        <v>940</v>
      </c>
      <c r="H31" s="831" t="e">
        <f>'2 NN LN TS'!#REF!</f>
        <v>#REF!</v>
      </c>
      <c r="I31" s="842" t="e">
        <f>'2 NN LN TS'!#REF!</f>
        <v>#REF!</v>
      </c>
      <c r="J31" s="831" t="e">
        <f>'2 NN LN TS'!#REF!</f>
        <v>#REF!</v>
      </c>
      <c r="K31" s="831" t="e">
        <f>'2 NN LN TS'!#REF!</f>
        <v>#REF!</v>
      </c>
      <c r="L31" s="885" t="e">
        <f t="shared" si="5"/>
        <v>#REF!</v>
      </c>
      <c r="M31" s="886" t="e">
        <f t="shared" si="0"/>
        <v>#REF!</v>
      </c>
      <c r="N31" s="844" t="e">
        <f t="shared" si="1"/>
        <v>#REF!</v>
      </c>
      <c r="O31" s="844" t="e">
        <f t="shared" si="3"/>
        <v>#REF!</v>
      </c>
      <c r="P31" s="844" t="e">
        <f t="shared" si="4"/>
        <v>#REF!</v>
      </c>
      <c r="Q31" s="864" t="e">
        <f t="shared" si="2"/>
        <v>#REF!</v>
      </c>
      <c r="R31" s="832"/>
      <c r="S31" s="816"/>
    </row>
    <row r="32" spans="1:25" s="821" customFormat="1" ht="32.25" customHeight="1">
      <c r="A32" s="1706"/>
      <c r="B32" s="902" t="s">
        <v>1126</v>
      </c>
      <c r="C32" s="890" t="s">
        <v>172</v>
      </c>
      <c r="D32" s="899">
        <v>602.1</v>
      </c>
      <c r="E32" s="892">
        <v>600</v>
      </c>
      <c r="F32" s="899">
        <v>602.29999999999995</v>
      </c>
      <c r="G32" s="899">
        <v>855.7</v>
      </c>
      <c r="H32" s="891" t="e">
        <f>'2 NN LN TS'!#REF!</f>
        <v>#REF!</v>
      </c>
      <c r="I32" s="893" t="e">
        <f>'2 NN LN TS'!#REF!</f>
        <v>#REF!</v>
      </c>
      <c r="J32" s="891" t="e">
        <f>'2 NN LN TS'!#REF!</f>
        <v>#REF!</v>
      </c>
      <c r="K32" s="891" t="e">
        <f>'2 NN LN TS'!#REF!</f>
        <v>#REF!</v>
      </c>
      <c r="L32" s="894" t="e">
        <f t="shared" si="5"/>
        <v>#REF!</v>
      </c>
      <c r="M32" s="895" t="e">
        <f t="shared" si="0"/>
        <v>#REF!</v>
      </c>
      <c r="N32" s="896" t="e">
        <f t="shared" si="1"/>
        <v>#REF!</v>
      </c>
      <c r="O32" s="896" t="e">
        <f t="shared" si="3"/>
        <v>#REF!</v>
      </c>
      <c r="P32" s="897" t="e">
        <f t="shared" si="4"/>
        <v>#REF!</v>
      </c>
      <c r="Q32" s="897" t="e">
        <f t="shared" si="2"/>
        <v>#REF!</v>
      </c>
      <c r="R32" s="899"/>
      <c r="S32" s="815"/>
    </row>
    <row r="33" spans="1:19" s="821" customFormat="1" ht="15.75" hidden="1" customHeight="1">
      <c r="A33" s="1706"/>
      <c r="B33" s="889" t="s">
        <v>980</v>
      </c>
      <c r="C33" s="890" t="s">
        <v>172</v>
      </c>
      <c r="D33" s="891"/>
      <c r="E33" s="892"/>
      <c r="F33" s="891">
        <v>0</v>
      </c>
      <c r="G33" s="891"/>
      <c r="H33" s="891"/>
      <c r="I33" s="893"/>
      <c r="J33" s="891"/>
      <c r="K33" s="891"/>
      <c r="L33" s="894" t="e">
        <f t="shared" si="5"/>
        <v>#DIV/0!</v>
      </c>
      <c r="M33" s="895" t="e">
        <f t="shared" si="0"/>
        <v>#DIV/0!</v>
      </c>
      <c r="N33" s="896" t="e">
        <f t="shared" si="1"/>
        <v>#DIV/0!</v>
      </c>
      <c r="O33" s="897" t="e">
        <f t="shared" si="3"/>
        <v>#DIV/0!</v>
      </c>
      <c r="P33" s="897" t="e">
        <f t="shared" si="4"/>
        <v>#DIV/0!</v>
      </c>
      <c r="Q33" s="897" t="e">
        <f t="shared" si="2"/>
        <v>#DIV/0!</v>
      </c>
      <c r="R33" s="899"/>
      <c r="S33" s="815"/>
    </row>
    <row r="34" spans="1:19" s="821" customFormat="1" ht="33" customHeight="1">
      <c r="A34" s="1706"/>
      <c r="B34" s="898" t="s">
        <v>911</v>
      </c>
      <c r="C34" s="890" t="s">
        <v>172</v>
      </c>
      <c r="D34" s="891">
        <v>105</v>
      </c>
      <c r="E34" s="892">
        <v>105</v>
      </c>
      <c r="F34" s="891">
        <v>105</v>
      </c>
      <c r="G34" s="899">
        <v>74.3</v>
      </c>
      <c r="H34" s="891" t="e">
        <f>'2 NN LN TS'!#REF!</f>
        <v>#REF!</v>
      </c>
      <c r="I34" s="893" t="e">
        <f>'2 NN LN TS'!#REF!</f>
        <v>#REF!</v>
      </c>
      <c r="J34" s="891" t="e">
        <f>'2 NN LN TS'!#REF!</f>
        <v>#REF!</v>
      </c>
      <c r="K34" s="891" t="e">
        <f>'2 NN LN TS'!#REF!</f>
        <v>#REF!</v>
      </c>
      <c r="L34" s="894" t="e">
        <f t="shared" si="5"/>
        <v>#REF!</v>
      </c>
      <c r="M34" s="896" t="e">
        <f t="shared" si="0"/>
        <v>#REF!</v>
      </c>
      <c r="N34" s="896" t="e">
        <f t="shared" si="1"/>
        <v>#REF!</v>
      </c>
      <c r="O34" s="896" t="e">
        <f t="shared" si="3"/>
        <v>#REF!</v>
      </c>
      <c r="P34" s="896" t="e">
        <f t="shared" si="4"/>
        <v>#REF!</v>
      </c>
      <c r="Q34" s="897" t="e">
        <f t="shared" si="2"/>
        <v>#REF!</v>
      </c>
      <c r="R34" s="899"/>
      <c r="S34" s="815"/>
    </row>
    <row r="35" spans="1:19" s="821" customFormat="1" ht="21.75" customHeight="1">
      <c r="A35" s="1706"/>
      <c r="B35" s="898" t="s">
        <v>912</v>
      </c>
      <c r="C35" s="890" t="s">
        <v>56</v>
      </c>
      <c r="D35" s="899">
        <v>3733</v>
      </c>
      <c r="E35" s="892">
        <v>8000.23</v>
      </c>
      <c r="F35" s="899">
        <v>7617.92</v>
      </c>
      <c r="G35" s="891">
        <v>10132.98</v>
      </c>
      <c r="H35" s="891" t="e">
        <f>'2 NN LN TS'!#REF!</f>
        <v>#REF!</v>
      </c>
      <c r="I35" s="893" t="e">
        <f>'2 NN LN TS'!#REF!</f>
        <v>#REF!</v>
      </c>
      <c r="J35" s="891" t="e">
        <f>'2 NN LN TS'!#REF!</f>
        <v>#REF!</v>
      </c>
      <c r="K35" s="891" t="e">
        <f>'2 NN LN TS'!#REF!</f>
        <v>#REF!</v>
      </c>
      <c r="L35" s="894" t="e">
        <f t="shared" si="5"/>
        <v>#REF!</v>
      </c>
      <c r="M35" s="895" t="e">
        <f t="shared" si="0"/>
        <v>#REF!</v>
      </c>
      <c r="N35" s="896" t="e">
        <f t="shared" si="1"/>
        <v>#REF!</v>
      </c>
      <c r="O35" s="896" t="e">
        <f t="shared" si="3"/>
        <v>#REF!</v>
      </c>
      <c r="P35" s="896" t="e">
        <f>J35/G35%</f>
        <v>#REF!</v>
      </c>
      <c r="Q35" s="897" t="e">
        <f t="shared" si="2"/>
        <v>#REF!</v>
      </c>
      <c r="R35" s="899"/>
      <c r="S35" s="815"/>
    </row>
    <row r="36" spans="1:19" s="817" customFormat="1" ht="15.75" hidden="1" customHeight="1">
      <c r="A36" s="1706"/>
      <c r="B36" s="852" t="s">
        <v>900</v>
      </c>
      <c r="C36" s="853" t="s">
        <v>314</v>
      </c>
      <c r="D36" s="848"/>
      <c r="E36" s="905">
        <v>261.32</v>
      </c>
      <c r="F36" s="848">
        <v>261.32</v>
      </c>
      <c r="G36" s="848">
        <v>270.02</v>
      </c>
      <c r="H36" s="848"/>
      <c r="I36" s="907"/>
      <c r="J36" s="854"/>
      <c r="K36" s="831"/>
      <c r="L36" s="885" t="e">
        <f t="shared" si="5"/>
        <v>#DIV/0!</v>
      </c>
      <c r="M36" s="886">
        <f t="shared" si="0"/>
        <v>0</v>
      </c>
      <c r="N36" s="886">
        <f t="shared" si="1"/>
        <v>0</v>
      </c>
      <c r="O36" s="844">
        <f t="shared" si="3"/>
        <v>0</v>
      </c>
      <c r="P36" s="864">
        <f t="shared" si="4"/>
        <v>0</v>
      </c>
      <c r="Q36" s="844" t="e">
        <f t="shared" si="2"/>
        <v>#DIV/0!</v>
      </c>
      <c r="R36" s="832"/>
      <c r="S36" s="816"/>
    </row>
    <row r="37" spans="1:19" s="817" customFormat="1" ht="15.75" hidden="1" customHeight="1">
      <c r="A37" s="1706"/>
      <c r="B37" s="855" t="s">
        <v>982</v>
      </c>
      <c r="C37" s="853" t="s">
        <v>314</v>
      </c>
      <c r="D37" s="848"/>
      <c r="E37" s="905">
        <v>80.400000000000006</v>
      </c>
      <c r="F37" s="848">
        <v>80.400000000000006</v>
      </c>
      <c r="G37" s="831">
        <v>89.1</v>
      </c>
      <c r="H37" s="831"/>
      <c r="I37" s="842"/>
      <c r="J37" s="854"/>
      <c r="K37" s="831"/>
      <c r="L37" s="885" t="e">
        <f t="shared" si="5"/>
        <v>#DIV/0!</v>
      </c>
      <c r="M37" s="886">
        <f t="shared" si="0"/>
        <v>0</v>
      </c>
      <c r="N37" s="886">
        <f t="shared" si="1"/>
        <v>0</v>
      </c>
      <c r="O37" s="844">
        <f t="shared" si="3"/>
        <v>0</v>
      </c>
      <c r="P37" s="864">
        <f t="shared" si="4"/>
        <v>0</v>
      </c>
      <c r="Q37" s="844" t="e">
        <f t="shared" si="2"/>
        <v>#DIV/0!</v>
      </c>
      <c r="R37" s="832"/>
      <c r="S37" s="816"/>
    </row>
    <row r="38" spans="1:19" s="821" customFormat="1" ht="15.75" hidden="1" customHeight="1">
      <c r="A38" s="1706"/>
      <c r="B38" s="855" t="s">
        <v>1018</v>
      </c>
      <c r="C38" s="853" t="s">
        <v>314</v>
      </c>
      <c r="D38" s="848"/>
      <c r="E38" s="905">
        <v>0</v>
      </c>
      <c r="F38" s="848">
        <v>0</v>
      </c>
      <c r="G38" s="831">
        <v>0</v>
      </c>
      <c r="H38" s="840"/>
      <c r="I38" s="867"/>
      <c r="J38" s="831"/>
      <c r="K38" s="831"/>
      <c r="L38" s="885" t="e">
        <f t="shared" si="5"/>
        <v>#DIV/0!</v>
      </c>
      <c r="M38" s="886" t="e">
        <f t="shared" si="0"/>
        <v>#DIV/0!</v>
      </c>
      <c r="N38" s="886" t="e">
        <f t="shared" si="1"/>
        <v>#DIV/0!</v>
      </c>
      <c r="O38" s="844" t="e">
        <f t="shared" si="3"/>
        <v>#DIV/0!</v>
      </c>
      <c r="P38" s="864" t="e">
        <f t="shared" si="4"/>
        <v>#DIV/0!</v>
      </c>
      <c r="Q38" s="844" t="e">
        <f t="shared" si="2"/>
        <v>#DIV/0!</v>
      </c>
      <c r="R38" s="835"/>
      <c r="S38" s="815"/>
    </row>
    <row r="39" spans="1:19" s="817" customFormat="1" ht="15.75" hidden="1" customHeight="1">
      <c r="A39" s="1706"/>
      <c r="B39" s="855" t="s">
        <v>981</v>
      </c>
      <c r="C39" s="853" t="s">
        <v>314</v>
      </c>
      <c r="D39" s="848"/>
      <c r="E39" s="905">
        <v>180.92</v>
      </c>
      <c r="F39" s="848">
        <v>180.92</v>
      </c>
      <c r="G39" s="831">
        <v>180.92</v>
      </c>
      <c r="H39" s="831"/>
      <c r="I39" s="842"/>
      <c r="J39" s="854"/>
      <c r="K39" s="831"/>
      <c r="L39" s="885" t="e">
        <f t="shared" si="5"/>
        <v>#DIV/0!</v>
      </c>
      <c r="M39" s="886">
        <f t="shared" si="0"/>
        <v>0</v>
      </c>
      <c r="N39" s="886">
        <f t="shared" si="1"/>
        <v>0</v>
      </c>
      <c r="O39" s="844">
        <f t="shared" si="3"/>
        <v>0</v>
      </c>
      <c r="P39" s="864">
        <f t="shared" si="4"/>
        <v>0</v>
      </c>
      <c r="Q39" s="844" t="e">
        <f t="shared" si="2"/>
        <v>#DIV/0!</v>
      </c>
      <c r="R39" s="832"/>
      <c r="S39" s="816"/>
    </row>
    <row r="40" spans="1:19" s="821" customFormat="1" ht="15.75" hidden="1" customHeight="1">
      <c r="A40" s="1706"/>
      <c r="B40" s="855" t="s">
        <v>1019</v>
      </c>
      <c r="C40" s="853" t="s">
        <v>314</v>
      </c>
      <c r="D40" s="831"/>
      <c r="E40" s="884">
        <v>80.92</v>
      </c>
      <c r="F40" s="831">
        <v>80.92</v>
      </c>
      <c r="G40" s="831">
        <v>0</v>
      </c>
      <c r="H40" s="831"/>
      <c r="I40" s="842"/>
      <c r="J40" s="854"/>
      <c r="K40" s="831"/>
      <c r="L40" s="885" t="e">
        <f t="shared" si="5"/>
        <v>#DIV/0!</v>
      </c>
      <c r="M40" s="886" t="e">
        <f t="shared" si="0"/>
        <v>#DIV/0!</v>
      </c>
      <c r="N40" s="886" t="e">
        <f t="shared" si="1"/>
        <v>#DIV/0!</v>
      </c>
      <c r="O40" s="844">
        <f t="shared" si="3"/>
        <v>0</v>
      </c>
      <c r="P40" s="864" t="e">
        <f t="shared" si="4"/>
        <v>#DIV/0!</v>
      </c>
      <c r="Q40" s="844" t="e">
        <f t="shared" si="2"/>
        <v>#DIV/0!</v>
      </c>
      <c r="R40" s="835"/>
      <c r="S40" s="815"/>
    </row>
    <row r="41" spans="1:19" s="817" customFormat="1" ht="23.25" hidden="1" customHeight="1">
      <c r="A41" s="1706"/>
      <c r="B41" s="852" t="s">
        <v>901</v>
      </c>
      <c r="C41" s="853" t="s">
        <v>314</v>
      </c>
      <c r="D41" s="848"/>
      <c r="E41" s="905">
        <v>23</v>
      </c>
      <c r="F41" s="848">
        <v>23</v>
      </c>
      <c r="G41" s="831">
        <v>23</v>
      </c>
      <c r="H41" s="831"/>
      <c r="I41" s="842"/>
      <c r="J41" s="854"/>
      <c r="K41" s="831"/>
      <c r="L41" s="885" t="e">
        <f t="shared" si="5"/>
        <v>#DIV/0!</v>
      </c>
      <c r="M41" s="886">
        <f t="shared" si="0"/>
        <v>0</v>
      </c>
      <c r="N41" s="886">
        <f t="shared" si="1"/>
        <v>0</v>
      </c>
      <c r="O41" s="844">
        <f t="shared" si="3"/>
        <v>0</v>
      </c>
      <c r="P41" s="864">
        <f t="shared" si="4"/>
        <v>0</v>
      </c>
      <c r="Q41" s="844" t="e">
        <f t="shared" si="2"/>
        <v>#DIV/0!</v>
      </c>
      <c r="R41" s="832"/>
      <c r="S41" s="816"/>
    </row>
    <row r="42" spans="1:19" s="862" customFormat="1" ht="15.75" hidden="1" customHeight="1">
      <c r="A42" s="1706"/>
      <c r="B42" s="857" t="s">
        <v>1024</v>
      </c>
      <c r="C42" s="856" t="s">
        <v>314</v>
      </c>
      <c r="D42" s="858"/>
      <c r="E42" s="909">
        <v>0</v>
      </c>
      <c r="F42" s="858">
        <v>0</v>
      </c>
      <c r="G42" s="859">
        <v>0</v>
      </c>
      <c r="H42" s="910"/>
      <c r="I42" s="842"/>
      <c r="J42" s="910"/>
      <c r="K42" s="831"/>
      <c r="L42" s="885" t="e">
        <f t="shared" si="5"/>
        <v>#DIV/0!</v>
      </c>
      <c r="M42" s="886" t="e">
        <f t="shared" si="0"/>
        <v>#DIV/0!</v>
      </c>
      <c r="N42" s="886" t="e">
        <f t="shared" si="1"/>
        <v>#DIV/0!</v>
      </c>
      <c r="O42" s="844" t="e">
        <f t="shared" si="3"/>
        <v>#DIV/0!</v>
      </c>
      <c r="P42" s="864" t="e">
        <f t="shared" si="4"/>
        <v>#DIV/0!</v>
      </c>
      <c r="Q42" s="844" t="e">
        <f t="shared" si="2"/>
        <v>#DIV/0!</v>
      </c>
      <c r="R42" s="860"/>
      <c r="S42" s="861"/>
    </row>
    <row r="43" spans="1:19" s="817" customFormat="1" ht="24.75" customHeight="1">
      <c r="A43" s="1706"/>
      <c r="B43" s="846" t="s">
        <v>95</v>
      </c>
      <c r="C43" s="830" t="s">
        <v>167</v>
      </c>
      <c r="D43" s="854"/>
      <c r="E43" s="911">
        <v>-3.05</v>
      </c>
      <c r="F43" s="854"/>
      <c r="G43" s="840">
        <v>8.09</v>
      </c>
      <c r="H43" s="848"/>
      <c r="I43" s="907"/>
      <c r="J43" s="849" t="e">
        <f>'2 NN LN TS'!#REF!</f>
        <v>#REF!</v>
      </c>
      <c r="K43" s="849" t="e">
        <f>'2 NN LN TS'!#REF!</f>
        <v>#REF!</v>
      </c>
      <c r="L43" s="849" t="e">
        <f>'2 NN LN TS'!#REF!</f>
        <v>#REF!</v>
      </c>
      <c r="M43" s="849" t="e">
        <f>'2 NN LN TS'!#REF!</f>
        <v>#REF!</v>
      </c>
      <c r="N43" s="849" t="e">
        <f>'2 NN LN TS'!#REF!</f>
        <v>#REF!</v>
      </c>
      <c r="O43" s="849" t="e">
        <f>'2 NN LN TS'!#REF!</f>
        <v>#REF!</v>
      </c>
      <c r="P43" s="910" t="e">
        <f>'2 NN LN TS'!#REF!</f>
        <v>#REF!</v>
      </c>
      <c r="Q43" s="844"/>
      <c r="R43" s="832"/>
      <c r="S43" s="816"/>
    </row>
    <row r="44" spans="1:19" s="817" customFormat="1" ht="45" hidden="1" customHeight="1">
      <c r="A44" s="863"/>
      <c r="B44" s="847" t="s">
        <v>582</v>
      </c>
      <c r="C44" s="830" t="s">
        <v>56</v>
      </c>
      <c r="D44" s="854"/>
      <c r="E44" s="911">
        <v>1905.96</v>
      </c>
      <c r="F44" s="854">
        <v>1730.31</v>
      </c>
      <c r="G44" s="848">
        <v>2279.75</v>
      </c>
      <c r="H44" s="848"/>
      <c r="I44" s="907"/>
      <c r="J44" s="851"/>
      <c r="K44" s="910"/>
      <c r="L44" s="912" t="e">
        <f>H44/D44</f>
        <v>#DIV/0!</v>
      </c>
      <c r="M44" s="913">
        <f t="shared" si="0"/>
        <v>0</v>
      </c>
      <c r="N44" s="913">
        <f t="shared" si="1"/>
        <v>0</v>
      </c>
      <c r="O44" s="914">
        <f t="shared" si="3"/>
        <v>0</v>
      </c>
      <c r="P44" s="915">
        <f t="shared" si="4"/>
        <v>0</v>
      </c>
      <c r="Q44" s="844" t="e">
        <f t="shared" si="2"/>
        <v>#DIV/0!</v>
      </c>
      <c r="R44" s="832"/>
      <c r="S44" s="816"/>
    </row>
    <row r="45" spans="1:19" s="828" customFormat="1" ht="24" customHeight="1">
      <c r="A45" s="822" t="s">
        <v>171</v>
      </c>
      <c r="B45" s="823" t="s">
        <v>297</v>
      </c>
      <c r="C45" s="822"/>
      <c r="D45" s="822"/>
      <c r="E45" s="879"/>
      <c r="F45" s="822"/>
      <c r="G45" s="824"/>
      <c r="H45" s="880"/>
      <c r="I45" s="881"/>
      <c r="J45" s="916"/>
      <c r="K45" s="910"/>
      <c r="L45" s="912"/>
      <c r="M45" s="913"/>
      <c r="N45" s="913"/>
      <c r="O45" s="914"/>
      <c r="P45" s="915"/>
      <c r="Q45" s="844"/>
      <c r="R45" s="825"/>
      <c r="S45" s="826"/>
    </row>
    <row r="46" spans="1:19" s="919" customFormat="1" ht="45" hidden="1" customHeight="1">
      <c r="A46" s="917"/>
      <c r="B46" s="847" t="s">
        <v>617</v>
      </c>
      <c r="C46" s="830" t="s">
        <v>195</v>
      </c>
      <c r="D46" s="831"/>
      <c r="E46" s="884">
        <v>12006</v>
      </c>
      <c r="F46" s="831">
        <v>11940</v>
      </c>
      <c r="G46" s="831">
        <v>12668</v>
      </c>
      <c r="H46" s="831"/>
      <c r="I46" s="842"/>
      <c r="J46" s="851"/>
      <c r="K46" s="910"/>
      <c r="L46" s="912" t="e">
        <f t="shared" ref="L46:L51" si="6">H46/D46</f>
        <v>#DIV/0!</v>
      </c>
      <c r="M46" s="913">
        <f t="shared" si="0"/>
        <v>0</v>
      </c>
      <c r="N46" s="913">
        <f t="shared" si="1"/>
        <v>0</v>
      </c>
      <c r="O46" s="914">
        <f t="shared" si="3"/>
        <v>0</v>
      </c>
      <c r="P46" s="915">
        <f t="shared" ref="P46:P81" si="7">J46/G46%</f>
        <v>0</v>
      </c>
      <c r="Q46" s="844" t="e">
        <f t="shared" si="2"/>
        <v>#DIV/0!</v>
      </c>
      <c r="R46" s="832"/>
      <c r="S46" s="918"/>
    </row>
    <row r="47" spans="1:19" s="817" customFormat="1" ht="16.5" hidden="1">
      <c r="A47" s="1706">
        <v>5</v>
      </c>
      <c r="B47" s="847" t="s">
        <v>614</v>
      </c>
      <c r="C47" s="830" t="s">
        <v>188</v>
      </c>
      <c r="D47" s="831"/>
      <c r="E47" s="884">
        <v>42787</v>
      </c>
      <c r="F47" s="831">
        <v>42246</v>
      </c>
      <c r="G47" s="831">
        <v>45338</v>
      </c>
      <c r="H47" s="831"/>
      <c r="I47" s="842"/>
      <c r="J47" s="910"/>
      <c r="K47" s="910"/>
      <c r="L47" s="912" t="e">
        <f t="shared" si="6"/>
        <v>#DIV/0!</v>
      </c>
      <c r="M47" s="913">
        <f t="shared" si="0"/>
        <v>0</v>
      </c>
      <c r="N47" s="913">
        <f t="shared" si="1"/>
        <v>0</v>
      </c>
      <c r="O47" s="914">
        <f t="shared" si="3"/>
        <v>0</v>
      </c>
      <c r="P47" s="915">
        <f t="shared" si="7"/>
        <v>0</v>
      </c>
      <c r="Q47" s="844" t="e">
        <f t="shared" si="2"/>
        <v>#DIV/0!</v>
      </c>
      <c r="R47" s="832"/>
      <c r="S47" s="816"/>
    </row>
    <row r="48" spans="1:19" s="817" customFormat="1" ht="19.5" customHeight="1">
      <c r="A48" s="1706"/>
      <c r="B48" s="847" t="s">
        <v>147</v>
      </c>
      <c r="C48" s="830" t="s">
        <v>188</v>
      </c>
      <c r="D48" s="831">
        <v>41592</v>
      </c>
      <c r="E48" s="884">
        <v>41931</v>
      </c>
      <c r="F48" s="831">
        <v>41605</v>
      </c>
      <c r="G48" s="831">
        <v>45095</v>
      </c>
      <c r="H48" s="831" t="e">
        <f>'9 DS-KHHGD '!#REF!</f>
        <v>#REF!</v>
      </c>
      <c r="I48" s="842" t="e">
        <f>'9 DS-KHHGD '!#REF!</f>
        <v>#REF!</v>
      </c>
      <c r="J48" s="910" t="e">
        <f>'9 DS-KHHGD '!#REF!</f>
        <v>#REF!</v>
      </c>
      <c r="K48" s="910">
        <f>'9 DS-KHHGD '!E13</f>
        <v>45474</v>
      </c>
      <c r="L48" s="912" t="e">
        <f t="shared" si="6"/>
        <v>#REF!</v>
      </c>
      <c r="M48" s="913" t="e">
        <f t="shared" si="0"/>
        <v>#REF!</v>
      </c>
      <c r="N48" s="914" t="e">
        <f>I48/G48%</f>
        <v>#REF!</v>
      </c>
      <c r="O48" s="914" t="e">
        <f t="shared" si="3"/>
        <v>#REF!</v>
      </c>
      <c r="P48" s="914" t="e">
        <f>J48/G48%</f>
        <v>#REF!</v>
      </c>
      <c r="Q48" s="864" t="e">
        <f t="shared" si="2"/>
        <v>#REF!</v>
      </c>
      <c r="R48" s="832"/>
      <c r="S48" s="816"/>
    </row>
    <row r="49" spans="1:19" s="817" customFormat="1" ht="45" hidden="1" customHeight="1">
      <c r="A49" s="1706"/>
      <c r="B49" s="847" t="s">
        <v>615</v>
      </c>
      <c r="C49" s="830" t="s">
        <v>168</v>
      </c>
      <c r="D49" s="840"/>
      <c r="E49" s="903">
        <v>14.95</v>
      </c>
      <c r="F49" s="840">
        <v>10</v>
      </c>
      <c r="G49" s="840">
        <v>14.7</v>
      </c>
      <c r="H49" s="840"/>
      <c r="I49" s="867"/>
      <c r="J49" s="851"/>
      <c r="K49" s="910"/>
      <c r="L49" s="912" t="e">
        <f t="shared" si="6"/>
        <v>#DIV/0!</v>
      </c>
      <c r="M49" s="913">
        <f t="shared" si="0"/>
        <v>0</v>
      </c>
      <c r="N49" s="914">
        <f t="shared" si="1"/>
        <v>0</v>
      </c>
      <c r="O49" s="915">
        <f t="shared" si="3"/>
        <v>0</v>
      </c>
      <c r="P49" s="915">
        <f t="shared" si="7"/>
        <v>0</v>
      </c>
      <c r="Q49" s="864" t="e">
        <f t="shared" si="2"/>
        <v>#DIV/0!</v>
      </c>
      <c r="R49" s="832"/>
      <c r="S49" s="816"/>
    </row>
    <row r="50" spans="1:19" s="817" customFormat="1" ht="45" hidden="1" customHeight="1">
      <c r="A50" s="1706"/>
      <c r="B50" s="847" t="s">
        <v>616</v>
      </c>
      <c r="C50" s="830" t="s">
        <v>168</v>
      </c>
      <c r="D50" s="840"/>
      <c r="E50" s="903">
        <v>2.41</v>
      </c>
      <c r="F50" s="840">
        <v>1.77</v>
      </c>
      <c r="G50" s="840">
        <v>2.66</v>
      </c>
      <c r="H50" s="840"/>
      <c r="I50" s="867"/>
      <c r="J50" s="851"/>
      <c r="K50" s="910"/>
      <c r="L50" s="912" t="e">
        <f t="shared" si="6"/>
        <v>#DIV/0!</v>
      </c>
      <c r="M50" s="913">
        <f t="shared" si="0"/>
        <v>0</v>
      </c>
      <c r="N50" s="914">
        <f t="shared" si="1"/>
        <v>0</v>
      </c>
      <c r="O50" s="915">
        <f t="shared" si="3"/>
        <v>0</v>
      </c>
      <c r="P50" s="915">
        <f t="shared" si="7"/>
        <v>0</v>
      </c>
      <c r="Q50" s="864" t="e">
        <f t="shared" si="2"/>
        <v>#DIV/0!</v>
      </c>
      <c r="R50" s="832"/>
      <c r="S50" s="816"/>
    </row>
    <row r="51" spans="1:19" s="817" customFormat="1" ht="29.25" customHeight="1">
      <c r="A51" s="1706"/>
      <c r="B51" s="829" t="s">
        <v>298</v>
      </c>
      <c r="C51" s="830" t="s">
        <v>168</v>
      </c>
      <c r="D51" s="864">
        <v>6.3</v>
      </c>
      <c r="E51" s="920">
        <v>12.54</v>
      </c>
      <c r="F51" s="864">
        <v>8.23</v>
      </c>
      <c r="G51" s="831">
        <v>12.04</v>
      </c>
      <c r="H51" s="840" t="e">
        <f>'9 DS-KHHGD '!#REF!</f>
        <v>#REF!</v>
      </c>
      <c r="I51" s="867" t="e">
        <f>'9 DS-KHHGD '!#REF!</f>
        <v>#REF!</v>
      </c>
      <c r="J51" s="849" t="e">
        <f>'9 DS-KHHGD '!#REF!</f>
        <v>#REF!</v>
      </c>
      <c r="K51" s="849">
        <f>'9 DS-KHHGD '!E23</f>
        <v>10.485825746580465</v>
      </c>
      <c r="L51" s="912" t="e">
        <f t="shared" si="6"/>
        <v>#REF!</v>
      </c>
      <c r="M51" s="913" t="e">
        <f t="shared" si="0"/>
        <v>#REF!</v>
      </c>
      <c r="N51" s="914" t="e">
        <f t="shared" si="1"/>
        <v>#REF!</v>
      </c>
      <c r="O51" s="914" t="e">
        <f>J51/E51%</f>
        <v>#REF!</v>
      </c>
      <c r="P51" s="914" t="e">
        <f>G51/J51%</f>
        <v>#REF!</v>
      </c>
      <c r="Q51" s="864" t="e">
        <f t="shared" si="2"/>
        <v>#REF!</v>
      </c>
      <c r="R51" s="832"/>
      <c r="S51" s="816"/>
    </row>
    <row r="52" spans="1:19" s="817" customFormat="1" ht="30" customHeight="1">
      <c r="A52" s="1706"/>
      <c r="B52" s="847" t="s">
        <v>778</v>
      </c>
      <c r="C52" s="830" t="s">
        <v>168</v>
      </c>
      <c r="D52" s="840"/>
      <c r="E52" s="903">
        <v>0.69</v>
      </c>
      <c r="F52" s="840">
        <v>5.65</v>
      </c>
      <c r="G52" s="854">
        <v>0.25</v>
      </c>
      <c r="H52" s="854"/>
      <c r="I52" s="921" t="e">
        <f>'9 DS-KHHGD '!#REF!</f>
        <v>#REF!</v>
      </c>
      <c r="J52" s="922" t="e">
        <f>'9 DS-KHHGD '!#REF!</f>
        <v>#REF!</v>
      </c>
      <c r="K52" s="922">
        <f>'9 DS-KHHGD '!E24</f>
        <v>0.28000000000000003</v>
      </c>
      <c r="L52" s="912"/>
      <c r="M52" s="913">
        <f t="shared" si="0"/>
        <v>0</v>
      </c>
      <c r="N52" s="914" t="e">
        <f>I52/G52%</f>
        <v>#REF!</v>
      </c>
      <c r="O52" s="914"/>
      <c r="P52" s="914"/>
      <c r="Q52" s="864" t="e">
        <f t="shared" si="2"/>
        <v>#REF!</v>
      </c>
      <c r="R52" s="832"/>
      <c r="S52" s="816"/>
    </row>
    <row r="53" spans="1:19" s="817" customFormat="1" ht="31.5" customHeight="1">
      <c r="A53" s="1706"/>
      <c r="B53" s="829" t="s">
        <v>316</v>
      </c>
      <c r="C53" s="830" t="s">
        <v>167</v>
      </c>
      <c r="D53" s="840">
        <v>11.3</v>
      </c>
      <c r="E53" s="923">
        <v>11.24</v>
      </c>
      <c r="F53" s="867">
        <v>11.3</v>
      </c>
      <c r="G53" s="867">
        <v>11.8</v>
      </c>
      <c r="H53" s="867" t="e">
        <f>ROUND(('10 YT'!#REF!),2)</f>
        <v>#REF!</v>
      </c>
      <c r="I53" s="867">
        <f>ROUND(('10 YT'!D30),2)</f>
        <v>11.2</v>
      </c>
      <c r="J53" s="849" t="e">
        <f>ROUND(('10 YT'!#REF!),2)</f>
        <v>#REF!</v>
      </c>
      <c r="K53" s="849" t="e">
        <f>ROUND(('10 YT'!E30),2)</f>
        <v>#REF!</v>
      </c>
      <c r="L53" s="912" t="e">
        <f>D53/H53</f>
        <v>#REF!</v>
      </c>
      <c r="M53" s="913" t="e">
        <f t="shared" si="0"/>
        <v>#REF!</v>
      </c>
      <c r="N53" s="914">
        <f>G53/I53%</f>
        <v>105.35714285714288</v>
      </c>
      <c r="O53" s="914" t="e">
        <f>E53/J53%</f>
        <v>#REF!</v>
      </c>
      <c r="P53" s="914" t="e">
        <f>G53/J53%</f>
        <v>#REF!</v>
      </c>
      <c r="Q53" s="924" t="e">
        <f t="shared" si="2"/>
        <v>#REF!</v>
      </c>
      <c r="R53" s="868"/>
      <c r="S53" s="816"/>
    </row>
    <row r="54" spans="1:19" s="817" customFormat="1" ht="37.5" customHeight="1">
      <c r="A54" s="1706">
        <v>6</v>
      </c>
      <c r="B54" s="846" t="s">
        <v>1125</v>
      </c>
      <c r="C54" s="830" t="s">
        <v>46</v>
      </c>
      <c r="D54" s="831">
        <v>7</v>
      </c>
      <c r="E54" s="884">
        <v>7</v>
      </c>
      <c r="F54" s="831">
        <v>7</v>
      </c>
      <c r="G54" s="831">
        <v>7</v>
      </c>
      <c r="H54" s="831" t="e">
        <f>'10 YT'!#REF!</f>
        <v>#REF!</v>
      </c>
      <c r="I54" s="842">
        <f>'10 YT'!D24</f>
        <v>7</v>
      </c>
      <c r="J54" s="910" t="e">
        <f>'10 YT'!#REF!</f>
        <v>#REF!</v>
      </c>
      <c r="K54" s="910" t="e">
        <f>'10 YT'!E24</f>
        <v>#REF!</v>
      </c>
      <c r="L54" s="912" t="e">
        <f t="shared" ref="L54:L66" si="8">H54/D54</f>
        <v>#REF!</v>
      </c>
      <c r="M54" s="914" t="e">
        <f t="shared" si="0"/>
        <v>#REF!</v>
      </c>
      <c r="N54" s="914">
        <f t="shared" si="1"/>
        <v>99.999999999999986</v>
      </c>
      <c r="O54" s="914" t="e">
        <f t="shared" si="3"/>
        <v>#REF!</v>
      </c>
      <c r="P54" s="914" t="e">
        <f t="shared" si="7"/>
        <v>#REF!</v>
      </c>
      <c r="Q54" s="844" t="e">
        <f t="shared" si="2"/>
        <v>#REF!</v>
      </c>
      <c r="R54" s="832"/>
      <c r="S54" s="816"/>
    </row>
    <row r="55" spans="1:19" s="817" customFormat="1" ht="33" hidden="1">
      <c r="A55" s="1706"/>
      <c r="B55" s="829" t="s">
        <v>1226</v>
      </c>
      <c r="C55" s="830" t="s">
        <v>19</v>
      </c>
      <c r="D55" s="854"/>
      <c r="E55" s="911">
        <v>49.84</v>
      </c>
      <c r="F55" s="854">
        <v>45.19</v>
      </c>
      <c r="G55" s="840">
        <v>0</v>
      </c>
      <c r="H55" s="840"/>
      <c r="I55" s="867"/>
      <c r="J55" s="851"/>
      <c r="K55" s="910"/>
      <c r="L55" s="912" t="e">
        <f t="shared" si="8"/>
        <v>#DIV/0!</v>
      </c>
      <c r="M55" s="913" t="e">
        <f t="shared" si="0"/>
        <v>#DIV/0!</v>
      </c>
      <c r="N55" s="914" t="e">
        <f t="shared" si="1"/>
        <v>#DIV/0!</v>
      </c>
      <c r="O55" s="915">
        <f t="shared" si="3"/>
        <v>0</v>
      </c>
      <c r="P55" s="915" t="e">
        <f t="shared" si="7"/>
        <v>#DIV/0!</v>
      </c>
      <c r="Q55" s="864" t="e">
        <f t="shared" si="2"/>
        <v>#DIV/0!</v>
      </c>
      <c r="R55" s="832"/>
      <c r="S55" s="816"/>
    </row>
    <row r="56" spans="1:19" s="817" customFormat="1" ht="36" customHeight="1">
      <c r="A56" s="1706"/>
      <c r="B56" s="829" t="s">
        <v>1227</v>
      </c>
      <c r="C56" s="830" t="s">
        <v>19</v>
      </c>
      <c r="D56" s="840">
        <v>2.16</v>
      </c>
      <c r="E56" s="903">
        <v>2.86</v>
      </c>
      <c r="F56" s="840">
        <v>2.64</v>
      </c>
      <c r="G56" s="854">
        <v>3.33</v>
      </c>
      <c r="H56" s="840" t="e">
        <f>'10 YT'!#REF!</f>
        <v>#REF!</v>
      </c>
      <c r="I56" s="867">
        <f>'10 YT'!D43</f>
        <v>4.9000000000000004</v>
      </c>
      <c r="J56" s="849" t="e">
        <f>'10 YT'!#REF!</f>
        <v>#REF!</v>
      </c>
      <c r="K56" s="849">
        <f>'10 YT'!E43</f>
        <v>4.8</v>
      </c>
      <c r="L56" s="912" t="e">
        <f t="shared" si="8"/>
        <v>#REF!</v>
      </c>
      <c r="M56" s="913" t="e">
        <f t="shared" si="0"/>
        <v>#REF!</v>
      </c>
      <c r="N56" s="914">
        <f t="shared" si="1"/>
        <v>147.14714714714714</v>
      </c>
      <c r="O56" s="914" t="e">
        <f t="shared" si="3"/>
        <v>#REF!</v>
      </c>
      <c r="P56" s="914" t="e">
        <f t="shared" si="7"/>
        <v>#REF!</v>
      </c>
      <c r="Q56" s="864" t="e">
        <f t="shared" si="2"/>
        <v>#REF!</v>
      </c>
      <c r="R56" s="832"/>
      <c r="S56" s="816"/>
    </row>
    <row r="57" spans="1:19" s="817" customFormat="1" ht="45.75" customHeight="1">
      <c r="A57" s="1706"/>
      <c r="B57" s="829" t="s">
        <v>836</v>
      </c>
      <c r="C57" s="830" t="s">
        <v>167</v>
      </c>
      <c r="D57" s="831">
        <v>100</v>
      </c>
      <c r="E57" s="884">
        <v>100</v>
      </c>
      <c r="F57" s="831">
        <v>100</v>
      </c>
      <c r="G57" s="831">
        <v>100</v>
      </c>
      <c r="H57" s="831" t="e">
        <f>'10 YT'!#REF!</f>
        <v>#REF!</v>
      </c>
      <c r="I57" s="831">
        <f>'10 YT'!D45</f>
        <v>100</v>
      </c>
      <c r="J57" s="910" t="e">
        <f>'10 YT'!#REF!</f>
        <v>#REF!</v>
      </c>
      <c r="K57" s="910">
        <f>'10 YT'!E45</f>
        <v>100</v>
      </c>
      <c r="L57" s="912" t="e">
        <f t="shared" si="8"/>
        <v>#REF!</v>
      </c>
      <c r="M57" s="914" t="e">
        <f t="shared" si="0"/>
        <v>#REF!</v>
      </c>
      <c r="N57" s="914">
        <f>I57/G57%</f>
        <v>100</v>
      </c>
      <c r="O57" s="914" t="e">
        <f t="shared" si="3"/>
        <v>#REF!</v>
      </c>
      <c r="P57" s="914" t="e">
        <f t="shared" si="7"/>
        <v>#REF!</v>
      </c>
      <c r="Q57" s="844" t="e">
        <f t="shared" si="2"/>
        <v>#REF!</v>
      </c>
      <c r="R57" s="841"/>
      <c r="S57" s="816"/>
    </row>
    <row r="58" spans="1:19" s="817" customFormat="1" ht="39" customHeight="1">
      <c r="A58" s="1706">
        <v>7</v>
      </c>
      <c r="B58" s="829" t="s">
        <v>838</v>
      </c>
      <c r="C58" s="830" t="s">
        <v>197</v>
      </c>
      <c r="D58" s="831">
        <v>21</v>
      </c>
      <c r="E58" s="884">
        <v>22</v>
      </c>
      <c r="F58" s="831">
        <v>21</v>
      </c>
      <c r="G58" s="831">
        <v>23</v>
      </c>
      <c r="H58" s="831" t="e">
        <f>'11 GDĐT'!H62</f>
        <v>#REF!</v>
      </c>
      <c r="I58" s="842" t="e">
        <f>'11 GDĐT'!I62</f>
        <v>#REF!</v>
      </c>
      <c r="J58" s="910" t="e">
        <f>'11 GDĐT'!J62</f>
        <v>#REF!</v>
      </c>
      <c r="K58" s="910" t="e">
        <f>'11 GDĐT'!L62</f>
        <v>#REF!</v>
      </c>
      <c r="L58" s="912" t="e">
        <f t="shared" si="8"/>
        <v>#REF!</v>
      </c>
      <c r="M58" s="914" t="e">
        <f t="shared" si="0"/>
        <v>#REF!</v>
      </c>
      <c r="N58" s="914" t="e">
        <f t="shared" si="1"/>
        <v>#REF!</v>
      </c>
      <c r="O58" s="914" t="e">
        <f>J58/E58%</f>
        <v>#REF!</v>
      </c>
      <c r="P58" s="914" t="e">
        <f>J58/G58%</f>
        <v>#REF!</v>
      </c>
      <c r="Q58" s="844" t="e">
        <f t="shared" si="2"/>
        <v>#REF!</v>
      </c>
      <c r="R58" s="841"/>
      <c r="S58" s="816"/>
    </row>
    <row r="59" spans="1:19" s="817" customFormat="1" ht="16.5" hidden="1">
      <c r="A59" s="1706"/>
      <c r="B59" s="829" t="s">
        <v>807</v>
      </c>
      <c r="C59" s="830" t="s">
        <v>197</v>
      </c>
      <c r="D59" s="831"/>
      <c r="E59" s="884">
        <v>1</v>
      </c>
      <c r="F59" s="831">
        <v>0</v>
      </c>
      <c r="G59" s="840">
        <v>0</v>
      </c>
      <c r="H59" s="840"/>
      <c r="I59" s="867"/>
      <c r="J59" s="910"/>
      <c r="K59" s="910"/>
      <c r="L59" s="912" t="e">
        <f t="shared" si="8"/>
        <v>#DIV/0!</v>
      </c>
      <c r="M59" s="913" t="e">
        <f t="shared" si="0"/>
        <v>#DIV/0!</v>
      </c>
      <c r="N59" s="914" t="e">
        <f t="shared" si="1"/>
        <v>#DIV/0!</v>
      </c>
      <c r="O59" s="914">
        <f t="shared" si="3"/>
        <v>0</v>
      </c>
      <c r="P59" s="914" t="e">
        <f t="shared" si="7"/>
        <v>#DIV/0!</v>
      </c>
      <c r="Q59" s="864" t="e">
        <f t="shared" si="2"/>
        <v>#DIV/0!</v>
      </c>
      <c r="R59" s="832"/>
      <c r="S59" s="816"/>
    </row>
    <row r="60" spans="1:19" s="932" customFormat="1" ht="22.5" hidden="1" customHeight="1">
      <c r="A60" s="1706"/>
      <c r="B60" s="925" t="s">
        <v>1026</v>
      </c>
      <c r="C60" s="926" t="s">
        <v>167</v>
      </c>
      <c r="D60" s="927"/>
      <c r="E60" s="928">
        <v>88</v>
      </c>
      <c r="F60" s="927">
        <v>84</v>
      </c>
      <c r="G60" s="929">
        <v>79.31</v>
      </c>
      <c r="H60" s="840"/>
      <c r="I60" s="867"/>
      <c r="J60" s="910"/>
      <c r="K60" s="910"/>
      <c r="L60" s="912" t="e">
        <f t="shared" si="8"/>
        <v>#DIV/0!</v>
      </c>
      <c r="M60" s="913">
        <f t="shared" si="0"/>
        <v>0</v>
      </c>
      <c r="N60" s="914">
        <f t="shared" si="1"/>
        <v>0</v>
      </c>
      <c r="O60" s="914">
        <f t="shared" si="3"/>
        <v>0</v>
      </c>
      <c r="P60" s="914">
        <f t="shared" si="7"/>
        <v>0</v>
      </c>
      <c r="Q60" s="864" t="e">
        <f t="shared" si="2"/>
        <v>#DIV/0!</v>
      </c>
      <c r="R60" s="930"/>
      <c r="S60" s="931"/>
    </row>
    <row r="61" spans="1:19" s="932" customFormat="1" ht="21.75" hidden="1" customHeight="1">
      <c r="A61" s="1706"/>
      <c r="B61" s="933" t="s">
        <v>532</v>
      </c>
      <c r="C61" s="926" t="s">
        <v>167</v>
      </c>
      <c r="D61" s="927"/>
      <c r="E61" s="928">
        <v>91.67</v>
      </c>
      <c r="F61" s="927">
        <v>83.33</v>
      </c>
      <c r="G61" s="934">
        <v>84.62</v>
      </c>
      <c r="H61" s="840"/>
      <c r="I61" s="867"/>
      <c r="J61" s="851"/>
      <c r="K61" s="910"/>
      <c r="L61" s="912" t="e">
        <f t="shared" si="8"/>
        <v>#DIV/0!</v>
      </c>
      <c r="M61" s="913">
        <f t="shared" si="0"/>
        <v>0</v>
      </c>
      <c r="N61" s="914">
        <f t="shared" si="1"/>
        <v>0</v>
      </c>
      <c r="O61" s="914">
        <f t="shared" si="3"/>
        <v>0</v>
      </c>
      <c r="P61" s="914">
        <f t="shared" si="7"/>
        <v>0</v>
      </c>
      <c r="Q61" s="864" t="e">
        <f t="shared" si="2"/>
        <v>#DIV/0!</v>
      </c>
      <c r="R61" s="929"/>
      <c r="S61" s="931"/>
    </row>
    <row r="62" spans="1:19" s="932" customFormat="1" ht="21.75" hidden="1" customHeight="1">
      <c r="A62" s="1706"/>
      <c r="B62" s="933" t="s">
        <v>533</v>
      </c>
      <c r="C62" s="926" t="s">
        <v>167</v>
      </c>
      <c r="D62" s="929"/>
      <c r="E62" s="935">
        <v>87.5</v>
      </c>
      <c r="F62" s="929">
        <v>87.5</v>
      </c>
      <c r="G62" s="930">
        <v>88.89</v>
      </c>
      <c r="H62" s="831"/>
      <c r="I62" s="842"/>
      <c r="J62" s="849"/>
      <c r="K62" s="910"/>
      <c r="L62" s="912" t="e">
        <f t="shared" si="8"/>
        <v>#DIV/0!</v>
      </c>
      <c r="M62" s="913">
        <f t="shared" si="0"/>
        <v>0</v>
      </c>
      <c r="N62" s="914">
        <f t="shared" si="1"/>
        <v>0</v>
      </c>
      <c r="O62" s="914">
        <f t="shared" si="3"/>
        <v>0</v>
      </c>
      <c r="P62" s="914">
        <f t="shared" si="7"/>
        <v>0</v>
      </c>
      <c r="Q62" s="864" t="e">
        <f t="shared" si="2"/>
        <v>#DIV/0!</v>
      </c>
      <c r="R62" s="929"/>
      <c r="S62" s="931"/>
    </row>
    <row r="63" spans="1:19" s="932" customFormat="1" ht="16.5" hidden="1">
      <c r="A63" s="1706"/>
      <c r="B63" s="933" t="s">
        <v>535</v>
      </c>
      <c r="C63" s="926" t="s">
        <v>167</v>
      </c>
      <c r="D63" s="929"/>
      <c r="E63" s="935">
        <v>80</v>
      </c>
      <c r="F63" s="929">
        <v>80</v>
      </c>
      <c r="G63" s="929">
        <v>57.14</v>
      </c>
      <c r="H63" s="831"/>
      <c r="I63" s="842"/>
      <c r="J63" s="910"/>
      <c r="K63" s="910"/>
      <c r="L63" s="912" t="e">
        <f t="shared" si="8"/>
        <v>#DIV/0!</v>
      </c>
      <c r="M63" s="913">
        <f t="shared" si="0"/>
        <v>0</v>
      </c>
      <c r="N63" s="914">
        <f t="shared" si="1"/>
        <v>0</v>
      </c>
      <c r="O63" s="914">
        <f t="shared" si="3"/>
        <v>0</v>
      </c>
      <c r="P63" s="914">
        <f t="shared" si="7"/>
        <v>0</v>
      </c>
      <c r="Q63" s="864" t="e">
        <f t="shared" si="2"/>
        <v>#DIV/0!</v>
      </c>
      <c r="R63" s="929"/>
      <c r="S63" s="931"/>
    </row>
    <row r="64" spans="1:19" s="870" customFormat="1" ht="32.25" customHeight="1">
      <c r="A64" s="1706"/>
      <c r="B64" s="865" t="s">
        <v>1205</v>
      </c>
      <c r="C64" s="866" t="s">
        <v>197</v>
      </c>
      <c r="D64" s="842">
        <v>5</v>
      </c>
      <c r="E64" s="936">
        <v>9</v>
      </c>
      <c r="F64" s="842">
        <v>5</v>
      </c>
      <c r="G64" s="842">
        <v>10</v>
      </c>
      <c r="H64" s="842" t="e">
        <f>'11 GDĐT'!H69</f>
        <v>#REF!</v>
      </c>
      <c r="I64" s="842" t="e">
        <f>'11 GDĐT'!I69</f>
        <v>#REF!</v>
      </c>
      <c r="J64" s="842">
        <f>'11 GDĐT'!J69</f>
        <v>11</v>
      </c>
      <c r="K64" s="842" t="e">
        <f>'11 GDĐT'!L69</f>
        <v>#REF!</v>
      </c>
      <c r="L64" s="937" t="e">
        <f t="shared" si="8"/>
        <v>#REF!</v>
      </c>
      <c r="M64" s="938" t="e">
        <f t="shared" si="0"/>
        <v>#REF!</v>
      </c>
      <c r="N64" s="904" t="e">
        <f t="shared" si="1"/>
        <v>#REF!</v>
      </c>
      <c r="O64" s="904">
        <f t="shared" si="3"/>
        <v>122.22222222222223</v>
      </c>
      <c r="P64" s="904">
        <f>J64/G64%</f>
        <v>110</v>
      </c>
      <c r="Q64" s="904" t="e">
        <f t="shared" si="2"/>
        <v>#REF!</v>
      </c>
      <c r="R64" s="868"/>
      <c r="S64" s="869"/>
    </row>
    <row r="65" spans="1:27" s="817" customFormat="1" ht="48" customHeight="1">
      <c r="A65" s="1706"/>
      <c r="B65" s="829" t="s">
        <v>822</v>
      </c>
      <c r="C65" s="830" t="s">
        <v>46</v>
      </c>
      <c r="D65" s="831">
        <v>7</v>
      </c>
      <c r="E65" s="884">
        <v>7</v>
      </c>
      <c r="F65" s="831">
        <v>7</v>
      </c>
      <c r="G65" s="831">
        <v>7</v>
      </c>
      <c r="H65" s="831">
        <f>'11 GDĐT'!H35</f>
        <v>7</v>
      </c>
      <c r="I65" s="842">
        <f>'11 GDĐT'!I35</f>
        <v>8</v>
      </c>
      <c r="J65" s="910">
        <f>'11 GDĐT'!J35</f>
        <v>7</v>
      </c>
      <c r="K65" s="910" t="e">
        <f>'11 GDĐT'!L35</f>
        <v>#REF!</v>
      </c>
      <c r="L65" s="912">
        <f t="shared" si="8"/>
        <v>1</v>
      </c>
      <c r="M65" s="914">
        <f t="shared" si="0"/>
        <v>99.999999999999986</v>
      </c>
      <c r="N65" s="914">
        <f t="shared" si="1"/>
        <v>114.28571428571428</v>
      </c>
      <c r="O65" s="914">
        <f t="shared" si="3"/>
        <v>99.999999999999986</v>
      </c>
      <c r="P65" s="914">
        <f t="shared" si="7"/>
        <v>99.999999999999986</v>
      </c>
      <c r="Q65" s="844" t="e">
        <f t="shared" si="2"/>
        <v>#REF!</v>
      </c>
      <c r="R65" s="841"/>
      <c r="S65" s="816"/>
      <c r="AA65" s="939"/>
    </row>
    <row r="66" spans="1:27" s="817" customFormat="1" ht="48" customHeight="1">
      <c r="A66" s="1706"/>
      <c r="B66" s="829" t="s">
        <v>867</v>
      </c>
      <c r="C66" s="850" t="s">
        <v>837</v>
      </c>
      <c r="D66" s="831">
        <v>7</v>
      </c>
      <c r="E66" s="884">
        <v>7</v>
      </c>
      <c r="F66" s="831">
        <v>7</v>
      </c>
      <c r="G66" s="831">
        <v>7</v>
      </c>
      <c r="H66" s="831">
        <f>'11 GDĐT'!H37</f>
        <v>7</v>
      </c>
      <c r="I66" s="842">
        <f>'11 GDĐT'!I37</f>
        <v>8</v>
      </c>
      <c r="J66" s="910">
        <f>'11 GDĐT'!J37</f>
        <v>7</v>
      </c>
      <c r="K66" s="910" t="e">
        <f>'11 GDĐT'!L37</f>
        <v>#REF!</v>
      </c>
      <c r="L66" s="912">
        <f t="shared" si="8"/>
        <v>1</v>
      </c>
      <c r="M66" s="914">
        <f t="shared" si="0"/>
        <v>99.999999999999986</v>
      </c>
      <c r="N66" s="914">
        <f t="shared" si="1"/>
        <v>114.28571428571428</v>
      </c>
      <c r="O66" s="914">
        <f t="shared" si="3"/>
        <v>99.999999999999986</v>
      </c>
      <c r="P66" s="914">
        <f t="shared" si="7"/>
        <v>99.999999999999986</v>
      </c>
      <c r="Q66" s="844" t="e">
        <f t="shared" si="2"/>
        <v>#REF!</v>
      </c>
      <c r="R66" s="841"/>
      <c r="S66" s="816"/>
    </row>
    <row r="67" spans="1:27" s="817" customFormat="1" ht="31.5" customHeight="1">
      <c r="A67" s="1683">
        <v>8</v>
      </c>
      <c r="B67" s="940" t="s">
        <v>612</v>
      </c>
      <c r="C67" s="866" t="s">
        <v>167</v>
      </c>
      <c r="D67" s="907"/>
      <c r="E67" s="941">
        <v>0.65</v>
      </c>
      <c r="F67" s="907">
        <v>0</v>
      </c>
      <c r="G67" s="888">
        <v>1.43</v>
      </c>
      <c r="H67" s="888" t="e">
        <f>'7 LĐTBXH'!#REF!</f>
        <v>#REF!</v>
      </c>
      <c r="I67" s="888" t="e">
        <f>'7 LĐTBXH'!#REF!</f>
        <v>#REF!</v>
      </c>
      <c r="J67" s="851" t="e">
        <f>'7 LĐTBXH'!#REF!</f>
        <v>#REF!</v>
      </c>
      <c r="K67" s="851" t="e">
        <f>'7 LĐTBXH'!D21</f>
        <v>#REF!</v>
      </c>
      <c r="L67" s="912"/>
      <c r="M67" s="913" t="e">
        <f t="shared" si="0"/>
        <v>#REF!</v>
      </c>
      <c r="N67" s="914" t="e">
        <f t="shared" si="1"/>
        <v>#REF!</v>
      </c>
      <c r="O67" s="914">
        <f>E67/G67%</f>
        <v>45.454545454545453</v>
      </c>
      <c r="P67" s="914" t="e">
        <f>G67/J67%</f>
        <v>#REF!</v>
      </c>
      <c r="Q67" s="844" t="e">
        <f t="shared" si="2"/>
        <v>#REF!</v>
      </c>
      <c r="R67" s="868"/>
      <c r="S67" s="816"/>
    </row>
    <row r="68" spans="1:27" s="817" customFormat="1" ht="22.5" hidden="1" customHeight="1">
      <c r="A68" s="1683"/>
      <c r="B68" s="940" t="s">
        <v>306</v>
      </c>
      <c r="C68" s="866" t="s">
        <v>167</v>
      </c>
      <c r="D68" s="907"/>
      <c r="E68" s="941">
        <v>0.26</v>
      </c>
      <c r="F68" s="907">
        <v>0</v>
      </c>
      <c r="G68" s="867">
        <v>0.08</v>
      </c>
      <c r="H68" s="867"/>
      <c r="I68" s="867"/>
      <c r="J68" s="851"/>
      <c r="K68" s="910"/>
      <c r="L68" s="912" t="e">
        <f>H68/D68</f>
        <v>#DIV/0!</v>
      </c>
      <c r="M68" s="913">
        <f t="shared" si="0"/>
        <v>0</v>
      </c>
      <c r="N68" s="914">
        <f t="shared" si="1"/>
        <v>0</v>
      </c>
      <c r="O68" s="914">
        <f t="shared" si="3"/>
        <v>0</v>
      </c>
      <c r="P68" s="915">
        <f t="shared" si="7"/>
        <v>0</v>
      </c>
      <c r="Q68" s="864" t="e">
        <f t="shared" si="2"/>
        <v>#DIV/0!</v>
      </c>
      <c r="R68" s="868"/>
      <c r="S68" s="816"/>
    </row>
    <row r="69" spans="1:27" s="817" customFormat="1" ht="16.5" hidden="1">
      <c r="A69" s="1683"/>
      <c r="B69" s="865" t="s">
        <v>794</v>
      </c>
      <c r="C69" s="866" t="s">
        <v>188</v>
      </c>
      <c r="D69" s="842"/>
      <c r="E69" s="936">
        <v>560</v>
      </c>
      <c r="F69" s="842">
        <v>700</v>
      </c>
      <c r="G69" s="867">
        <v>314</v>
      </c>
      <c r="H69" s="867"/>
      <c r="I69" s="867"/>
      <c r="J69" s="851"/>
      <c r="K69" s="910"/>
      <c r="L69" s="912" t="e">
        <f>H69/D69</f>
        <v>#DIV/0!</v>
      </c>
      <c r="M69" s="913">
        <f t="shared" si="0"/>
        <v>0</v>
      </c>
      <c r="N69" s="914">
        <f t="shared" si="1"/>
        <v>0</v>
      </c>
      <c r="O69" s="914">
        <f t="shared" si="3"/>
        <v>0</v>
      </c>
      <c r="P69" s="915">
        <f t="shared" si="7"/>
        <v>0</v>
      </c>
      <c r="Q69" s="864" t="e">
        <f t="shared" si="2"/>
        <v>#DIV/0!</v>
      </c>
      <c r="R69" s="868"/>
      <c r="S69" s="816"/>
    </row>
    <row r="70" spans="1:27" s="817" customFormat="1" ht="34.5" customHeight="1">
      <c r="A70" s="1683"/>
      <c r="B70" s="871" t="s">
        <v>931</v>
      </c>
      <c r="C70" s="866" t="s">
        <v>188</v>
      </c>
      <c r="D70" s="842">
        <v>285</v>
      </c>
      <c r="E70" s="936">
        <v>450</v>
      </c>
      <c r="F70" s="842">
        <v>295</v>
      </c>
      <c r="G70" s="842">
        <v>300</v>
      </c>
      <c r="H70" s="842" t="e">
        <f>'7 LĐTBXH'!#REF!</f>
        <v>#REF!</v>
      </c>
      <c r="I70" s="842" t="e">
        <f>'7 LĐTBXH'!#REF!</f>
        <v>#REF!</v>
      </c>
      <c r="J70" s="910" t="e">
        <f>'7 LĐTBXH'!#REF!</f>
        <v>#REF!</v>
      </c>
      <c r="K70" s="910" t="e">
        <f>'7 LĐTBXH'!D62</f>
        <v>#REF!</v>
      </c>
      <c r="L70" s="912"/>
      <c r="M70" s="913" t="e">
        <f t="shared" si="0"/>
        <v>#REF!</v>
      </c>
      <c r="N70" s="914" t="e">
        <f t="shared" si="1"/>
        <v>#REF!</v>
      </c>
      <c r="O70" s="914" t="e">
        <f t="shared" si="3"/>
        <v>#REF!</v>
      </c>
      <c r="P70" s="914" t="e">
        <f t="shared" si="7"/>
        <v>#REF!</v>
      </c>
      <c r="Q70" s="864" t="e">
        <f t="shared" si="2"/>
        <v>#REF!</v>
      </c>
      <c r="R70" s="868"/>
      <c r="S70" s="816"/>
    </row>
    <row r="71" spans="1:27" s="817" customFormat="1" ht="51.75" customHeight="1">
      <c r="A71" s="1683"/>
      <c r="B71" s="865" t="s">
        <v>320</v>
      </c>
      <c r="C71" s="866" t="s">
        <v>167</v>
      </c>
      <c r="D71" s="888" t="e">
        <f>'7 LĐTBXH'!#REF!</f>
        <v>#REF!</v>
      </c>
      <c r="E71" s="942">
        <v>84.47</v>
      </c>
      <c r="F71" s="888">
        <v>83.45</v>
      </c>
      <c r="G71" s="867">
        <v>84.7</v>
      </c>
      <c r="H71" s="867" t="e">
        <f>'7 LĐTBXH'!#REF!</f>
        <v>#REF!</v>
      </c>
      <c r="I71" s="867" t="e">
        <f>'7 LĐTBXH'!#REF!</f>
        <v>#REF!</v>
      </c>
      <c r="J71" s="849" t="e">
        <f>'7 LĐTBXH'!#REF!</f>
        <v>#REF!</v>
      </c>
      <c r="K71" s="849" t="e">
        <f>'7 LĐTBXH'!D66</f>
        <v>#REF!</v>
      </c>
      <c r="L71" s="943" t="e">
        <f>H71/D71</f>
        <v>#REF!</v>
      </c>
      <c r="M71" s="913" t="e">
        <f t="shared" si="0"/>
        <v>#REF!</v>
      </c>
      <c r="N71" s="914" t="e">
        <f t="shared" si="1"/>
        <v>#REF!</v>
      </c>
      <c r="O71" s="914" t="e">
        <f t="shared" si="3"/>
        <v>#REF!</v>
      </c>
      <c r="P71" s="914" t="e">
        <f t="shared" si="7"/>
        <v>#REF!</v>
      </c>
      <c r="Q71" s="864" t="e">
        <f t="shared" si="2"/>
        <v>#REF!</v>
      </c>
      <c r="R71" s="868"/>
      <c r="S71" s="816"/>
    </row>
    <row r="72" spans="1:27" s="817" customFormat="1" ht="31.5" customHeight="1">
      <c r="A72" s="1683"/>
      <c r="B72" s="865" t="s">
        <v>321</v>
      </c>
      <c r="C72" s="866" t="s">
        <v>167</v>
      </c>
      <c r="D72" s="867">
        <v>77.5</v>
      </c>
      <c r="E72" s="923">
        <v>81.569999999999993</v>
      </c>
      <c r="F72" s="867">
        <v>81</v>
      </c>
      <c r="G72" s="867">
        <v>80.290000000000006</v>
      </c>
      <c r="H72" s="888" t="e">
        <f>'7 LĐTBXH'!#REF!</f>
        <v>#REF!</v>
      </c>
      <c r="I72" s="888" t="e">
        <f>'7 LĐTBXH'!#REF!</f>
        <v>#REF!</v>
      </c>
      <c r="J72" s="842" t="e">
        <f>'7 LĐTBXH'!#REF!</f>
        <v>#REF!</v>
      </c>
      <c r="K72" s="867" t="e">
        <f>'7 LĐTBXH'!D60</f>
        <v>#REF!</v>
      </c>
      <c r="L72" s="937" t="e">
        <f>H72/D72</f>
        <v>#REF!</v>
      </c>
      <c r="M72" s="938" t="e">
        <f t="shared" si="0"/>
        <v>#REF!</v>
      </c>
      <c r="N72" s="904" t="e">
        <f t="shared" si="1"/>
        <v>#REF!</v>
      </c>
      <c r="O72" s="844" t="e">
        <f t="shared" si="3"/>
        <v>#REF!</v>
      </c>
      <c r="P72" s="904" t="e">
        <f t="shared" si="7"/>
        <v>#REF!</v>
      </c>
      <c r="Q72" s="864" t="e">
        <f t="shared" si="2"/>
        <v>#REF!</v>
      </c>
      <c r="R72" s="868"/>
      <c r="S72" s="816"/>
    </row>
    <row r="73" spans="1:27" s="817" customFormat="1" ht="33.75" customHeight="1">
      <c r="A73" s="1683"/>
      <c r="B73" s="865" t="s">
        <v>829</v>
      </c>
      <c r="C73" s="866" t="s">
        <v>188</v>
      </c>
      <c r="D73" s="842">
        <v>457</v>
      </c>
      <c r="E73" s="936">
        <v>835</v>
      </c>
      <c r="F73" s="842">
        <v>750</v>
      </c>
      <c r="G73" s="842">
        <v>885</v>
      </c>
      <c r="H73" s="842" t="e">
        <f>'7 LĐTBXH'!#REF!</f>
        <v>#REF!</v>
      </c>
      <c r="I73" s="842" t="e">
        <f>'7 LĐTBXH'!#REF!</f>
        <v>#REF!</v>
      </c>
      <c r="J73" s="842" t="e">
        <f>'7 LĐTBXH'!#REF!</f>
        <v>#REF!</v>
      </c>
      <c r="K73" s="842" t="e">
        <f>'7 LĐTBXH'!D68</f>
        <v>#REF!</v>
      </c>
      <c r="L73" s="937" t="e">
        <f>H73/D73</f>
        <v>#REF!</v>
      </c>
      <c r="M73" s="938" t="e">
        <f t="shared" si="0"/>
        <v>#REF!</v>
      </c>
      <c r="N73" s="904" t="e">
        <f t="shared" si="1"/>
        <v>#REF!</v>
      </c>
      <c r="O73" s="844" t="e">
        <f t="shared" si="3"/>
        <v>#REF!</v>
      </c>
      <c r="P73" s="904" t="e">
        <f t="shared" si="7"/>
        <v>#REF!</v>
      </c>
      <c r="Q73" s="864" t="e">
        <f t="shared" si="2"/>
        <v>#REF!</v>
      </c>
      <c r="R73" s="868"/>
      <c r="S73" s="816"/>
    </row>
    <row r="74" spans="1:27" s="817" customFormat="1" ht="31.5" customHeight="1">
      <c r="A74" s="1683">
        <v>9</v>
      </c>
      <c r="B74" s="865" t="s">
        <v>431</v>
      </c>
      <c r="C74" s="866" t="s">
        <v>167</v>
      </c>
      <c r="D74" s="867" t="e">
        <f>'12 VHTT'!#REF!</f>
        <v>#REF!</v>
      </c>
      <c r="E74" s="923">
        <v>96.6</v>
      </c>
      <c r="F74" s="867">
        <v>0</v>
      </c>
      <c r="G74" s="842">
        <v>96.78</v>
      </c>
      <c r="H74" s="842">
        <f>'12 VHTT'!G32</f>
        <v>97</v>
      </c>
      <c r="I74" s="842">
        <f>'12 VHTT'!H32</f>
        <v>0</v>
      </c>
      <c r="J74" s="867" t="e">
        <f>'12 VHTT'!I32</f>
        <v>#REF!</v>
      </c>
      <c r="K74" s="842" t="e">
        <f>'12 VHTT'!K32</f>
        <v>#REF!</v>
      </c>
      <c r="L74" s="937"/>
      <c r="M74" s="938">
        <f t="shared" si="0"/>
        <v>100.22731969415169</v>
      </c>
      <c r="N74" s="938">
        <f t="shared" si="1"/>
        <v>0</v>
      </c>
      <c r="O74" s="844" t="e">
        <f t="shared" si="3"/>
        <v>#REF!</v>
      </c>
      <c r="P74" s="904" t="e">
        <f t="shared" si="7"/>
        <v>#REF!</v>
      </c>
      <c r="Q74" s="864" t="e">
        <f t="shared" si="2"/>
        <v>#REF!</v>
      </c>
      <c r="R74" s="872"/>
      <c r="S74" s="816"/>
    </row>
    <row r="75" spans="1:27" s="817" customFormat="1" ht="38.25" customHeight="1">
      <c r="A75" s="1683"/>
      <c r="B75" s="865" t="s">
        <v>823</v>
      </c>
      <c r="C75" s="866" t="s">
        <v>167</v>
      </c>
      <c r="D75" s="867" t="e">
        <f>'12 VHTT'!#REF!</f>
        <v>#REF!</v>
      </c>
      <c r="E75" s="923">
        <v>96.83</v>
      </c>
      <c r="F75" s="867">
        <v>0</v>
      </c>
      <c r="G75" s="867">
        <v>95.71</v>
      </c>
      <c r="H75" s="867">
        <f>'12 VHTT'!G29</f>
        <v>95.7</v>
      </c>
      <c r="I75" s="867">
        <f>'12 VHTT'!H29</f>
        <v>0</v>
      </c>
      <c r="J75" s="867" t="e">
        <f>'12 VHTT'!I29</f>
        <v>#REF!</v>
      </c>
      <c r="K75" s="867" t="e">
        <f>'12 VHTT'!K29</f>
        <v>#REF!</v>
      </c>
      <c r="L75" s="937"/>
      <c r="M75" s="938">
        <f t="shared" si="0"/>
        <v>99.989551770974828</v>
      </c>
      <c r="N75" s="938">
        <f t="shared" si="1"/>
        <v>0</v>
      </c>
      <c r="O75" s="844" t="e">
        <f t="shared" si="3"/>
        <v>#REF!</v>
      </c>
      <c r="P75" s="904" t="e">
        <f t="shared" si="7"/>
        <v>#REF!</v>
      </c>
      <c r="Q75" s="844" t="e">
        <f t="shared" si="2"/>
        <v>#REF!</v>
      </c>
      <c r="R75" s="872"/>
      <c r="S75" s="816"/>
    </row>
    <row r="76" spans="1:27" s="817" customFormat="1" ht="47.25" customHeight="1">
      <c r="A76" s="1683"/>
      <c r="B76" s="865" t="s">
        <v>142</v>
      </c>
      <c r="C76" s="866" t="s">
        <v>167</v>
      </c>
      <c r="D76" s="867" t="e">
        <f>'12 VHTT'!#REF!</f>
        <v>#REF!</v>
      </c>
      <c r="E76" s="923">
        <v>98.19</v>
      </c>
      <c r="F76" s="867">
        <v>0</v>
      </c>
      <c r="G76" s="867">
        <v>98.19</v>
      </c>
      <c r="H76" s="867">
        <f>'12 VHTT'!G35</f>
        <v>98.2</v>
      </c>
      <c r="I76" s="867">
        <f>'12 VHTT'!H35</f>
        <v>0</v>
      </c>
      <c r="J76" s="867">
        <f>'12 VHTT'!I35</f>
        <v>98.192771084337352</v>
      </c>
      <c r="K76" s="842">
        <f>+'12 VHTT'!K35</f>
        <v>98.1</v>
      </c>
      <c r="L76" s="937" t="e">
        <f t="shared" ref="L76:L81" si="9">H76/D76</f>
        <v>#REF!</v>
      </c>
      <c r="M76" s="938">
        <f t="shared" ref="M76:M91" si="10">H76/G76%</f>
        <v>100.01018433649048</v>
      </c>
      <c r="N76" s="904">
        <f t="shared" ref="N76:N91" si="11">I76/G76%</f>
        <v>0</v>
      </c>
      <c r="O76" s="844">
        <f t="shared" ref="O76:O91" si="12">J76/E76%</f>
        <v>100.00282216553352</v>
      </c>
      <c r="P76" s="904">
        <f t="shared" si="7"/>
        <v>100.00282216553352</v>
      </c>
      <c r="Q76" s="864">
        <f t="shared" ref="Q76:Q91" si="13">K76/J76%</f>
        <v>99.905521472392635</v>
      </c>
      <c r="R76" s="872"/>
      <c r="S76" s="816"/>
    </row>
    <row r="77" spans="1:27" s="817" customFormat="1" ht="42" customHeight="1">
      <c r="A77" s="1683"/>
      <c r="B77" s="865" t="s">
        <v>647</v>
      </c>
      <c r="C77" s="866" t="s">
        <v>167</v>
      </c>
      <c r="D77" s="867" t="e">
        <f>'12 VHTT'!#REF!</f>
        <v>#REF!</v>
      </c>
      <c r="E77" s="923">
        <v>66.28</v>
      </c>
      <c r="F77" s="867">
        <v>55.81</v>
      </c>
      <c r="G77" s="867">
        <v>66.28</v>
      </c>
      <c r="H77" s="867">
        <f>'12 VHTT'!G38</f>
        <v>66.3</v>
      </c>
      <c r="I77" s="867">
        <f>'12 VHTT'!H38</f>
        <v>43.511450381679388</v>
      </c>
      <c r="J77" s="867" t="e">
        <f>'12 VHTT'!I38</f>
        <v>#REF!</v>
      </c>
      <c r="K77" s="842" t="e">
        <f>+'12 VHTT'!K38</f>
        <v>#REF!</v>
      </c>
      <c r="L77" s="937" t="e">
        <f t="shared" si="9"/>
        <v>#REF!</v>
      </c>
      <c r="M77" s="938">
        <f t="shared" si="10"/>
        <v>100.03017501508749</v>
      </c>
      <c r="N77" s="938">
        <f t="shared" si="11"/>
        <v>65.647933587325568</v>
      </c>
      <c r="O77" s="844" t="e">
        <f t="shared" si="12"/>
        <v>#REF!</v>
      </c>
      <c r="P77" s="904" t="e">
        <f t="shared" si="7"/>
        <v>#REF!</v>
      </c>
      <c r="Q77" s="864" t="e">
        <f t="shared" si="13"/>
        <v>#REF!</v>
      </c>
      <c r="R77" s="868"/>
      <c r="S77" s="816"/>
    </row>
    <row r="78" spans="1:27" s="817" customFormat="1" ht="42.75" customHeight="1">
      <c r="A78" s="1683"/>
      <c r="B78" s="871" t="s">
        <v>830</v>
      </c>
      <c r="C78" s="866" t="s">
        <v>903</v>
      </c>
      <c r="D78" s="842" t="e">
        <f>'12 VHTT'!#REF!</f>
        <v>#REF!</v>
      </c>
      <c r="E78" s="936">
        <v>2</v>
      </c>
      <c r="F78" s="842">
        <v>1</v>
      </c>
      <c r="G78" s="842">
        <v>2</v>
      </c>
      <c r="H78" s="842">
        <f>'12 VHTT'!G39</f>
        <v>2</v>
      </c>
      <c r="I78" s="842">
        <f>'12 VHTT'!H39</f>
        <v>2</v>
      </c>
      <c r="J78" s="842" t="e">
        <f>'12 VHTT'!I39</f>
        <v>#REF!</v>
      </c>
      <c r="K78" s="842" t="e">
        <f>'12 VHTT'!K39</f>
        <v>#REF!</v>
      </c>
      <c r="L78" s="937" t="e">
        <f t="shared" si="9"/>
        <v>#REF!</v>
      </c>
      <c r="M78" s="904">
        <f t="shared" si="10"/>
        <v>100</v>
      </c>
      <c r="N78" s="904">
        <f t="shared" si="11"/>
        <v>100</v>
      </c>
      <c r="O78" s="844" t="e">
        <f t="shared" si="12"/>
        <v>#REF!</v>
      </c>
      <c r="P78" s="904" t="e">
        <f t="shared" si="7"/>
        <v>#REF!</v>
      </c>
      <c r="Q78" s="844" t="e">
        <f t="shared" si="13"/>
        <v>#REF!</v>
      </c>
      <c r="R78" s="868"/>
      <c r="S78" s="816"/>
    </row>
    <row r="79" spans="1:27" s="817" customFormat="1" ht="30.75" hidden="1" customHeight="1">
      <c r="A79" s="1683"/>
      <c r="B79" s="871" t="s">
        <v>834</v>
      </c>
      <c r="C79" s="866" t="s">
        <v>903</v>
      </c>
      <c r="D79" s="867"/>
      <c r="E79" s="923">
        <v>1</v>
      </c>
      <c r="F79" s="867"/>
      <c r="G79" s="842">
        <v>0</v>
      </c>
      <c r="H79" s="842"/>
      <c r="I79" s="842"/>
      <c r="J79" s="842"/>
      <c r="K79" s="842"/>
      <c r="L79" s="937" t="e">
        <f t="shared" si="9"/>
        <v>#DIV/0!</v>
      </c>
      <c r="M79" s="904" t="e">
        <f t="shared" si="10"/>
        <v>#DIV/0!</v>
      </c>
      <c r="N79" s="904" t="e">
        <f t="shared" si="11"/>
        <v>#DIV/0!</v>
      </c>
      <c r="O79" s="844"/>
      <c r="P79" s="904"/>
      <c r="Q79" s="844"/>
      <c r="R79" s="868"/>
      <c r="S79" s="816"/>
    </row>
    <row r="80" spans="1:27" s="817" customFormat="1" ht="37.5" customHeight="1">
      <c r="A80" s="1683"/>
      <c r="B80" s="871" t="s">
        <v>831</v>
      </c>
      <c r="C80" s="866" t="s">
        <v>46</v>
      </c>
      <c r="D80" s="842" t="e">
        <f>'12 VHTT'!#REF!</f>
        <v>#REF!</v>
      </c>
      <c r="E80" s="936">
        <v>1</v>
      </c>
      <c r="F80" s="842"/>
      <c r="G80" s="842">
        <v>1</v>
      </c>
      <c r="H80" s="842">
        <f>'12 VHTT'!G41</f>
        <v>1</v>
      </c>
      <c r="I80" s="842">
        <f>'12 VHTT'!H41</f>
        <v>1</v>
      </c>
      <c r="J80" s="842">
        <f>'12 VHTT'!I41</f>
        <v>1</v>
      </c>
      <c r="K80" s="842" t="e">
        <f>'12 VHTT'!K41</f>
        <v>#REF!</v>
      </c>
      <c r="L80" s="937" t="e">
        <f t="shared" si="9"/>
        <v>#REF!</v>
      </c>
      <c r="M80" s="904">
        <f t="shared" si="10"/>
        <v>100</v>
      </c>
      <c r="N80" s="904">
        <f t="shared" si="11"/>
        <v>100</v>
      </c>
      <c r="O80" s="844">
        <f t="shared" si="12"/>
        <v>100</v>
      </c>
      <c r="P80" s="904">
        <f t="shared" si="7"/>
        <v>100</v>
      </c>
      <c r="Q80" s="844" t="e">
        <f t="shared" si="13"/>
        <v>#REF!</v>
      </c>
      <c r="R80" s="868"/>
      <c r="S80" s="816"/>
    </row>
    <row r="81" spans="1:19" s="817" customFormat="1" ht="22.5" hidden="1" customHeight="1">
      <c r="A81" s="830"/>
      <c r="B81" s="871" t="s">
        <v>834</v>
      </c>
      <c r="C81" s="866" t="s">
        <v>46</v>
      </c>
      <c r="D81" s="840"/>
      <c r="E81" s="903">
        <v>1</v>
      </c>
      <c r="F81" s="840"/>
      <c r="G81" s="831">
        <v>0</v>
      </c>
      <c r="H81" s="831"/>
      <c r="I81" s="842"/>
      <c r="J81" s="831"/>
      <c r="K81" s="831"/>
      <c r="L81" s="885" t="e">
        <f t="shared" si="9"/>
        <v>#DIV/0!</v>
      </c>
      <c r="M81" s="886" t="e">
        <f t="shared" si="10"/>
        <v>#DIV/0!</v>
      </c>
      <c r="N81" s="886" t="e">
        <f t="shared" si="11"/>
        <v>#DIV/0!</v>
      </c>
      <c r="O81" s="864">
        <f t="shared" si="12"/>
        <v>0</v>
      </c>
      <c r="P81" s="864" t="e">
        <f t="shared" si="7"/>
        <v>#DIV/0!</v>
      </c>
      <c r="Q81" s="864" t="e">
        <f t="shared" si="13"/>
        <v>#DIV/0!</v>
      </c>
      <c r="R81" s="832"/>
      <c r="S81" s="816"/>
    </row>
    <row r="82" spans="1:19" s="828" customFormat="1" ht="40.5" customHeight="1">
      <c r="A82" s="822" t="s">
        <v>177</v>
      </c>
      <c r="B82" s="873" t="s">
        <v>238</v>
      </c>
      <c r="C82" s="822"/>
      <c r="D82" s="822"/>
      <c r="E82" s="879"/>
      <c r="F82" s="822"/>
      <c r="G82" s="824"/>
      <c r="H82" s="880"/>
      <c r="I82" s="881"/>
      <c r="J82" s="916"/>
      <c r="K82" s="831"/>
      <c r="L82" s="885"/>
      <c r="M82" s="886"/>
      <c r="N82" s="886"/>
      <c r="O82" s="864"/>
      <c r="P82" s="864"/>
      <c r="Q82" s="864"/>
      <c r="R82" s="825"/>
      <c r="S82" s="826"/>
    </row>
    <row r="83" spans="1:19" s="817" customFormat="1" ht="33.75" customHeight="1">
      <c r="A83" s="1706">
        <v>10</v>
      </c>
      <c r="B83" s="847" t="s">
        <v>243</v>
      </c>
      <c r="C83" s="830" t="s">
        <v>167</v>
      </c>
      <c r="D83" s="840">
        <v>27.8</v>
      </c>
      <c r="E83" s="903">
        <v>28.12</v>
      </c>
      <c r="F83" s="840">
        <v>28</v>
      </c>
      <c r="G83" s="854">
        <v>26.53</v>
      </c>
      <c r="H83" s="840" t="e">
        <f>'2 NN LN TS'!#REF!</f>
        <v>#REF!</v>
      </c>
      <c r="I83" s="867" t="e">
        <f>'2 NN LN TS'!#REF!</f>
        <v>#REF!</v>
      </c>
      <c r="J83" s="854" t="e">
        <f>'2 NN LN TS'!#REF!</f>
        <v>#REF!</v>
      </c>
      <c r="K83" s="840" t="e">
        <f>'2 NN LN TS'!#REF!</f>
        <v>#REF!</v>
      </c>
      <c r="L83" s="885" t="e">
        <f t="shared" ref="L83:L91" si="14">H83/D83</f>
        <v>#REF!</v>
      </c>
      <c r="M83" s="886" t="e">
        <f t="shared" si="10"/>
        <v>#REF!</v>
      </c>
      <c r="N83" s="844" t="e">
        <f t="shared" si="11"/>
        <v>#REF!</v>
      </c>
      <c r="O83" s="844" t="e">
        <f t="shared" si="12"/>
        <v>#REF!</v>
      </c>
      <c r="P83" s="844" t="e">
        <f t="shared" ref="P83:P91" si="15">J83/G83%</f>
        <v>#REF!</v>
      </c>
      <c r="Q83" s="844" t="e">
        <f t="shared" si="13"/>
        <v>#REF!</v>
      </c>
      <c r="R83" s="841"/>
      <c r="S83" s="816"/>
    </row>
    <row r="84" spans="1:19" s="817" customFormat="1" ht="24" hidden="1" customHeight="1">
      <c r="A84" s="1706"/>
      <c r="B84" s="829" t="s">
        <v>300</v>
      </c>
      <c r="C84" s="830" t="s">
        <v>172</v>
      </c>
      <c r="D84" s="848"/>
      <c r="E84" s="905">
        <v>0</v>
      </c>
      <c r="F84" s="848">
        <v>0</v>
      </c>
      <c r="G84" s="854">
        <v>0</v>
      </c>
      <c r="H84" s="840"/>
      <c r="I84" s="867"/>
      <c r="J84" s="854"/>
      <c r="K84" s="831"/>
      <c r="L84" s="885" t="e">
        <f t="shared" si="14"/>
        <v>#DIV/0!</v>
      </c>
      <c r="M84" s="886" t="e">
        <f t="shared" si="10"/>
        <v>#DIV/0!</v>
      </c>
      <c r="N84" s="886" t="e">
        <f t="shared" si="11"/>
        <v>#DIV/0!</v>
      </c>
      <c r="O84" s="864" t="e">
        <f t="shared" si="12"/>
        <v>#DIV/0!</v>
      </c>
      <c r="P84" s="864" t="e">
        <f t="shared" si="15"/>
        <v>#DIV/0!</v>
      </c>
      <c r="Q84" s="844" t="e">
        <f t="shared" si="13"/>
        <v>#DIV/0!</v>
      </c>
      <c r="R84" s="832"/>
      <c r="S84" s="816"/>
    </row>
    <row r="85" spans="1:19" s="817" customFormat="1" ht="24" hidden="1" customHeight="1">
      <c r="A85" s="830"/>
      <c r="B85" s="846" t="s">
        <v>876</v>
      </c>
      <c r="C85" s="830" t="s">
        <v>877</v>
      </c>
      <c r="D85" s="848"/>
      <c r="E85" s="905">
        <v>0</v>
      </c>
      <c r="F85" s="848"/>
      <c r="G85" s="854">
        <v>0</v>
      </c>
      <c r="H85" s="840"/>
      <c r="I85" s="867"/>
      <c r="J85" s="854"/>
      <c r="K85" s="831"/>
      <c r="L85" s="885" t="e">
        <f t="shared" si="14"/>
        <v>#DIV/0!</v>
      </c>
      <c r="M85" s="886" t="e">
        <f t="shared" si="10"/>
        <v>#DIV/0!</v>
      </c>
      <c r="N85" s="886" t="e">
        <f t="shared" si="11"/>
        <v>#DIV/0!</v>
      </c>
      <c r="O85" s="864" t="e">
        <f t="shared" si="12"/>
        <v>#DIV/0!</v>
      </c>
      <c r="P85" s="864" t="e">
        <f t="shared" si="15"/>
        <v>#DIV/0!</v>
      </c>
      <c r="Q85" s="844" t="e">
        <f t="shared" si="13"/>
        <v>#DIV/0!</v>
      </c>
      <c r="R85" s="832"/>
      <c r="S85" s="816"/>
    </row>
    <row r="86" spans="1:19" s="817" customFormat="1" ht="24" hidden="1" customHeight="1">
      <c r="A86" s="830"/>
      <c r="B86" s="846" t="s">
        <v>932</v>
      </c>
      <c r="C86" s="830" t="s">
        <v>877</v>
      </c>
      <c r="D86" s="848"/>
      <c r="E86" s="905">
        <v>0</v>
      </c>
      <c r="F86" s="848">
        <v>2</v>
      </c>
      <c r="G86" s="831">
        <v>0</v>
      </c>
      <c r="H86" s="831"/>
      <c r="I86" s="842"/>
      <c r="J86" s="831"/>
      <c r="K86" s="831"/>
      <c r="L86" s="885" t="e">
        <f t="shared" si="14"/>
        <v>#DIV/0!</v>
      </c>
      <c r="M86" s="886" t="e">
        <f t="shared" si="10"/>
        <v>#DIV/0!</v>
      </c>
      <c r="N86" s="886" t="e">
        <f t="shared" si="11"/>
        <v>#DIV/0!</v>
      </c>
      <c r="O86" s="864" t="e">
        <f t="shared" si="12"/>
        <v>#DIV/0!</v>
      </c>
      <c r="P86" s="864" t="e">
        <f t="shared" si="15"/>
        <v>#DIV/0!</v>
      </c>
      <c r="Q86" s="844" t="e">
        <f t="shared" si="13"/>
        <v>#DIV/0!</v>
      </c>
      <c r="R86" s="832"/>
      <c r="S86" s="816"/>
    </row>
    <row r="87" spans="1:19" s="817" customFormat="1" ht="42" customHeight="1">
      <c r="A87" s="1706">
        <v>11</v>
      </c>
      <c r="B87" s="829" t="s">
        <v>720</v>
      </c>
      <c r="C87" s="830" t="s">
        <v>167</v>
      </c>
      <c r="D87" s="831">
        <v>100</v>
      </c>
      <c r="E87" s="884">
        <v>100</v>
      </c>
      <c r="F87" s="831">
        <v>100</v>
      </c>
      <c r="G87" s="831">
        <v>100</v>
      </c>
      <c r="H87" s="831" t="e">
        <f>'8 TNMT'!#REF!</f>
        <v>#REF!</v>
      </c>
      <c r="I87" s="842">
        <f>'8 TNMT'!D10</f>
        <v>100</v>
      </c>
      <c r="J87" s="831" t="e">
        <f>'8 TNMT'!#REF!</f>
        <v>#REF!</v>
      </c>
      <c r="K87" s="831">
        <f>'8 TNMT'!E10</f>
        <v>100</v>
      </c>
      <c r="L87" s="885" t="e">
        <f t="shared" si="14"/>
        <v>#REF!</v>
      </c>
      <c r="M87" s="844" t="e">
        <f t="shared" si="10"/>
        <v>#REF!</v>
      </c>
      <c r="N87" s="844">
        <f t="shared" si="11"/>
        <v>100</v>
      </c>
      <c r="O87" s="844" t="e">
        <f t="shared" si="12"/>
        <v>#REF!</v>
      </c>
      <c r="P87" s="844" t="e">
        <f t="shared" si="15"/>
        <v>#REF!</v>
      </c>
      <c r="Q87" s="844" t="e">
        <f t="shared" si="13"/>
        <v>#REF!</v>
      </c>
      <c r="R87" s="841"/>
      <c r="S87" s="816"/>
    </row>
    <row r="88" spans="1:19" s="817" customFormat="1" ht="42" customHeight="1">
      <c r="A88" s="1706"/>
      <c r="B88" s="829" t="s">
        <v>513</v>
      </c>
      <c r="C88" s="830" t="s">
        <v>167</v>
      </c>
      <c r="D88" s="831">
        <v>100</v>
      </c>
      <c r="E88" s="884">
        <v>100</v>
      </c>
      <c r="F88" s="831">
        <v>100</v>
      </c>
      <c r="G88" s="831">
        <v>100</v>
      </c>
      <c r="H88" s="831" t="e">
        <f>'8 TNMT'!#REF!</f>
        <v>#REF!</v>
      </c>
      <c r="I88" s="842">
        <f>'8 TNMT'!D11</f>
        <v>100</v>
      </c>
      <c r="J88" s="831" t="e">
        <f>'8 TNMT'!#REF!</f>
        <v>#REF!</v>
      </c>
      <c r="K88" s="831">
        <f>'8 TNMT'!E11</f>
        <v>100</v>
      </c>
      <c r="L88" s="885" t="e">
        <f t="shared" si="14"/>
        <v>#REF!</v>
      </c>
      <c r="M88" s="844" t="e">
        <f t="shared" si="10"/>
        <v>#REF!</v>
      </c>
      <c r="N88" s="844">
        <f t="shared" si="11"/>
        <v>100</v>
      </c>
      <c r="O88" s="844" t="e">
        <f t="shared" si="12"/>
        <v>#REF!</v>
      </c>
      <c r="P88" s="844" t="e">
        <f t="shared" si="15"/>
        <v>#REF!</v>
      </c>
      <c r="Q88" s="844" t="e">
        <f t="shared" si="13"/>
        <v>#REF!</v>
      </c>
      <c r="R88" s="841"/>
      <c r="S88" s="816"/>
    </row>
    <row r="89" spans="1:19" s="817" customFormat="1" ht="41.25" customHeight="1">
      <c r="A89" s="1706">
        <v>12</v>
      </c>
      <c r="B89" s="846" t="s">
        <v>891</v>
      </c>
      <c r="C89" s="830" t="s">
        <v>167</v>
      </c>
      <c r="D89" s="831">
        <v>100</v>
      </c>
      <c r="E89" s="884">
        <v>100</v>
      </c>
      <c r="F89" s="831">
        <v>100</v>
      </c>
      <c r="G89" s="831">
        <v>100</v>
      </c>
      <c r="H89" s="831" t="e">
        <f>'8 TNMT'!#REF!</f>
        <v>#REF!</v>
      </c>
      <c r="I89" s="842">
        <f>'8 TNMT'!D15</f>
        <v>100</v>
      </c>
      <c r="J89" s="831" t="e">
        <f>'8 TNMT'!#REF!</f>
        <v>#REF!</v>
      </c>
      <c r="K89" s="831">
        <f>'8 TNMT'!E15</f>
        <v>100</v>
      </c>
      <c r="L89" s="885" t="e">
        <f t="shared" si="14"/>
        <v>#REF!</v>
      </c>
      <c r="M89" s="844" t="e">
        <f t="shared" si="10"/>
        <v>#REF!</v>
      </c>
      <c r="N89" s="844">
        <f t="shared" si="11"/>
        <v>100</v>
      </c>
      <c r="O89" s="844" t="e">
        <f t="shared" si="12"/>
        <v>#REF!</v>
      </c>
      <c r="P89" s="844" t="e">
        <f t="shared" si="15"/>
        <v>#REF!</v>
      </c>
      <c r="Q89" s="844" t="e">
        <f t="shared" si="13"/>
        <v>#REF!</v>
      </c>
      <c r="R89" s="841"/>
      <c r="S89" s="816"/>
    </row>
    <row r="90" spans="1:19" s="817" customFormat="1" ht="45.75" customHeight="1">
      <c r="A90" s="1706"/>
      <c r="B90" s="829" t="s">
        <v>894</v>
      </c>
      <c r="C90" s="830" t="s">
        <v>167</v>
      </c>
      <c r="D90" s="831">
        <v>100</v>
      </c>
      <c r="E90" s="884">
        <v>100</v>
      </c>
      <c r="F90" s="831">
        <v>100</v>
      </c>
      <c r="G90" s="831">
        <v>100</v>
      </c>
      <c r="H90" s="831" t="e">
        <f>'8 TNMT'!#REF!</f>
        <v>#REF!</v>
      </c>
      <c r="I90" s="842">
        <f>'8 TNMT'!D19</f>
        <v>100</v>
      </c>
      <c r="J90" s="831" t="e">
        <f>'8 TNMT'!#REF!</f>
        <v>#REF!</v>
      </c>
      <c r="K90" s="831">
        <f>'8 TNMT'!E19</f>
        <v>100</v>
      </c>
      <c r="L90" s="885" t="e">
        <f t="shared" si="14"/>
        <v>#REF!</v>
      </c>
      <c r="M90" s="844" t="e">
        <f t="shared" si="10"/>
        <v>#REF!</v>
      </c>
      <c r="N90" s="844">
        <f t="shared" si="11"/>
        <v>100</v>
      </c>
      <c r="O90" s="844" t="e">
        <f t="shared" si="12"/>
        <v>#REF!</v>
      </c>
      <c r="P90" s="844" t="e">
        <f t="shared" si="15"/>
        <v>#REF!</v>
      </c>
      <c r="Q90" s="844" t="e">
        <f t="shared" si="13"/>
        <v>#REF!</v>
      </c>
      <c r="R90" s="832"/>
      <c r="S90" s="816"/>
    </row>
    <row r="91" spans="1:19" s="817" customFormat="1" ht="42" customHeight="1">
      <c r="A91" s="1706"/>
      <c r="B91" s="846" t="s">
        <v>839</v>
      </c>
      <c r="C91" s="830" t="s">
        <v>167</v>
      </c>
      <c r="D91" s="831">
        <v>91</v>
      </c>
      <c r="E91" s="884">
        <v>95</v>
      </c>
      <c r="F91" s="831">
        <v>94</v>
      </c>
      <c r="G91" s="840">
        <v>78.5</v>
      </c>
      <c r="H91" s="831" t="e">
        <f>'8 TNMT'!#REF!</f>
        <v>#REF!</v>
      </c>
      <c r="I91" s="867">
        <f>'8 TNMT'!D20</f>
        <v>78.5</v>
      </c>
      <c r="J91" s="840" t="e">
        <f>'8 TNMT'!#REF!</f>
        <v>#REF!</v>
      </c>
      <c r="K91" s="831">
        <f>'8 TNMT'!E20</f>
        <v>85</v>
      </c>
      <c r="L91" s="885" t="e">
        <f t="shared" si="14"/>
        <v>#REF!</v>
      </c>
      <c r="M91" s="844" t="e">
        <f t="shared" si="10"/>
        <v>#REF!</v>
      </c>
      <c r="N91" s="844">
        <f t="shared" si="11"/>
        <v>100</v>
      </c>
      <c r="O91" s="864" t="e">
        <f t="shared" si="12"/>
        <v>#REF!</v>
      </c>
      <c r="P91" s="844" t="e">
        <f t="shared" si="15"/>
        <v>#REF!</v>
      </c>
      <c r="Q91" s="864" t="e">
        <f t="shared" si="13"/>
        <v>#REF!</v>
      </c>
      <c r="R91" s="832"/>
      <c r="S91" s="816"/>
    </row>
    <row r="92" spans="1:19" s="363" customFormat="1">
      <c r="A92" s="559"/>
      <c r="B92" s="560"/>
      <c r="C92" s="560"/>
      <c r="D92" s="560"/>
      <c r="E92" s="560"/>
      <c r="F92" s="560"/>
      <c r="G92" s="560"/>
      <c r="H92" s="690"/>
      <c r="I92" s="711"/>
      <c r="J92" s="690"/>
      <c r="K92" s="690"/>
      <c r="L92" s="690"/>
      <c r="M92" s="690"/>
      <c r="N92" s="690"/>
      <c r="O92" s="690"/>
      <c r="P92" s="689"/>
      <c r="Q92" s="560"/>
      <c r="R92" s="560"/>
    </row>
  </sheetData>
  <mergeCells count="34">
    <mergeCell ref="A23:A43"/>
    <mergeCell ref="A89:A91"/>
    <mergeCell ref="A11:A20"/>
    <mergeCell ref="S6:S8"/>
    <mergeCell ref="P6:P8"/>
    <mergeCell ref="D5:D8"/>
    <mergeCell ref="M6:M8"/>
    <mergeCell ref="G6:G8"/>
    <mergeCell ref="H6:H8"/>
    <mergeCell ref="R5:R8"/>
    <mergeCell ref="G5:J5"/>
    <mergeCell ref="J6:J8"/>
    <mergeCell ref="L5:Q5"/>
    <mergeCell ref="Q6:Q8"/>
    <mergeCell ref="A67:A73"/>
    <mergeCell ref="A83:A84"/>
    <mergeCell ref="A87:A88"/>
    <mergeCell ref="A54:A57"/>
    <mergeCell ref="A47:A53"/>
    <mergeCell ref="A58:A66"/>
    <mergeCell ref="A74:A80"/>
    <mergeCell ref="A2:R2"/>
    <mergeCell ref="A1:B1"/>
    <mergeCell ref="A5:A8"/>
    <mergeCell ref="B5:B8"/>
    <mergeCell ref="C5:C8"/>
    <mergeCell ref="A3:R3"/>
    <mergeCell ref="L6:L8"/>
    <mergeCell ref="K5:K8"/>
    <mergeCell ref="O6:O8"/>
    <mergeCell ref="F5:F8"/>
    <mergeCell ref="I6:I8"/>
    <mergeCell ref="N6:N8"/>
    <mergeCell ref="E5:E8"/>
  </mergeCells>
  <phoneticPr fontId="20" type="noConversion"/>
  <pageMargins left="0.2" right="0.2" top="0.32" bottom="0.28000000000000003" header="0.23622047244094499" footer="0.196850393700787"/>
  <pageSetup paperSize="9" scale="80" orientation="portrait" r:id="rId1"/>
  <headerFooter alignWithMargins="0">
    <oddFooter>&amp;C&amp;P</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P140"/>
  <sheetViews>
    <sheetView topLeftCell="A114" zoomScale="55" zoomScaleNormal="55" workbookViewId="0">
      <selection activeCell="I127" sqref="I127"/>
    </sheetView>
  </sheetViews>
  <sheetFormatPr defaultColWidth="9" defaultRowHeight="15.75"/>
  <cols>
    <col min="1" max="1" width="5.375" style="959" customWidth="1"/>
    <col min="2" max="2" width="40.625" style="1022" customWidth="1"/>
    <col min="3" max="3" width="9.25" style="1022" customWidth="1"/>
    <col min="4" max="4" width="10.375" style="1022" customWidth="1"/>
    <col min="5" max="8" width="11" style="1022" customWidth="1"/>
    <col min="9" max="11" width="12.75" style="1022" customWidth="1"/>
    <col min="12" max="12" width="10.375" style="1022" customWidth="1"/>
    <col min="13" max="15" width="11.375" style="1022" customWidth="1"/>
    <col min="16" max="16" width="9.875" style="1022" customWidth="1"/>
    <col min="17" max="19" width="8.875" style="1022" customWidth="1"/>
    <col min="20" max="20" width="10.125" style="1022" customWidth="1"/>
    <col min="21" max="24" width="9.125" style="1022" customWidth="1"/>
    <col min="25" max="25" width="9.25" style="1022" customWidth="1"/>
    <col min="26" max="26" width="9.625" style="1022" customWidth="1"/>
    <col min="27" max="32" width="9.25" style="1022" customWidth="1"/>
    <col min="33" max="36" width="10" style="1022" customWidth="1"/>
    <col min="37" max="37" width="10.5" style="1022" customWidth="1"/>
    <col min="38" max="38" width="9.75" style="1022" customWidth="1"/>
    <col min="39" max="39" width="9.875" style="1022" customWidth="1"/>
    <col min="40" max="40" width="11" style="1022" customWidth="1"/>
    <col min="41" max="64" width="9" style="1022" customWidth="1"/>
    <col min="65" max="16384" width="9" style="1022"/>
  </cols>
  <sheetData>
    <row r="1" spans="1:42" ht="247.5" hidden="1" customHeight="1">
      <c r="A1" s="1713" t="s">
        <v>546</v>
      </c>
      <c r="B1" s="1713"/>
      <c r="C1" s="1373"/>
      <c r="D1" s="1554"/>
      <c r="E1" s="1554"/>
      <c r="F1" s="1554"/>
      <c r="G1" s="1554"/>
      <c r="H1" s="1554"/>
      <c r="I1" s="1554"/>
      <c r="J1" s="1554"/>
      <c r="K1" s="1554"/>
      <c r="L1" s="1554"/>
      <c r="M1" s="1373"/>
      <c r="N1" s="1373"/>
      <c r="O1" s="1373"/>
      <c r="P1" s="1373"/>
      <c r="Q1" s="1554"/>
      <c r="R1" s="1554"/>
      <c r="S1" s="1554"/>
      <c r="T1" s="1373"/>
      <c r="U1" s="1373"/>
      <c r="V1" s="1373"/>
      <c r="W1" s="1373"/>
      <c r="X1" s="1373"/>
      <c r="Y1" s="1373"/>
      <c r="Z1" s="1373"/>
      <c r="AA1" s="1373"/>
      <c r="AB1" s="1373"/>
    </row>
    <row r="2" spans="1:42" ht="18.75">
      <c r="A2" s="1410" t="s">
        <v>546</v>
      </c>
      <c r="B2" s="1410"/>
      <c r="C2" s="1373"/>
      <c r="D2" s="1554"/>
      <c r="E2" s="1554"/>
      <c r="F2" s="1554"/>
      <c r="G2" s="1554"/>
      <c r="H2" s="1554"/>
      <c r="I2" s="1554"/>
      <c r="J2" s="1554"/>
      <c r="K2" s="1554"/>
      <c r="L2" s="1554"/>
      <c r="M2" s="1373"/>
      <c r="N2" s="1373"/>
      <c r="O2" s="1373"/>
      <c r="P2" s="1373"/>
      <c r="Q2" s="1554"/>
      <c r="R2" s="1554"/>
      <c r="S2" s="1554"/>
      <c r="T2" s="1373"/>
      <c r="U2" s="1373"/>
      <c r="V2" s="1373"/>
      <c r="W2" s="1373"/>
      <c r="X2" s="1373"/>
      <c r="Y2" s="1373"/>
      <c r="Z2" s="1373"/>
      <c r="AA2" s="1373"/>
      <c r="AB2" s="1373"/>
    </row>
    <row r="3" spans="1:42" ht="52.5" customHeight="1">
      <c r="A3" s="1714" t="s">
        <v>1407</v>
      </c>
      <c r="B3" s="1714"/>
      <c r="C3" s="1714"/>
      <c r="D3" s="1714"/>
      <c r="E3" s="1714"/>
      <c r="F3" s="1714"/>
      <c r="G3" s="1714"/>
      <c r="H3" s="1714"/>
      <c r="I3" s="1714"/>
      <c r="J3" s="1714"/>
      <c r="K3" s="1714"/>
      <c r="L3" s="1714"/>
      <c r="M3" s="1714"/>
      <c r="N3" s="1714"/>
      <c r="O3" s="1714"/>
      <c r="P3" s="1714"/>
      <c r="Q3" s="1714"/>
      <c r="R3" s="1714"/>
      <c r="S3" s="1714"/>
      <c r="T3" s="1714"/>
      <c r="U3" s="1714"/>
      <c r="V3" s="1714"/>
      <c r="W3" s="1714"/>
      <c r="X3" s="1714"/>
      <c r="Y3" s="1714"/>
      <c r="Z3" s="1714"/>
      <c r="AA3" s="1714"/>
      <c r="AB3" s="1714"/>
      <c r="AC3" s="1714"/>
      <c r="AD3" s="1714"/>
      <c r="AE3" s="1714"/>
      <c r="AF3" s="1714"/>
      <c r="AG3" s="1714"/>
      <c r="AH3" s="1714"/>
      <c r="AI3" s="1714"/>
      <c r="AJ3" s="1714"/>
      <c r="AK3" s="1714"/>
      <c r="AL3" s="1714"/>
      <c r="AM3" s="1714"/>
      <c r="AN3" s="1714"/>
      <c r="AO3" s="1023"/>
      <c r="AP3" s="1023"/>
    </row>
    <row r="4" spans="1:42" ht="18.75">
      <c r="A4" s="1725" t="str">
        <f>'1 CTCY 2021'!A3:U3</f>
        <v>(Kèm theo báo cáo số:                 /BC-UBND ngày         tháng         năm       của UBND thành phố Lai Châu)</v>
      </c>
      <c r="B4" s="1725"/>
      <c r="C4" s="1725"/>
      <c r="D4" s="1725"/>
      <c r="E4" s="1725"/>
      <c r="F4" s="1725"/>
      <c r="G4" s="1725"/>
      <c r="H4" s="1725"/>
      <c r="I4" s="1725"/>
      <c r="J4" s="1725"/>
      <c r="K4" s="1725"/>
      <c r="L4" s="1725"/>
      <c r="M4" s="1725"/>
      <c r="N4" s="1725"/>
      <c r="O4" s="1725"/>
      <c r="P4" s="1725"/>
      <c r="Q4" s="1725"/>
      <c r="R4" s="1725"/>
      <c r="S4" s="1725"/>
      <c r="T4" s="1725"/>
      <c r="U4" s="1725"/>
      <c r="V4" s="1725"/>
      <c r="W4" s="1725"/>
      <c r="X4" s="1725"/>
      <c r="Y4" s="1725"/>
      <c r="Z4" s="1725"/>
      <c r="AA4" s="1725"/>
      <c r="AB4" s="1725"/>
      <c r="AC4" s="1725"/>
      <c r="AD4" s="1725"/>
      <c r="AE4" s="1725"/>
      <c r="AF4" s="1725"/>
      <c r="AG4" s="1725"/>
      <c r="AH4" s="1725"/>
      <c r="AI4" s="1725"/>
      <c r="AJ4" s="1725"/>
      <c r="AK4" s="1725"/>
      <c r="AL4" s="1725"/>
      <c r="AM4" s="1725"/>
      <c r="AN4" s="1725"/>
      <c r="AO4" s="1023"/>
      <c r="AP4" s="1023"/>
    </row>
    <row r="5" spans="1:42" ht="25.5" customHeight="1">
      <c r="A5" s="968"/>
      <c r="B5" s="1373"/>
      <c r="C5" s="1373"/>
      <c r="D5" s="1554"/>
      <c r="E5" s="1554"/>
      <c r="F5" s="1554"/>
      <c r="G5" s="1554"/>
      <c r="H5" s="1554"/>
      <c r="I5" s="1554"/>
      <c r="J5" s="1554"/>
      <c r="K5" s="1554"/>
      <c r="L5" s="1554"/>
      <c r="M5" s="1373"/>
      <c r="N5" s="1373"/>
      <c r="O5" s="1373"/>
      <c r="P5" s="1373"/>
      <c r="Q5" s="1554"/>
      <c r="R5" s="1554"/>
      <c r="S5" s="1554"/>
      <c r="T5" s="1373"/>
      <c r="U5" s="1373"/>
      <c r="V5" s="1373"/>
      <c r="W5" s="1373"/>
      <c r="X5" s="1373"/>
      <c r="Y5" s="1373"/>
      <c r="Z5" s="1373"/>
      <c r="AA5" s="1373"/>
      <c r="AB5" s="1373"/>
    </row>
    <row r="6" spans="1:42" ht="29.25" customHeight="1">
      <c r="A6" s="1715" t="s">
        <v>169</v>
      </c>
      <c r="B6" s="1716" t="s">
        <v>196</v>
      </c>
      <c r="C6" s="1717" t="s">
        <v>289</v>
      </c>
      <c r="D6" s="1677" t="s">
        <v>1399</v>
      </c>
      <c r="E6" s="1674" t="s">
        <v>1405</v>
      </c>
      <c r="F6" s="1675"/>
      <c r="G6" s="1676"/>
      <c r="H6" s="1677" t="s">
        <v>1401</v>
      </c>
      <c r="I6" s="1674" t="s">
        <v>1116</v>
      </c>
      <c r="J6" s="1675"/>
      <c r="K6" s="1676"/>
      <c r="L6" s="1677" t="s">
        <v>723</v>
      </c>
      <c r="M6" s="1728" t="s">
        <v>153</v>
      </c>
      <c r="N6" s="1729"/>
      <c r="O6" s="1729"/>
      <c r="P6" s="1729"/>
      <c r="Q6" s="1729"/>
      <c r="R6" s="1729"/>
      <c r="S6" s="1729"/>
      <c r="T6" s="1729"/>
      <c r="U6" s="1729"/>
      <c r="V6" s="1729"/>
      <c r="W6" s="1729"/>
      <c r="X6" s="1729"/>
      <c r="Y6" s="1729"/>
      <c r="Z6" s="1729"/>
      <c r="AA6" s="1729"/>
      <c r="AB6" s="1729"/>
      <c r="AC6" s="1729"/>
      <c r="AD6" s="1729"/>
      <c r="AE6" s="1729"/>
      <c r="AF6" s="1729"/>
      <c r="AG6" s="1729"/>
      <c r="AH6" s="1729"/>
      <c r="AI6" s="1729"/>
      <c r="AJ6" s="1729"/>
      <c r="AK6" s="1729"/>
      <c r="AL6" s="1729"/>
      <c r="AM6" s="1729"/>
      <c r="AN6" s="1730"/>
    </row>
    <row r="7" spans="1:42" ht="33" customHeight="1">
      <c r="A7" s="1715"/>
      <c r="B7" s="1716"/>
      <c r="C7" s="1716"/>
      <c r="D7" s="1678"/>
      <c r="E7" s="1678" t="s">
        <v>1007</v>
      </c>
      <c r="F7" s="1677" t="s">
        <v>1400</v>
      </c>
      <c r="G7" s="1677" t="s">
        <v>1260</v>
      </c>
      <c r="H7" s="1678"/>
      <c r="I7" s="1678" t="s">
        <v>1402</v>
      </c>
      <c r="J7" s="1678" t="s">
        <v>1403</v>
      </c>
      <c r="K7" s="1678" t="s">
        <v>1404</v>
      </c>
      <c r="L7" s="1678"/>
      <c r="M7" s="1718" t="s">
        <v>1263</v>
      </c>
      <c r="N7" s="1719"/>
      <c r="O7" s="1719"/>
      <c r="P7" s="1720"/>
      <c r="Q7" s="1724" t="s">
        <v>1264</v>
      </c>
      <c r="R7" s="1724"/>
      <c r="S7" s="1724"/>
      <c r="T7" s="1726"/>
      <c r="U7" s="1724" t="s">
        <v>1265</v>
      </c>
      <c r="V7" s="1724"/>
      <c r="W7" s="1724"/>
      <c r="X7" s="1726"/>
      <c r="Y7" s="1723" t="s">
        <v>1266</v>
      </c>
      <c r="Z7" s="1724"/>
      <c r="AA7" s="1724"/>
      <c r="AB7" s="1726"/>
      <c r="AC7" s="1723" t="s">
        <v>1267</v>
      </c>
      <c r="AD7" s="1724"/>
      <c r="AE7" s="1724"/>
      <c r="AF7" s="1726"/>
      <c r="AG7" s="1724" t="s">
        <v>363</v>
      </c>
      <c r="AH7" s="1724"/>
      <c r="AI7" s="1724"/>
      <c r="AJ7" s="1726"/>
      <c r="AK7" s="1718" t="s">
        <v>1268</v>
      </c>
      <c r="AL7" s="1719"/>
      <c r="AM7" s="1719"/>
      <c r="AN7" s="1720"/>
    </row>
    <row r="8" spans="1:42" ht="29.25" customHeight="1">
      <c r="A8" s="1715"/>
      <c r="B8" s="1716"/>
      <c r="C8" s="1716"/>
      <c r="D8" s="1678"/>
      <c r="E8" s="1678"/>
      <c r="F8" s="1678"/>
      <c r="G8" s="1678"/>
      <c r="H8" s="1678"/>
      <c r="I8" s="1678"/>
      <c r="J8" s="1678"/>
      <c r="K8" s="1678"/>
      <c r="L8" s="1678"/>
      <c r="M8" s="1723" t="s">
        <v>1405</v>
      </c>
      <c r="N8" s="1724"/>
      <c r="O8" s="1724"/>
      <c r="P8" s="1721" t="s">
        <v>1410</v>
      </c>
      <c r="Q8" s="1723" t="s">
        <v>1405</v>
      </c>
      <c r="R8" s="1724"/>
      <c r="S8" s="1724"/>
      <c r="T8" s="1721" t="str">
        <f>P8</f>
        <v>Định hướng năm 2023</v>
      </c>
      <c r="U8" s="1723" t="s">
        <v>1405</v>
      </c>
      <c r="V8" s="1724"/>
      <c r="W8" s="1724"/>
      <c r="X8" s="1721" t="str">
        <f>T8</f>
        <v>Định hướng năm 2023</v>
      </c>
      <c r="Y8" s="1723" t="s">
        <v>1405</v>
      </c>
      <c r="Z8" s="1724"/>
      <c r="AA8" s="1724"/>
      <c r="AB8" s="1721" t="str">
        <f>X8</f>
        <v>Định hướng năm 2023</v>
      </c>
      <c r="AC8" s="1723" t="s">
        <v>1405</v>
      </c>
      <c r="AD8" s="1724"/>
      <c r="AE8" s="1724"/>
      <c r="AF8" s="1721" t="str">
        <f>AB8</f>
        <v>Định hướng năm 2023</v>
      </c>
      <c r="AG8" s="1723" t="s">
        <v>1405</v>
      </c>
      <c r="AH8" s="1724"/>
      <c r="AI8" s="1724"/>
      <c r="AJ8" s="1721" t="str">
        <f>AF8</f>
        <v>Định hướng năm 2023</v>
      </c>
      <c r="AK8" s="1718" t="s">
        <v>1405</v>
      </c>
      <c r="AL8" s="1719"/>
      <c r="AM8" s="1720"/>
      <c r="AN8" s="1731" t="str">
        <f>AJ8</f>
        <v>Định hướng năm 2023</v>
      </c>
    </row>
    <row r="9" spans="1:42" ht="81" customHeight="1">
      <c r="A9" s="1715"/>
      <c r="B9" s="1716"/>
      <c r="C9" s="1716"/>
      <c r="D9" s="1712"/>
      <c r="E9" s="1712"/>
      <c r="F9" s="1712"/>
      <c r="G9" s="1712"/>
      <c r="H9" s="1712"/>
      <c r="I9" s="1712"/>
      <c r="J9" s="1712"/>
      <c r="K9" s="1712"/>
      <c r="L9" s="1712"/>
      <c r="M9" s="1371" t="s">
        <v>1007</v>
      </c>
      <c r="N9" s="1368" t="s">
        <v>1259</v>
      </c>
      <c r="O9" s="1368" t="s">
        <v>1260</v>
      </c>
      <c r="P9" s="1722"/>
      <c r="Q9" s="1563" t="s">
        <v>1007</v>
      </c>
      <c r="R9" s="1562" t="s">
        <v>1259</v>
      </c>
      <c r="S9" s="1562" t="s">
        <v>1260</v>
      </c>
      <c r="T9" s="1722"/>
      <c r="U9" s="1371" t="s">
        <v>1007</v>
      </c>
      <c r="V9" s="1368" t="s">
        <v>1259</v>
      </c>
      <c r="W9" s="1368" t="s">
        <v>1260</v>
      </c>
      <c r="X9" s="1722"/>
      <c r="Y9" s="1371" t="s">
        <v>1007</v>
      </c>
      <c r="Z9" s="1368" t="s">
        <v>1259</v>
      </c>
      <c r="AA9" s="1368" t="s">
        <v>1260</v>
      </c>
      <c r="AB9" s="1722"/>
      <c r="AC9" s="1371" t="s">
        <v>1007</v>
      </c>
      <c r="AD9" s="1368" t="s">
        <v>1259</v>
      </c>
      <c r="AE9" s="1368" t="s">
        <v>1260</v>
      </c>
      <c r="AF9" s="1722"/>
      <c r="AG9" s="1576" t="s">
        <v>1007</v>
      </c>
      <c r="AH9" s="1574" t="s">
        <v>1259</v>
      </c>
      <c r="AI9" s="1574" t="s">
        <v>1260</v>
      </c>
      <c r="AJ9" s="1722"/>
      <c r="AK9" s="1371" t="s">
        <v>1007</v>
      </c>
      <c r="AL9" s="1368" t="s">
        <v>1259</v>
      </c>
      <c r="AM9" s="1368" t="s">
        <v>1260</v>
      </c>
      <c r="AN9" s="1731"/>
    </row>
    <row r="10" spans="1:42" s="1374" customFormat="1" ht="19.5" customHeight="1">
      <c r="A10" s="971" t="s">
        <v>163</v>
      </c>
      <c r="B10" s="1024" t="s">
        <v>164</v>
      </c>
      <c r="C10" s="1024" t="s">
        <v>165</v>
      </c>
      <c r="D10" s="1568">
        <v>1</v>
      </c>
      <c r="E10" s="1567">
        <v>2</v>
      </c>
      <c r="F10" s="1567">
        <v>3</v>
      </c>
      <c r="G10" s="1567">
        <v>4</v>
      </c>
      <c r="H10" s="1567">
        <v>5</v>
      </c>
      <c r="I10" s="1567">
        <v>6</v>
      </c>
      <c r="J10" s="1567">
        <v>7</v>
      </c>
      <c r="K10" s="1567">
        <v>8</v>
      </c>
      <c r="L10" s="1567">
        <v>9</v>
      </c>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1025"/>
      <c r="AM10" s="1025"/>
      <c r="AN10" s="1063"/>
    </row>
    <row r="11" spans="1:42" s="1031" customFormat="1" ht="41.25" customHeight="1">
      <c r="A11" s="1375" t="s">
        <v>163</v>
      </c>
      <c r="B11" s="1037" t="s">
        <v>1032</v>
      </c>
      <c r="C11" s="1369" t="s">
        <v>886</v>
      </c>
      <c r="D11" s="1369">
        <v>412.8936559</v>
      </c>
      <c r="E11" s="1369">
        <v>420.07900240000004</v>
      </c>
      <c r="F11" s="1369"/>
      <c r="G11" s="1369"/>
      <c r="H11" s="1369"/>
      <c r="I11" s="1369"/>
      <c r="J11" s="1369"/>
      <c r="K11" s="1369"/>
      <c r="L11" s="1369"/>
      <c r="M11" s="944"/>
      <c r="N11" s="1030"/>
      <c r="O11" s="1030"/>
      <c r="P11" s="1030"/>
      <c r="Q11" s="944"/>
      <c r="R11" s="1030"/>
      <c r="S11" s="1030"/>
      <c r="T11" s="1030"/>
      <c r="U11" s="944"/>
      <c r="V11" s="1030"/>
      <c r="W11" s="1030"/>
      <c r="X11" s="1030"/>
      <c r="Y11" s="944"/>
      <c r="Z11" s="1030"/>
      <c r="AA11" s="1030"/>
      <c r="AB11" s="1030"/>
      <c r="AC11" s="944"/>
      <c r="AD11" s="1030"/>
      <c r="AE11" s="1030"/>
      <c r="AF11" s="1030"/>
      <c r="AG11" s="1555"/>
      <c r="AH11" s="1564"/>
      <c r="AI11" s="1564"/>
      <c r="AJ11" s="1372"/>
      <c r="AK11" s="1370"/>
      <c r="AL11" s="1372"/>
      <c r="AM11" s="1372"/>
      <c r="AN11" s="1064"/>
    </row>
    <row r="12" spans="1:42" ht="34.5" customHeight="1">
      <c r="A12" s="694"/>
      <c r="B12" s="975" t="s">
        <v>51</v>
      </c>
      <c r="C12" s="695" t="s">
        <v>166</v>
      </c>
      <c r="D12" s="695">
        <v>379.77481089999998</v>
      </c>
      <c r="E12" s="695">
        <v>386.96450240000001</v>
      </c>
      <c r="F12" s="695"/>
      <c r="G12" s="695"/>
      <c r="H12" s="695"/>
      <c r="I12" s="695"/>
      <c r="J12" s="695"/>
      <c r="K12" s="695"/>
      <c r="L12" s="695"/>
      <c r="M12" s="696"/>
      <c r="N12" s="966"/>
      <c r="O12" s="966"/>
      <c r="P12" s="966"/>
      <c r="Q12" s="696"/>
      <c r="R12" s="966"/>
      <c r="S12" s="966"/>
      <c r="T12" s="966"/>
      <c r="U12" s="696"/>
      <c r="V12" s="966"/>
      <c r="W12" s="966"/>
      <c r="X12" s="966"/>
      <c r="Y12" s="696"/>
      <c r="Z12" s="966"/>
      <c r="AA12" s="966"/>
      <c r="AB12" s="966"/>
      <c r="AC12" s="696"/>
      <c r="AD12" s="966"/>
      <c r="AE12" s="966"/>
      <c r="AF12" s="966"/>
      <c r="AG12" s="1555"/>
      <c r="AH12" s="1564"/>
      <c r="AI12" s="1564"/>
      <c r="AJ12" s="1372"/>
      <c r="AK12" s="695"/>
      <c r="AL12" s="556"/>
      <c r="AM12" s="556"/>
      <c r="AN12" s="1059"/>
    </row>
    <row r="13" spans="1:42" ht="34.5" customHeight="1">
      <c r="A13" s="694"/>
      <c r="B13" s="975" t="s">
        <v>52</v>
      </c>
      <c r="C13" s="695" t="s">
        <v>166</v>
      </c>
      <c r="D13" s="695">
        <v>239.210375</v>
      </c>
      <c r="E13" s="695">
        <v>251.49388050000002</v>
      </c>
      <c r="F13" s="695"/>
      <c r="G13" s="695"/>
      <c r="H13" s="695"/>
      <c r="I13" s="695"/>
      <c r="J13" s="695"/>
      <c r="K13" s="695"/>
      <c r="L13" s="695"/>
      <c r="M13" s="696"/>
      <c r="N13" s="966"/>
      <c r="O13" s="966"/>
      <c r="P13" s="966"/>
      <c r="Q13" s="696"/>
      <c r="R13" s="966"/>
      <c r="S13" s="966"/>
      <c r="T13" s="966"/>
      <c r="U13" s="696"/>
      <c r="V13" s="966"/>
      <c r="W13" s="966"/>
      <c r="X13" s="966"/>
      <c r="Y13" s="696"/>
      <c r="Z13" s="966"/>
      <c r="AA13" s="966"/>
      <c r="AB13" s="966"/>
      <c r="AC13" s="696"/>
      <c r="AD13" s="966"/>
      <c r="AE13" s="966"/>
      <c r="AF13" s="966"/>
      <c r="AG13" s="695"/>
      <c r="AH13" s="556"/>
      <c r="AI13" s="556"/>
      <c r="AJ13" s="556"/>
      <c r="AK13" s="695"/>
      <c r="AL13" s="556"/>
      <c r="AM13" s="556"/>
      <c r="AN13" s="1059"/>
    </row>
    <row r="14" spans="1:42" ht="34.5" customHeight="1">
      <c r="A14" s="694"/>
      <c r="B14" s="975" t="s">
        <v>53</v>
      </c>
      <c r="C14" s="695" t="s">
        <v>166</v>
      </c>
      <c r="D14" s="695">
        <v>72.875995869999983</v>
      </c>
      <c r="E14" s="695">
        <v>121.4706219</v>
      </c>
      <c r="F14" s="695"/>
      <c r="G14" s="695"/>
      <c r="H14" s="695"/>
      <c r="I14" s="695"/>
      <c r="J14" s="695"/>
      <c r="K14" s="695"/>
      <c r="L14" s="695"/>
      <c r="M14" s="696"/>
      <c r="N14" s="966"/>
      <c r="O14" s="966"/>
      <c r="P14" s="966"/>
      <c r="Q14" s="696"/>
      <c r="R14" s="966"/>
      <c r="S14" s="966"/>
      <c r="T14" s="966"/>
      <c r="U14" s="696"/>
      <c r="V14" s="966"/>
      <c r="W14" s="966"/>
      <c r="X14" s="966"/>
      <c r="Y14" s="696"/>
      <c r="Z14" s="966"/>
      <c r="AA14" s="966"/>
      <c r="AB14" s="966"/>
      <c r="AC14" s="696"/>
      <c r="AD14" s="966"/>
      <c r="AE14" s="966"/>
      <c r="AF14" s="966"/>
      <c r="AG14" s="695"/>
      <c r="AH14" s="556"/>
      <c r="AI14" s="556"/>
      <c r="AJ14" s="556"/>
      <c r="AK14" s="695"/>
      <c r="AL14" s="556"/>
      <c r="AM14" s="556"/>
      <c r="AN14" s="1059"/>
    </row>
    <row r="15" spans="1:42" ht="34.5" customHeight="1">
      <c r="A15" s="694"/>
      <c r="B15" s="975" t="s">
        <v>562</v>
      </c>
      <c r="C15" s="695" t="s">
        <v>166</v>
      </c>
      <c r="D15" s="695">
        <v>16</v>
      </c>
      <c r="E15" s="695">
        <v>14</v>
      </c>
      <c r="F15" s="695"/>
      <c r="G15" s="695"/>
      <c r="H15" s="695"/>
      <c r="I15" s="695"/>
      <c r="J15" s="695"/>
      <c r="K15" s="695"/>
      <c r="L15" s="695"/>
      <c r="M15" s="696"/>
      <c r="N15" s="966"/>
      <c r="O15" s="966"/>
      <c r="P15" s="966"/>
      <c r="Q15" s="696"/>
      <c r="R15" s="966"/>
      <c r="S15" s="966"/>
      <c r="T15" s="966"/>
      <c r="U15" s="696"/>
      <c r="V15" s="966"/>
      <c r="W15" s="966"/>
      <c r="X15" s="966"/>
      <c r="Y15" s="696"/>
      <c r="Z15" s="966"/>
      <c r="AA15" s="966"/>
      <c r="AB15" s="966"/>
      <c r="AC15" s="696"/>
      <c r="AD15" s="966"/>
      <c r="AE15" s="966"/>
      <c r="AF15" s="966"/>
      <c r="AG15" s="695"/>
      <c r="AH15" s="556"/>
      <c r="AI15" s="556"/>
      <c r="AJ15" s="556"/>
      <c r="AK15" s="695"/>
      <c r="AL15" s="556"/>
      <c r="AM15" s="556"/>
      <c r="AN15" s="1059"/>
    </row>
    <row r="16" spans="1:42" ht="34.5" customHeight="1">
      <c r="A16" s="694"/>
      <c r="B16" s="975" t="s">
        <v>54</v>
      </c>
      <c r="C16" s="695" t="s">
        <v>166</v>
      </c>
      <c r="D16" s="695">
        <v>6.5</v>
      </c>
      <c r="E16" s="695">
        <v>6.5</v>
      </c>
      <c r="F16" s="695"/>
      <c r="G16" s="695"/>
      <c r="H16" s="695"/>
      <c r="I16" s="695"/>
      <c r="J16" s="695"/>
      <c r="K16" s="695"/>
      <c r="L16" s="695"/>
      <c r="M16" s="696"/>
      <c r="N16" s="966"/>
      <c r="O16" s="966"/>
      <c r="P16" s="966"/>
      <c r="Q16" s="696"/>
      <c r="R16" s="966"/>
      <c r="S16" s="966"/>
      <c r="T16" s="966"/>
      <c r="U16" s="696"/>
      <c r="V16" s="966"/>
      <c r="W16" s="966"/>
      <c r="X16" s="966"/>
      <c r="Y16" s="696"/>
      <c r="Z16" s="966"/>
      <c r="AA16" s="966"/>
      <c r="AB16" s="966"/>
      <c r="AC16" s="696"/>
      <c r="AD16" s="966"/>
      <c r="AE16" s="966"/>
      <c r="AF16" s="966"/>
      <c r="AG16" s="695"/>
      <c r="AH16" s="556"/>
      <c r="AI16" s="556"/>
      <c r="AJ16" s="556"/>
      <c r="AK16" s="695"/>
      <c r="AL16" s="556"/>
      <c r="AM16" s="556"/>
      <c r="AN16" s="1059"/>
    </row>
    <row r="17" spans="1:40" ht="34.5" customHeight="1">
      <c r="A17" s="694"/>
      <c r="B17" s="975" t="s">
        <v>48</v>
      </c>
      <c r="C17" s="695" t="s">
        <v>166</v>
      </c>
      <c r="D17" s="695">
        <v>14.5915</v>
      </c>
      <c r="E17" s="695">
        <v>26.6145</v>
      </c>
      <c r="F17" s="695"/>
      <c r="G17" s="695"/>
      <c r="H17" s="695"/>
      <c r="I17" s="695"/>
      <c r="J17" s="695"/>
      <c r="K17" s="695"/>
      <c r="L17" s="695"/>
      <c r="M17" s="696"/>
      <c r="N17" s="966"/>
      <c r="O17" s="966"/>
      <c r="P17" s="966"/>
      <c r="Q17" s="696"/>
      <c r="R17" s="966"/>
      <c r="S17" s="966"/>
      <c r="T17" s="966"/>
      <c r="U17" s="696"/>
      <c r="V17" s="966"/>
      <c r="W17" s="966"/>
      <c r="X17" s="966"/>
      <c r="Y17" s="696"/>
      <c r="Z17" s="966"/>
      <c r="AA17" s="966"/>
      <c r="AB17" s="966"/>
      <c r="AC17" s="696"/>
      <c r="AD17" s="966"/>
      <c r="AE17" s="966"/>
      <c r="AF17" s="966"/>
      <c r="AG17" s="695"/>
      <c r="AH17" s="556"/>
      <c r="AI17" s="556"/>
      <c r="AJ17" s="556"/>
      <c r="AK17" s="695"/>
      <c r="AL17" s="556"/>
      <c r="AM17" s="556"/>
      <c r="AN17" s="1059"/>
    </row>
    <row r="18" spans="1:40" s="1031" customFormat="1" ht="39.75" customHeight="1">
      <c r="A18" s="1375" t="s">
        <v>164</v>
      </c>
      <c r="B18" s="1028" t="s">
        <v>239</v>
      </c>
      <c r="C18" s="1370"/>
      <c r="D18" s="1555"/>
      <c r="E18" s="1555"/>
      <c r="F18" s="1555"/>
      <c r="G18" s="1555"/>
      <c r="H18" s="1555"/>
      <c r="I18" s="1555"/>
      <c r="J18" s="1555"/>
      <c r="K18" s="1555"/>
      <c r="L18" s="1555"/>
      <c r="M18" s="944"/>
      <c r="N18" s="1030"/>
      <c r="O18" s="1030"/>
      <c r="P18" s="1030"/>
      <c r="Q18" s="944"/>
      <c r="R18" s="1030"/>
      <c r="S18" s="1030"/>
      <c r="T18" s="1030"/>
      <c r="U18" s="944"/>
      <c r="V18" s="1030"/>
      <c r="W18" s="1030"/>
      <c r="X18" s="1030"/>
      <c r="Y18" s="944"/>
      <c r="Z18" s="1030"/>
      <c r="AA18" s="1030"/>
      <c r="AB18" s="1030"/>
      <c r="AC18" s="944"/>
      <c r="AD18" s="1030"/>
      <c r="AE18" s="1030"/>
      <c r="AF18" s="1030"/>
      <c r="AG18" s="1555"/>
      <c r="AH18" s="1564"/>
      <c r="AI18" s="1564"/>
      <c r="AJ18" s="1372"/>
      <c r="AK18" s="1370"/>
      <c r="AL18" s="1372"/>
      <c r="AM18" s="1372"/>
      <c r="AN18" s="1064"/>
    </row>
    <row r="19" spans="1:40" ht="44.25" customHeight="1">
      <c r="A19" s="694"/>
      <c r="B19" s="988" t="s">
        <v>1230</v>
      </c>
      <c r="C19" s="695" t="s">
        <v>172</v>
      </c>
      <c r="D19" s="695">
        <v>2754.94</v>
      </c>
      <c r="E19" s="695">
        <v>2731.1400000000003</v>
      </c>
      <c r="F19" s="695"/>
      <c r="G19" s="695"/>
      <c r="H19" s="695"/>
      <c r="I19" s="695"/>
      <c r="J19" s="695"/>
      <c r="K19" s="695"/>
      <c r="L19" s="695"/>
      <c r="M19" s="695">
        <f>M33+M43+M58+M62-M63+M66+M69+M72+M75+M79+M82+M89-0.7</f>
        <v>82.1</v>
      </c>
      <c r="N19" s="695"/>
      <c r="O19" s="695"/>
      <c r="P19" s="1026"/>
      <c r="Q19" s="695">
        <f>Q33+Q43+Q58+Q62-Q63+Q66+Q69+Q72+Q75+Q79+Q82+Q89-0.7</f>
        <v>156.30000000000001</v>
      </c>
      <c r="R19" s="695"/>
      <c r="S19" s="695"/>
      <c r="T19" s="1026"/>
      <c r="U19" s="695">
        <f>U33+U43+U58+U62-U63+U66+U69+U72+U75+U79+U82+U89-0.7</f>
        <v>149</v>
      </c>
      <c r="V19" s="695"/>
      <c r="W19" s="695"/>
      <c r="X19" s="1026"/>
      <c r="Y19" s="695">
        <f>Y33+Y43+Y58+Y62-Y63+Y66+Y69+Y72+Y75+Y79+Y82+Y89-0.7</f>
        <v>117.10000000000001</v>
      </c>
      <c r="Z19" s="695"/>
      <c r="AA19" s="695"/>
      <c r="AB19" s="1026"/>
      <c r="AC19" s="695">
        <f>AC33+AC43+AC58+AC62-AC63+AC66+AC69+AC72+AC75+AC79+AC82+AC89-0.7</f>
        <v>53.699999999999996</v>
      </c>
      <c r="AD19" s="695"/>
      <c r="AE19" s="695"/>
      <c r="AF19" s="1026"/>
      <c r="AG19" s="695">
        <f>AG33+AG43+AG58+AG62-AG63+AG66+AG69+AG72+AG75+AG79+AG82+AG89-0.7</f>
        <v>810.59999999999991</v>
      </c>
      <c r="AH19" s="695"/>
      <c r="AI19" s="695"/>
      <c r="AJ19" s="1026"/>
      <c r="AK19" s="695">
        <f>AK33+AK43+AK58+AK62-AK63+AK66+AK69+AK72+AK75+AK79+AK82+AK89-0.7</f>
        <v>1357.44</v>
      </c>
      <c r="AL19" s="695"/>
      <c r="AM19" s="695"/>
      <c r="AN19" s="1026"/>
    </row>
    <row r="20" spans="1:40" ht="44.25" customHeight="1">
      <c r="A20" s="694"/>
      <c r="B20" s="988" t="s">
        <v>1231</v>
      </c>
      <c r="C20" s="987" t="s">
        <v>583</v>
      </c>
      <c r="D20" s="987">
        <v>94.898675205894634</v>
      </c>
      <c r="E20" s="987">
        <v>101.82867978206902</v>
      </c>
      <c r="F20" s="987"/>
      <c r="G20" s="987"/>
      <c r="H20" s="987"/>
      <c r="I20" s="987"/>
      <c r="J20" s="987"/>
      <c r="K20" s="987"/>
      <c r="L20" s="987"/>
      <c r="M20" s="1027"/>
      <c r="N20" s="1027"/>
      <c r="O20" s="1027"/>
      <c r="P20" s="1026"/>
      <c r="Q20" s="1027"/>
      <c r="R20" s="1027"/>
      <c r="S20" s="1027"/>
      <c r="T20" s="1026"/>
      <c r="U20" s="1027"/>
      <c r="V20" s="1027"/>
      <c r="W20" s="1027"/>
      <c r="X20" s="1026"/>
      <c r="Y20" s="1027"/>
      <c r="Z20" s="1027"/>
      <c r="AA20" s="1027"/>
      <c r="AB20" s="1026"/>
      <c r="AC20" s="1027"/>
      <c r="AD20" s="1027"/>
      <c r="AE20" s="1027"/>
      <c r="AF20" s="1026"/>
      <c r="AG20" s="1027"/>
      <c r="AH20" s="1027"/>
      <c r="AI20" s="1027"/>
      <c r="AJ20" s="1026"/>
      <c r="AK20" s="1059"/>
      <c r="AL20" s="1027"/>
      <c r="AM20" s="1027"/>
      <c r="AN20" s="1026"/>
    </row>
    <row r="21" spans="1:40" ht="44.25" customHeight="1">
      <c r="A21" s="694"/>
      <c r="B21" s="988" t="s">
        <v>1232</v>
      </c>
      <c r="C21" s="987" t="s">
        <v>583</v>
      </c>
      <c r="D21" s="987">
        <v>222</v>
      </c>
      <c r="E21" s="987">
        <v>222</v>
      </c>
      <c r="F21" s="987"/>
      <c r="G21" s="987"/>
      <c r="H21" s="987"/>
      <c r="I21" s="987"/>
      <c r="J21" s="987"/>
      <c r="K21" s="987"/>
      <c r="L21" s="987"/>
      <c r="M21" s="1027"/>
      <c r="N21" s="1027"/>
      <c r="O21" s="1027"/>
      <c r="P21" s="1026"/>
      <c r="Q21" s="1027"/>
      <c r="R21" s="1027"/>
      <c r="S21" s="1027"/>
      <c r="T21" s="1026"/>
      <c r="U21" s="1027"/>
      <c r="V21" s="1027"/>
      <c r="W21" s="1027"/>
      <c r="X21" s="1026"/>
      <c r="Y21" s="1027"/>
      <c r="Z21" s="1027"/>
      <c r="AA21" s="1027"/>
      <c r="AB21" s="1026"/>
      <c r="AC21" s="1027"/>
      <c r="AD21" s="1027"/>
      <c r="AE21" s="1027"/>
      <c r="AF21" s="1026"/>
      <c r="AG21" s="1027"/>
      <c r="AH21" s="1027"/>
      <c r="AI21" s="1027"/>
      <c r="AJ21" s="1026"/>
      <c r="AK21" s="1059"/>
      <c r="AL21" s="1027"/>
      <c r="AM21" s="1027"/>
      <c r="AN21" s="1026"/>
    </row>
    <row r="22" spans="1:40" ht="44.25" customHeight="1">
      <c r="A22" s="694"/>
      <c r="B22" s="988" t="s">
        <v>368</v>
      </c>
      <c r="C22" s="695" t="s">
        <v>172</v>
      </c>
      <c r="D22" s="695">
        <v>2895.2400000000002</v>
      </c>
      <c r="E22" s="695">
        <v>3472.94</v>
      </c>
      <c r="F22" s="695"/>
      <c r="G22" s="695"/>
      <c r="H22" s="695"/>
      <c r="I22" s="695"/>
      <c r="J22" s="695"/>
      <c r="K22" s="695"/>
      <c r="L22" s="695"/>
      <c r="M22" s="696">
        <f>M29+M67</f>
        <v>105.3</v>
      </c>
      <c r="N22" s="696"/>
      <c r="O22" s="696"/>
      <c r="P22" s="1026"/>
      <c r="Q22" s="696">
        <f>Q29+Q67</f>
        <v>185</v>
      </c>
      <c r="R22" s="696"/>
      <c r="S22" s="696"/>
      <c r="T22" s="1026"/>
      <c r="U22" s="696">
        <f>U29+U67</f>
        <v>220.7</v>
      </c>
      <c r="V22" s="696"/>
      <c r="W22" s="696"/>
      <c r="X22" s="1026"/>
      <c r="Y22" s="696">
        <f>Y29+Y67</f>
        <v>167.8</v>
      </c>
      <c r="Z22" s="696"/>
      <c r="AA22" s="696"/>
      <c r="AB22" s="1026"/>
      <c r="AC22" s="696">
        <f>AC29+AC67</f>
        <v>81.400000000000006</v>
      </c>
      <c r="AD22" s="696"/>
      <c r="AE22" s="696"/>
      <c r="AF22" s="1026"/>
      <c r="AG22" s="696">
        <f>AG29+AG67</f>
        <v>1104.3</v>
      </c>
      <c r="AH22" s="696"/>
      <c r="AI22" s="696"/>
      <c r="AJ22" s="1026"/>
      <c r="AK22" s="696">
        <f>AK29+AK67</f>
        <v>1608.44</v>
      </c>
      <c r="AL22" s="696"/>
      <c r="AM22" s="696"/>
      <c r="AN22" s="1026"/>
    </row>
    <row r="23" spans="1:40" ht="44.25" customHeight="1">
      <c r="A23" s="694"/>
      <c r="B23" s="988" t="s">
        <v>826</v>
      </c>
      <c r="C23" s="695" t="s">
        <v>172</v>
      </c>
      <c r="D23" s="695">
        <v>140.30000000000001</v>
      </c>
      <c r="E23" s="695">
        <v>741.8</v>
      </c>
      <c r="F23" s="695"/>
      <c r="G23" s="695"/>
      <c r="H23" s="695"/>
      <c r="I23" s="695"/>
      <c r="J23" s="695"/>
      <c r="K23" s="695"/>
      <c r="L23" s="695"/>
      <c r="M23" s="696">
        <f>M36+M44+M45+M59+M63</f>
        <v>22.5</v>
      </c>
      <c r="N23" s="696"/>
      <c r="O23" s="696"/>
      <c r="P23" s="1026"/>
      <c r="Q23" s="692">
        <f>Q36+Q44+Q45+Q59+Q63</f>
        <v>28</v>
      </c>
      <c r="R23" s="696"/>
      <c r="S23" s="696"/>
      <c r="T23" s="1026"/>
      <c r="U23" s="692">
        <f>U36+U44+U45+U59+U63</f>
        <v>71</v>
      </c>
      <c r="V23" s="692"/>
      <c r="W23" s="692"/>
      <c r="X23" s="1026"/>
      <c r="Y23" s="692">
        <f>Y36+Y44+Y45+Y59+Y63</f>
        <v>50</v>
      </c>
      <c r="Z23" s="692"/>
      <c r="AA23" s="692"/>
      <c r="AB23" s="1026"/>
      <c r="AC23" s="692">
        <f>AC36+AC44+AC45+AC59+AC63</f>
        <v>27</v>
      </c>
      <c r="AD23" s="692"/>
      <c r="AE23" s="692"/>
      <c r="AF23" s="1026"/>
      <c r="AG23" s="692">
        <f>AG36+AG44+AG45+AG59+AG63</f>
        <v>293</v>
      </c>
      <c r="AH23" s="696"/>
      <c r="AI23" s="696"/>
      <c r="AJ23" s="1026"/>
      <c r="AK23" s="692">
        <f>AK36+AK44+AK45+AK59+AK63</f>
        <v>250.3</v>
      </c>
      <c r="AL23" s="692"/>
      <c r="AM23" s="692"/>
      <c r="AN23" s="1026"/>
    </row>
    <row r="24" spans="1:40" s="1031" customFormat="1" ht="33.75" customHeight="1">
      <c r="A24" s="1375" t="s">
        <v>170</v>
      </c>
      <c r="B24" s="1028" t="s">
        <v>55</v>
      </c>
      <c r="C24" s="1370"/>
      <c r="D24" s="1555"/>
      <c r="E24" s="1555"/>
      <c r="F24" s="1555"/>
      <c r="G24" s="1555"/>
      <c r="H24" s="1555"/>
      <c r="I24" s="1555"/>
      <c r="J24" s="1555"/>
      <c r="K24" s="1555"/>
      <c r="L24" s="1555"/>
      <c r="M24" s="1372"/>
      <c r="N24" s="1372"/>
      <c r="O24" s="1372"/>
      <c r="P24" s="1319"/>
      <c r="Q24" s="1564"/>
      <c r="R24" s="1564"/>
      <c r="S24" s="1564"/>
      <c r="T24" s="1319"/>
      <c r="U24" s="1372"/>
      <c r="V24" s="1372"/>
      <c r="W24" s="1372"/>
      <c r="X24" s="1319"/>
      <c r="Y24" s="1372"/>
      <c r="Z24" s="1372"/>
      <c r="AA24" s="1372"/>
      <c r="AB24" s="1319"/>
      <c r="AC24" s="1372"/>
      <c r="AD24" s="1372"/>
      <c r="AE24" s="1372"/>
      <c r="AF24" s="1319"/>
      <c r="AG24" s="1564"/>
      <c r="AH24" s="1564"/>
      <c r="AI24" s="1564"/>
      <c r="AJ24" s="1319"/>
      <c r="AK24" s="1064"/>
      <c r="AL24" s="1564"/>
      <c r="AM24" s="1564"/>
      <c r="AN24" s="1319"/>
    </row>
    <row r="25" spans="1:40" ht="39" customHeight="1">
      <c r="A25" s="694"/>
      <c r="B25" s="975" t="s">
        <v>367</v>
      </c>
      <c r="C25" s="695" t="s">
        <v>56</v>
      </c>
      <c r="D25" s="695">
        <v>8834.8866000000016</v>
      </c>
      <c r="E25" s="695">
        <v>8743.6550000000007</v>
      </c>
      <c r="F25" s="695"/>
      <c r="G25" s="695"/>
      <c r="H25" s="695"/>
      <c r="I25" s="695"/>
      <c r="J25" s="695"/>
      <c r="K25" s="695"/>
      <c r="L25" s="695"/>
      <c r="M25" s="696">
        <f>M32</f>
        <v>215.16000000000003</v>
      </c>
      <c r="N25" s="696"/>
      <c r="O25" s="696"/>
      <c r="P25" s="1026"/>
      <c r="Q25" s="696">
        <f>Q32</f>
        <v>144.19999999999999</v>
      </c>
      <c r="R25" s="696"/>
      <c r="S25" s="696"/>
      <c r="T25" s="1026"/>
      <c r="U25" s="696">
        <f>U32</f>
        <v>581</v>
      </c>
      <c r="V25" s="696"/>
      <c r="W25" s="696"/>
      <c r="X25" s="1026"/>
      <c r="Y25" s="696">
        <f>Y32</f>
        <v>563.77400000000011</v>
      </c>
      <c r="Z25" s="696"/>
      <c r="AA25" s="696"/>
      <c r="AB25" s="1026"/>
      <c r="AC25" s="696">
        <f>AC32</f>
        <v>104.79999999999998</v>
      </c>
      <c r="AD25" s="696"/>
      <c r="AE25" s="696"/>
      <c r="AF25" s="1026"/>
      <c r="AG25" s="696">
        <f>AG32</f>
        <v>2638.0099999999998</v>
      </c>
      <c r="AH25" s="696"/>
      <c r="AI25" s="696"/>
      <c r="AJ25" s="1026"/>
      <c r="AK25" s="696">
        <f t="shared" ref="AK25" si="0">AK32</f>
        <v>4496.7110000000002</v>
      </c>
      <c r="AL25" s="696"/>
      <c r="AM25" s="696"/>
      <c r="AN25" s="1026"/>
    </row>
    <row r="26" spans="1:40" ht="39" customHeight="1">
      <c r="A26" s="694"/>
      <c r="B26" s="975" t="s">
        <v>577</v>
      </c>
      <c r="C26" s="695" t="s">
        <v>56</v>
      </c>
      <c r="D26" s="695">
        <v>31.5</v>
      </c>
      <c r="E26" s="695">
        <v>2793.0549999999998</v>
      </c>
      <c r="F26" s="695"/>
      <c r="G26" s="695"/>
      <c r="H26" s="695"/>
      <c r="I26" s="695"/>
      <c r="J26" s="695"/>
      <c r="K26" s="695"/>
      <c r="L26" s="695"/>
      <c r="M26" s="696">
        <f>M27</f>
        <v>36.260000000000005</v>
      </c>
      <c r="N26" s="696"/>
      <c r="O26" s="696"/>
      <c r="P26" s="1026"/>
      <c r="Q26" s="696">
        <f>Q27</f>
        <v>0</v>
      </c>
      <c r="R26" s="696"/>
      <c r="S26" s="696"/>
      <c r="T26" s="1026"/>
      <c r="U26" s="696">
        <f>U27</f>
        <v>239.7</v>
      </c>
      <c r="V26" s="696"/>
      <c r="W26" s="696"/>
      <c r="X26" s="1026"/>
      <c r="Y26" s="696">
        <f>Y27</f>
        <v>217.67400000000004</v>
      </c>
      <c r="Z26" s="696"/>
      <c r="AA26" s="696"/>
      <c r="AB26" s="1026"/>
      <c r="AC26" s="696">
        <f>AC27</f>
        <v>19.600000000000001</v>
      </c>
      <c r="AD26" s="696"/>
      <c r="AE26" s="696"/>
      <c r="AF26" s="1026"/>
      <c r="AG26" s="696">
        <f>AG27</f>
        <v>837.91</v>
      </c>
      <c r="AH26" s="696"/>
      <c r="AI26" s="696"/>
      <c r="AJ26" s="1026"/>
      <c r="AK26" s="696">
        <f t="shared" ref="AK26" si="1">AK27</f>
        <v>1441.9109999999998</v>
      </c>
      <c r="AL26" s="696"/>
      <c r="AM26" s="696"/>
      <c r="AN26" s="1026"/>
    </row>
    <row r="27" spans="1:40" ht="39" customHeight="1">
      <c r="A27" s="694"/>
      <c r="B27" s="975" t="s">
        <v>881</v>
      </c>
      <c r="C27" s="695" t="s">
        <v>56</v>
      </c>
      <c r="D27" s="695">
        <v>31.5</v>
      </c>
      <c r="E27" s="695">
        <v>2793.0549999999998</v>
      </c>
      <c r="F27" s="695"/>
      <c r="G27" s="695"/>
      <c r="H27" s="695"/>
      <c r="I27" s="695"/>
      <c r="J27" s="695"/>
      <c r="K27" s="695"/>
      <c r="L27" s="695"/>
      <c r="M27" s="696">
        <f>M35+M38</f>
        <v>36.260000000000005</v>
      </c>
      <c r="N27" s="696"/>
      <c r="O27" s="696"/>
      <c r="P27" s="1026"/>
      <c r="Q27" s="696">
        <f>Q35+Q38</f>
        <v>0</v>
      </c>
      <c r="R27" s="696"/>
      <c r="S27" s="696"/>
      <c r="T27" s="1026"/>
      <c r="U27" s="696">
        <f>U35+U38</f>
        <v>239.7</v>
      </c>
      <c r="V27" s="696"/>
      <c r="W27" s="696"/>
      <c r="X27" s="1026"/>
      <c r="Y27" s="696">
        <f>Y35+Y38</f>
        <v>217.67400000000004</v>
      </c>
      <c r="Z27" s="696"/>
      <c r="AA27" s="696"/>
      <c r="AB27" s="1026"/>
      <c r="AC27" s="696">
        <f>AC35+AC38</f>
        <v>19.600000000000001</v>
      </c>
      <c r="AD27" s="696"/>
      <c r="AE27" s="696"/>
      <c r="AF27" s="1026"/>
      <c r="AG27" s="696">
        <f>AG35+AG38</f>
        <v>837.91</v>
      </c>
      <c r="AH27" s="696"/>
      <c r="AI27" s="696"/>
      <c r="AJ27" s="1026"/>
      <c r="AK27" s="696">
        <f t="shared" ref="AK27" si="2">AK35+AK38</f>
        <v>1441.9109999999998</v>
      </c>
      <c r="AL27" s="696"/>
      <c r="AM27" s="696"/>
      <c r="AN27" s="1026"/>
    </row>
    <row r="28" spans="1:40" ht="39" customHeight="1">
      <c r="A28" s="694"/>
      <c r="B28" s="973" t="s">
        <v>1028</v>
      </c>
      <c r="C28" s="695" t="s">
        <v>167</v>
      </c>
      <c r="D28" s="695">
        <v>33.167850733930187</v>
      </c>
      <c r="E28" s="695">
        <v>31.9437923843061</v>
      </c>
      <c r="F28" s="695"/>
      <c r="G28" s="695"/>
      <c r="H28" s="695"/>
      <c r="I28" s="695"/>
      <c r="J28" s="695"/>
      <c r="K28" s="695"/>
      <c r="L28" s="695"/>
      <c r="M28" s="966"/>
      <c r="N28" s="966"/>
      <c r="O28" s="966"/>
      <c r="P28" s="1026"/>
      <c r="Q28" s="556"/>
      <c r="R28" s="556"/>
      <c r="S28" s="556"/>
      <c r="T28" s="1026"/>
      <c r="U28" s="556"/>
      <c r="V28" s="556"/>
      <c r="W28" s="556"/>
      <c r="X28" s="1026"/>
      <c r="Y28" s="556"/>
      <c r="Z28" s="556"/>
      <c r="AA28" s="556"/>
      <c r="AB28" s="1026"/>
      <c r="AC28" s="556"/>
      <c r="AD28" s="556"/>
      <c r="AE28" s="556"/>
      <c r="AF28" s="1026"/>
      <c r="AG28" s="556"/>
      <c r="AH28" s="556"/>
      <c r="AI28" s="556"/>
      <c r="AJ28" s="1026"/>
      <c r="AK28" s="1059"/>
      <c r="AL28" s="556"/>
      <c r="AM28" s="556"/>
      <c r="AN28" s="1026"/>
    </row>
    <row r="29" spans="1:40" s="1031" customFormat="1" ht="30" customHeight="1">
      <c r="A29" s="1375">
        <v>1</v>
      </c>
      <c r="B29" s="1028" t="s">
        <v>256</v>
      </c>
      <c r="C29" s="1370" t="s">
        <v>172</v>
      </c>
      <c r="D29" s="1555">
        <v>1567.44</v>
      </c>
      <c r="E29" s="1555">
        <v>2151.14</v>
      </c>
      <c r="F29" s="1555"/>
      <c r="G29" s="1555"/>
      <c r="H29" s="1555"/>
      <c r="I29" s="1555"/>
      <c r="J29" s="1555"/>
      <c r="K29" s="1555"/>
      <c r="L29" s="1555"/>
      <c r="M29" s="944">
        <f>M31+M55+M66</f>
        <v>56.3</v>
      </c>
      <c r="N29" s="944"/>
      <c r="O29" s="944"/>
      <c r="P29" s="1319"/>
      <c r="Q29" s="944">
        <f>Q31+Q55+Q66</f>
        <v>44.5</v>
      </c>
      <c r="R29" s="944"/>
      <c r="S29" s="944"/>
      <c r="T29" s="1319"/>
      <c r="U29" s="944">
        <f>U31+U55+U66</f>
        <v>155.5</v>
      </c>
      <c r="V29" s="944"/>
      <c r="W29" s="944"/>
      <c r="X29" s="1319"/>
      <c r="Y29" s="944">
        <f>Y31+Y55+Y66</f>
        <v>132.6</v>
      </c>
      <c r="Z29" s="944"/>
      <c r="AA29" s="944"/>
      <c r="AB29" s="1319"/>
      <c r="AC29" s="813">
        <f>AC31+AC55+AC66</f>
        <v>51</v>
      </c>
      <c r="AD29" s="944"/>
      <c r="AE29" s="813"/>
      <c r="AF29" s="1319"/>
      <c r="AG29" s="813">
        <f>AG31+AG55+AG66</f>
        <v>689</v>
      </c>
      <c r="AH29" s="813"/>
      <c r="AI29" s="813"/>
      <c r="AJ29" s="1319"/>
      <c r="AK29" s="944">
        <f>AK31+AK55+AK66</f>
        <v>1022.24</v>
      </c>
      <c r="AL29" s="944"/>
      <c r="AM29" s="944"/>
      <c r="AN29" s="1319"/>
    </row>
    <row r="30" spans="1:40" s="1031" customFormat="1" ht="30" customHeight="1">
      <c r="A30" s="1375" t="s">
        <v>173</v>
      </c>
      <c r="B30" s="1028" t="s">
        <v>258</v>
      </c>
      <c r="C30" s="1370"/>
      <c r="D30" s="1555"/>
      <c r="E30" s="1555"/>
      <c r="F30" s="1555"/>
      <c r="G30" s="1555"/>
      <c r="H30" s="1555"/>
      <c r="I30" s="1555"/>
      <c r="J30" s="1555"/>
      <c r="K30" s="1555"/>
      <c r="L30" s="1555"/>
      <c r="M30" s="1030"/>
      <c r="N30" s="1030"/>
      <c r="O30" s="1030"/>
      <c r="P30" s="1319"/>
      <c r="Q30" s="1564"/>
      <c r="R30" s="1564"/>
      <c r="S30" s="1564"/>
      <c r="T30" s="1319"/>
      <c r="U30" s="1372"/>
      <c r="V30" s="1372"/>
      <c r="W30" s="1372"/>
      <c r="X30" s="1319"/>
      <c r="Y30" s="1372"/>
      <c r="Z30" s="1372"/>
      <c r="AA30" s="1372"/>
      <c r="AB30" s="1319"/>
      <c r="AC30" s="1372"/>
      <c r="AD30" s="1372"/>
      <c r="AE30" s="1372"/>
      <c r="AF30" s="1319"/>
      <c r="AG30" s="1564"/>
      <c r="AH30" s="1564"/>
      <c r="AI30" s="1564"/>
      <c r="AJ30" s="1319"/>
      <c r="AK30" s="1372"/>
      <c r="AL30" s="1564"/>
      <c r="AM30" s="1564"/>
      <c r="AN30" s="1319"/>
    </row>
    <row r="31" spans="1:40" s="1031" customFormat="1" ht="30" customHeight="1">
      <c r="A31" s="1375" t="s">
        <v>180</v>
      </c>
      <c r="B31" s="1028" t="s">
        <v>257</v>
      </c>
      <c r="C31" s="1370" t="s">
        <v>172</v>
      </c>
      <c r="D31" s="1555">
        <v>1333.44</v>
      </c>
      <c r="E31" s="1555">
        <v>1803.1899999999998</v>
      </c>
      <c r="F31" s="1555"/>
      <c r="G31" s="1555"/>
      <c r="H31" s="1555"/>
      <c r="I31" s="1555"/>
      <c r="J31" s="1555"/>
      <c r="K31" s="1555"/>
      <c r="L31" s="1555"/>
      <c r="M31" s="944">
        <f>M33+M36+M42</f>
        <v>44.3</v>
      </c>
      <c r="N31" s="944"/>
      <c r="O31" s="944"/>
      <c r="P31" s="1319"/>
      <c r="Q31" s="813">
        <f>Q33+Q36+Q42</f>
        <v>28</v>
      </c>
      <c r="R31" s="813"/>
      <c r="S31" s="813"/>
      <c r="T31" s="1319"/>
      <c r="U31" s="813">
        <f>U33+U36+U42</f>
        <v>120</v>
      </c>
      <c r="V31" s="813"/>
      <c r="W31" s="813"/>
      <c r="X31" s="1319"/>
      <c r="Y31" s="944">
        <f>Y33+Y36+Y42</f>
        <v>113.7</v>
      </c>
      <c r="Z31" s="944"/>
      <c r="AA31" s="944"/>
      <c r="AB31" s="1319"/>
      <c r="AC31" s="813">
        <f>AC33+AC36+AC42</f>
        <v>21</v>
      </c>
      <c r="AD31" s="813"/>
      <c r="AE31" s="813"/>
      <c r="AF31" s="1319"/>
      <c r="AG31" s="813">
        <f>AG33+AG36+AG42</f>
        <v>523</v>
      </c>
      <c r="AH31" s="813"/>
      <c r="AI31" s="813"/>
      <c r="AJ31" s="1319"/>
      <c r="AK31" s="944">
        <f t="shared" ref="AK31" si="3">AK33+AK36+AK42</f>
        <v>953.19</v>
      </c>
      <c r="AL31" s="944"/>
      <c r="AM31" s="944"/>
      <c r="AN31" s="1319"/>
    </row>
    <row r="32" spans="1:40" s="1031" customFormat="1" ht="33" customHeight="1">
      <c r="A32" s="1375"/>
      <c r="B32" s="1028" t="s">
        <v>259</v>
      </c>
      <c r="C32" s="1370" t="s">
        <v>56</v>
      </c>
      <c r="D32" s="1555">
        <v>8834.8866000000016</v>
      </c>
      <c r="E32" s="1555">
        <v>8743.6550000000007</v>
      </c>
      <c r="F32" s="1555"/>
      <c r="G32" s="1555"/>
      <c r="H32" s="1555"/>
      <c r="I32" s="1555"/>
      <c r="J32" s="1555"/>
      <c r="K32" s="1555"/>
      <c r="L32" s="1555"/>
      <c r="M32" s="944">
        <f>M35+M38+M50</f>
        <v>215.16000000000003</v>
      </c>
      <c r="N32" s="944"/>
      <c r="O32" s="944"/>
      <c r="P32" s="1319"/>
      <c r="Q32" s="944">
        <f>Q35+Q38+Q50</f>
        <v>144.19999999999999</v>
      </c>
      <c r="R32" s="944"/>
      <c r="S32" s="944"/>
      <c r="T32" s="1319"/>
      <c r="U32" s="944">
        <f>U35+U38+U50</f>
        <v>581</v>
      </c>
      <c r="V32" s="944"/>
      <c r="W32" s="944"/>
      <c r="X32" s="1319"/>
      <c r="Y32" s="944">
        <f>Y35+Y38+Y50</f>
        <v>563.77400000000011</v>
      </c>
      <c r="Z32" s="944"/>
      <c r="AA32" s="944"/>
      <c r="AB32" s="1319"/>
      <c r="AC32" s="944">
        <f>AC35+AC38+AC50</f>
        <v>104.79999999999998</v>
      </c>
      <c r="AD32" s="944"/>
      <c r="AE32" s="944"/>
      <c r="AF32" s="1319"/>
      <c r="AG32" s="944">
        <f>AG35+AG38+AG50</f>
        <v>2638.0099999999998</v>
      </c>
      <c r="AH32" s="944"/>
      <c r="AI32" s="944"/>
      <c r="AJ32" s="1319"/>
      <c r="AK32" s="944">
        <f t="shared" ref="AK32" si="4">AK35+AK38+AK50</f>
        <v>4496.7110000000002</v>
      </c>
      <c r="AL32" s="944"/>
      <c r="AM32" s="944"/>
      <c r="AN32" s="1319"/>
    </row>
    <row r="33" spans="1:40" s="1031" customFormat="1" ht="30" customHeight="1">
      <c r="A33" s="1375" t="s">
        <v>264</v>
      </c>
      <c r="B33" s="1028" t="s">
        <v>57</v>
      </c>
      <c r="C33" s="1370" t="s">
        <v>172</v>
      </c>
      <c r="D33" s="1555">
        <v>527.04999999999995</v>
      </c>
      <c r="E33" s="1555">
        <v>522.79999999999995</v>
      </c>
      <c r="F33" s="1555"/>
      <c r="G33" s="1555"/>
      <c r="H33" s="1555"/>
      <c r="I33" s="1555"/>
      <c r="J33" s="1555"/>
      <c r="K33" s="1555"/>
      <c r="L33" s="1555"/>
      <c r="M33" s="1030">
        <v>7.4</v>
      </c>
      <c r="N33" s="1030"/>
      <c r="O33" s="1030"/>
      <c r="P33" s="1319"/>
      <c r="Q33" s="1036"/>
      <c r="R33" s="1036"/>
      <c r="S33" s="1036"/>
      <c r="T33" s="1319"/>
      <c r="U33" s="1038">
        <v>47</v>
      </c>
      <c r="V33" s="1038"/>
      <c r="W33" s="1038"/>
      <c r="X33" s="1319"/>
      <c r="Y33" s="1036">
        <v>41.7</v>
      </c>
      <c r="Z33" s="1036"/>
      <c r="AA33" s="1036"/>
      <c r="AB33" s="1319"/>
      <c r="AC33" s="1034">
        <v>4</v>
      </c>
      <c r="AD33" s="1034"/>
      <c r="AE33" s="1034"/>
      <c r="AF33" s="1319"/>
      <c r="AG33" s="1038">
        <v>147</v>
      </c>
      <c r="AH33" s="1038"/>
      <c r="AI33" s="1036"/>
      <c r="AJ33" s="1319"/>
      <c r="AK33" s="1036">
        <v>275.7</v>
      </c>
      <c r="AL33" s="1038"/>
      <c r="AM33" s="1038"/>
      <c r="AN33" s="1319"/>
    </row>
    <row r="34" spans="1:40" ht="27.75" customHeight="1">
      <c r="A34" s="694"/>
      <c r="B34" s="975" t="s">
        <v>58</v>
      </c>
      <c r="C34" s="695" t="s">
        <v>59</v>
      </c>
      <c r="D34" s="695">
        <v>0</v>
      </c>
      <c r="E34" s="695">
        <v>52.946729150726853</v>
      </c>
      <c r="F34" s="695"/>
      <c r="G34" s="695"/>
      <c r="H34" s="695"/>
      <c r="I34" s="695"/>
      <c r="J34" s="695"/>
      <c r="K34" s="695"/>
      <c r="L34" s="695"/>
      <c r="M34" s="954">
        <v>49</v>
      </c>
      <c r="N34" s="954"/>
      <c r="O34" s="954"/>
      <c r="P34" s="1026"/>
      <c r="Q34" s="957"/>
      <c r="R34" s="957"/>
      <c r="S34" s="957"/>
      <c r="T34" s="1026"/>
      <c r="U34" s="949">
        <v>51</v>
      </c>
      <c r="V34" s="949"/>
      <c r="W34" s="949"/>
      <c r="X34" s="1026"/>
      <c r="Y34" s="1035">
        <v>52.2</v>
      </c>
      <c r="Z34" s="957"/>
      <c r="AA34" s="1035"/>
      <c r="AB34" s="1026"/>
      <c r="AC34" s="949">
        <v>49</v>
      </c>
      <c r="AD34" s="949"/>
      <c r="AE34" s="949"/>
      <c r="AF34" s="1026"/>
      <c r="AG34" s="957">
        <v>55.3</v>
      </c>
      <c r="AH34" s="957"/>
      <c r="AI34" s="957"/>
      <c r="AJ34" s="1026"/>
      <c r="AK34" s="957">
        <v>52.3</v>
      </c>
      <c r="AL34" s="957"/>
      <c r="AM34" s="957"/>
      <c r="AN34" s="1026"/>
    </row>
    <row r="35" spans="1:40" ht="27.75" customHeight="1">
      <c r="A35" s="694"/>
      <c r="B35" s="975" t="s">
        <v>60</v>
      </c>
      <c r="C35" s="695" t="s">
        <v>56</v>
      </c>
      <c r="D35" s="695">
        <v>0</v>
      </c>
      <c r="E35" s="695">
        <v>2768.0549999999998</v>
      </c>
      <c r="F35" s="695"/>
      <c r="G35" s="695"/>
      <c r="H35" s="695"/>
      <c r="I35" s="695"/>
      <c r="J35" s="695"/>
      <c r="K35" s="695"/>
      <c r="L35" s="695"/>
      <c r="M35" s="696">
        <f>M34*M33/10</f>
        <v>36.260000000000005</v>
      </c>
      <c r="N35" s="696"/>
      <c r="O35" s="696"/>
      <c r="P35" s="1026"/>
      <c r="Q35" s="696">
        <f>Q34*Q33/10</f>
        <v>0</v>
      </c>
      <c r="R35" s="696"/>
      <c r="S35" s="696"/>
      <c r="T35" s="1026"/>
      <c r="U35" s="696">
        <f>U34*U33/10</f>
        <v>239.7</v>
      </c>
      <c r="V35" s="696"/>
      <c r="W35" s="696"/>
      <c r="X35" s="1026"/>
      <c r="Y35" s="696">
        <f>Y34*Y33/10</f>
        <v>217.67400000000004</v>
      </c>
      <c r="Z35" s="696"/>
      <c r="AA35" s="696"/>
      <c r="AB35" s="1026"/>
      <c r="AC35" s="696">
        <f>AC34*AC33/10</f>
        <v>19.600000000000001</v>
      </c>
      <c r="AD35" s="696"/>
      <c r="AE35" s="696"/>
      <c r="AF35" s="1026"/>
      <c r="AG35" s="696">
        <f>AG34*AG33/10</f>
        <v>812.91</v>
      </c>
      <c r="AH35" s="696"/>
      <c r="AI35" s="696"/>
      <c r="AJ35" s="1026"/>
      <c r="AK35" s="696">
        <f t="shared" ref="AK35" si="5">AK34*AK33/10</f>
        <v>1441.9109999999998</v>
      </c>
      <c r="AL35" s="696"/>
      <c r="AM35" s="696"/>
      <c r="AN35" s="1026"/>
    </row>
    <row r="36" spans="1:40" s="1031" customFormat="1" ht="30" customHeight="1">
      <c r="A36" s="1375" t="s">
        <v>264</v>
      </c>
      <c r="B36" s="1028" t="s">
        <v>61</v>
      </c>
      <c r="C36" s="1370" t="s">
        <v>172</v>
      </c>
      <c r="D36" s="1555">
        <v>6.3</v>
      </c>
      <c r="E36" s="1555">
        <v>5</v>
      </c>
      <c r="F36" s="1555"/>
      <c r="G36" s="1555"/>
      <c r="H36" s="1555"/>
      <c r="I36" s="1555"/>
      <c r="J36" s="1555"/>
      <c r="K36" s="1555"/>
      <c r="L36" s="1555"/>
      <c r="M36" s="1036"/>
      <c r="N36" s="1036"/>
      <c r="O36" s="1036"/>
      <c r="P36" s="1319"/>
      <c r="Q36" s="1036"/>
      <c r="R36" s="1036"/>
      <c r="S36" s="1036"/>
      <c r="T36" s="1319"/>
      <c r="U36" s="1036"/>
      <c r="V36" s="1036"/>
      <c r="W36" s="1036"/>
      <c r="X36" s="1319"/>
      <c r="Y36" s="1036"/>
      <c r="Z36" s="1036"/>
      <c r="AA36" s="1036"/>
      <c r="AB36" s="1319"/>
      <c r="AC36" s="1036"/>
      <c r="AD36" s="1036"/>
      <c r="AE36" s="1036"/>
      <c r="AF36" s="1319"/>
      <c r="AG36" s="1038">
        <v>5</v>
      </c>
      <c r="AH36" s="1036"/>
      <c r="AI36" s="1036"/>
      <c r="AJ36" s="1319"/>
      <c r="AK36" s="1064"/>
      <c r="AL36" s="1036"/>
      <c r="AM36" s="1036"/>
      <c r="AN36" s="1319"/>
    </row>
    <row r="37" spans="1:40" ht="30" customHeight="1">
      <c r="A37" s="694"/>
      <c r="B37" s="975" t="s">
        <v>58</v>
      </c>
      <c r="C37" s="695" t="s">
        <v>59</v>
      </c>
      <c r="D37" s="695">
        <v>50</v>
      </c>
      <c r="E37" s="695">
        <v>50</v>
      </c>
      <c r="F37" s="695"/>
      <c r="G37" s="695"/>
      <c r="H37" s="695"/>
      <c r="I37" s="695"/>
      <c r="J37" s="695"/>
      <c r="K37" s="695"/>
      <c r="L37" s="695"/>
      <c r="M37" s="957"/>
      <c r="N37" s="957"/>
      <c r="O37" s="957"/>
      <c r="P37" s="1026"/>
      <c r="Q37" s="957"/>
      <c r="R37" s="957"/>
      <c r="S37" s="957"/>
      <c r="T37" s="1026"/>
      <c r="U37" s="957"/>
      <c r="V37" s="957"/>
      <c r="W37" s="957"/>
      <c r="X37" s="1026"/>
      <c r="Y37" s="957"/>
      <c r="Z37" s="957"/>
      <c r="AA37" s="957"/>
      <c r="AB37" s="1026"/>
      <c r="AC37" s="957"/>
      <c r="AD37" s="957"/>
      <c r="AE37" s="957"/>
      <c r="AF37" s="1026"/>
      <c r="AG37" s="949">
        <v>50</v>
      </c>
      <c r="AH37" s="949"/>
      <c r="AI37" s="949"/>
      <c r="AJ37" s="1026"/>
      <c r="AK37" s="1059"/>
      <c r="AL37" s="957"/>
      <c r="AM37" s="957"/>
      <c r="AN37" s="1026"/>
    </row>
    <row r="38" spans="1:40" ht="30" customHeight="1">
      <c r="A38" s="694"/>
      <c r="B38" s="975" t="s">
        <v>60</v>
      </c>
      <c r="C38" s="695" t="s">
        <v>56</v>
      </c>
      <c r="D38" s="695">
        <v>31.5</v>
      </c>
      <c r="E38" s="695">
        <v>25</v>
      </c>
      <c r="F38" s="695"/>
      <c r="G38" s="695"/>
      <c r="H38" s="695"/>
      <c r="I38" s="695"/>
      <c r="J38" s="695"/>
      <c r="K38" s="695"/>
      <c r="L38" s="695"/>
      <c r="M38" s="957"/>
      <c r="N38" s="957"/>
      <c r="O38" s="957"/>
      <c r="P38" s="1026"/>
      <c r="Q38" s="957"/>
      <c r="R38" s="957"/>
      <c r="S38" s="957"/>
      <c r="T38" s="1026"/>
      <c r="U38" s="957"/>
      <c r="V38" s="957"/>
      <c r="W38" s="957"/>
      <c r="X38" s="1026"/>
      <c r="Y38" s="957"/>
      <c r="Z38" s="957"/>
      <c r="AA38" s="957"/>
      <c r="AB38" s="1026"/>
      <c r="AC38" s="957"/>
      <c r="AD38" s="957"/>
      <c r="AE38" s="957"/>
      <c r="AF38" s="1026"/>
      <c r="AG38" s="955">
        <f>AG37*AG36/10</f>
        <v>25</v>
      </c>
      <c r="AH38" s="955"/>
      <c r="AI38" s="1035"/>
      <c r="AJ38" s="1026"/>
      <c r="AK38" s="1059"/>
      <c r="AL38" s="957"/>
      <c r="AM38" s="957"/>
      <c r="AN38" s="1026"/>
    </row>
    <row r="39" spans="1:40" s="1031" customFormat="1" ht="31.5" customHeight="1">
      <c r="A39" s="1375"/>
      <c r="B39" s="1037" t="s">
        <v>999</v>
      </c>
      <c r="C39" s="1370" t="s">
        <v>172</v>
      </c>
      <c r="D39" s="1555">
        <v>342</v>
      </c>
      <c r="E39" s="1555">
        <v>342</v>
      </c>
      <c r="F39" s="1555"/>
      <c r="G39" s="1555"/>
      <c r="H39" s="1555"/>
      <c r="I39" s="1555"/>
      <c r="J39" s="1555"/>
      <c r="K39" s="1555"/>
      <c r="L39" s="1555"/>
      <c r="M39" s="1036"/>
      <c r="N39" s="1036"/>
      <c r="O39" s="1036"/>
      <c r="P39" s="1319"/>
      <c r="Q39" s="1036"/>
      <c r="R39" s="1036"/>
      <c r="S39" s="1036"/>
      <c r="T39" s="1319"/>
      <c r="U39" s="1038">
        <v>30</v>
      </c>
      <c r="V39" s="1038"/>
      <c r="W39" s="1038"/>
      <c r="X39" s="1319"/>
      <c r="Y39" s="1038">
        <v>35</v>
      </c>
      <c r="Z39" s="1038"/>
      <c r="AA39" s="1038"/>
      <c r="AB39" s="1319"/>
      <c r="AC39" s="1036"/>
      <c r="AD39" s="1036"/>
      <c r="AE39" s="1036"/>
      <c r="AF39" s="1319"/>
      <c r="AG39" s="1038">
        <v>135</v>
      </c>
      <c r="AH39" s="1038"/>
      <c r="AI39" s="1038"/>
      <c r="AJ39" s="1319"/>
      <c r="AK39" s="1064">
        <v>142</v>
      </c>
      <c r="AL39" s="1038"/>
      <c r="AM39" s="1038"/>
      <c r="AN39" s="1319"/>
    </row>
    <row r="40" spans="1:40" ht="30" customHeight="1">
      <c r="A40" s="694"/>
      <c r="B40" s="975" t="s">
        <v>58</v>
      </c>
      <c r="C40" s="695" t="s">
        <v>59</v>
      </c>
      <c r="D40" s="695">
        <v>0</v>
      </c>
      <c r="E40" s="695">
        <v>50.747076023391813</v>
      </c>
      <c r="F40" s="695"/>
      <c r="G40" s="695"/>
      <c r="H40" s="695"/>
      <c r="I40" s="695"/>
      <c r="J40" s="695"/>
      <c r="K40" s="695"/>
      <c r="L40" s="695"/>
      <c r="M40" s="957"/>
      <c r="N40" s="957"/>
      <c r="O40" s="957"/>
      <c r="P40" s="1026"/>
      <c r="Q40" s="957"/>
      <c r="R40" s="957"/>
      <c r="S40" s="957"/>
      <c r="T40" s="1026"/>
      <c r="U40" s="949">
        <v>47</v>
      </c>
      <c r="V40" s="949"/>
      <c r="W40" s="949"/>
      <c r="X40" s="1026"/>
      <c r="Y40" s="949">
        <v>48</v>
      </c>
      <c r="Z40" s="949"/>
      <c r="AA40" s="949"/>
      <c r="AB40" s="1026"/>
      <c r="AC40" s="957"/>
      <c r="AD40" s="957"/>
      <c r="AE40" s="957"/>
      <c r="AF40" s="1026"/>
      <c r="AG40" s="957">
        <v>51.5</v>
      </c>
      <c r="AH40" s="957"/>
      <c r="AI40" s="957"/>
      <c r="AJ40" s="1026"/>
      <c r="AK40" s="1059">
        <v>51.5</v>
      </c>
      <c r="AL40" s="957"/>
      <c r="AM40" s="957"/>
      <c r="AN40" s="1026"/>
    </row>
    <row r="41" spans="1:40" ht="30" customHeight="1">
      <c r="A41" s="694"/>
      <c r="B41" s="975" t="s">
        <v>60</v>
      </c>
      <c r="C41" s="695" t="s">
        <v>56</v>
      </c>
      <c r="D41" s="695">
        <v>0</v>
      </c>
      <c r="E41" s="695">
        <v>1735.55</v>
      </c>
      <c r="F41" s="695"/>
      <c r="G41" s="695"/>
      <c r="H41" s="695"/>
      <c r="I41" s="695"/>
      <c r="J41" s="695"/>
      <c r="K41" s="695"/>
      <c r="L41" s="695"/>
      <c r="M41" s="957"/>
      <c r="N41" s="957"/>
      <c r="O41" s="957"/>
      <c r="P41" s="1026"/>
      <c r="Q41" s="957"/>
      <c r="R41" s="957"/>
      <c r="S41" s="957"/>
      <c r="T41" s="1026"/>
      <c r="U41" s="955">
        <f>U40*U39/10</f>
        <v>141</v>
      </c>
      <c r="V41" s="955"/>
      <c r="W41" s="955"/>
      <c r="X41" s="1026"/>
      <c r="Y41" s="955">
        <f>Y40*Y39/10</f>
        <v>168</v>
      </c>
      <c r="Z41" s="955"/>
      <c r="AA41" s="955"/>
      <c r="AB41" s="1026"/>
      <c r="AC41" s="957"/>
      <c r="AD41" s="957"/>
      <c r="AE41" s="957"/>
      <c r="AF41" s="1026"/>
      <c r="AG41" s="1035">
        <f>AG40*AG39/10</f>
        <v>695.25</v>
      </c>
      <c r="AH41" s="955"/>
      <c r="AI41" s="1035"/>
      <c r="AJ41" s="1026"/>
      <c r="AK41" s="1035">
        <f>AK40*AK39/10</f>
        <v>731.3</v>
      </c>
      <c r="AL41" s="1035"/>
      <c r="AM41" s="1035"/>
      <c r="AN41" s="1026"/>
    </row>
    <row r="42" spans="1:40" s="1031" customFormat="1" ht="30" customHeight="1">
      <c r="A42" s="1403" t="s">
        <v>264</v>
      </c>
      <c r="B42" s="1028" t="s">
        <v>66</v>
      </c>
      <c r="C42" s="1402" t="s">
        <v>172</v>
      </c>
      <c r="D42" s="1555">
        <v>800.09</v>
      </c>
      <c r="E42" s="1555">
        <v>1275.3899999999999</v>
      </c>
      <c r="F42" s="1555"/>
      <c r="G42" s="1555"/>
      <c r="H42" s="1555"/>
      <c r="I42" s="1555"/>
      <c r="J42" s="1555"/>
      <c r="K42" s="1555"/>
      <c r="L42" s="1555"/>
      <c r="M42" s="944">
        <f>+M43+M44+M45</f>
        <v>36.9</v>
      </c>
      <c r="N42" s="944"/>
      <c r="O42" s="944"/>
      <c r="P42" s="1319"/>
      <c r="Q42" s="813">
        <f>+Q43+Q44+Q45</f>
        <v>28</v>
      </c>
      <c r="R42" s="813"/>
      <c r="S42" s="813"/>
      <c r="T42" s="1319"/>
      <c r="U42" s="813">
        <f>+U43+U44+U45</f>
        <v>73</v>
      </c>
      <c r="V42" s="813"/>
      <c r="W42" s="813"/>
      <c r="X42" s="1319"/>
      <c r="Y42" s="944">
        <f>+Y43+Y44+Y45</f>
        <v>72</v>
      </c>
      <c r="Z42" s="944"/>
      <c r="AA42" s="944"/>
      <c r="AB42" s="1319"/>
      <c r="AC42" s="944">
        <f>+AC43+AC44+AC45</f>
        <v>17</v>
      </c>
      <c r="AD42" s="944"/>
      <c r="AE42" s="944"/>
      <c r="AF42" s="1319"/>
      <c r="AG42" s="944">
        <f>+AG43+AG44+AG45</f>
        <v>371</v>
      </c>
      <c r="AH42" s="944"/>
      <c r="AI42" s="944"/>
      <c r="AJ42" s="1319"/>
      <c r="AK42" s="944">
        <f>+AK43+AK44+AK45</f>
        <v>677.49</v>
      </c>
      <c r="AL42" s="944"/>
      <c r="AM42" s="944"/>
      <c r="AN42" s="1319"/>
    </row>
    <row r="43" spans="1:40" ht="30" customHeight="1">
      <c r="A43" s="694"/>
      <c r="B43" s="975" t="s">
        <v>356</v>
      </c>
      <c r="C43" s="695" t="s">
        <v>172</v>
      </c>
      <c r="D43" s="695">
        <v>756.09</v>
      </c>
      <c r="E43" s="695">
        <v>738.89</v>
      </c>
      <c r="F43" s="695"/>
      <c r="G43" s="695"/>
      <c r="H43" s="695"/>
      <c r="I43" s="695"/>
      <c r="J43" s="695"/>
      <c r="K43" s="695"/>
      <c r="L43" s="695"/>
      <c r="M43" s="1035">
        <v>24.4</v>
      </c>
      <c r="N43" s="1035"/>
      <c r="O43" s="1035"/>
      <c r="P43" s="1026"/>
      <c r="Q43" s="1035">
        <v>14</v>
      </c>
      <c r="R43" s="1035"/>
      <c r="S43" s="1035"/>
      <c r="T43" s="1026"/>
      <c r="U43" s="954">
        <v>30</v>
      </c>
      <c r="V43" s="954"/>
      <c r="W43" s="954"/>
      <c r="X43" s="1026"/>
      <c r="Y43" s="692">
        <v>37</v>
      </c>
      <c r="Z43" s="692"/>
      <c r="AA43" s="692"/>
      <c r="AB43" s="1026"/>
      <c r="AC43" s="692">
        <v>8</v>
      </c>
      <c r="AD43" s="692"/>
      <c r="AE43" s="692"/>
      <c r="AF43" s="1026"/>
      <c r="AG43" s="954">
        <v>158</v>
      </c>
      <c r="AH43" s="966"/>
      <c r="AI43" s="966"/>
      <c r="AJ43" s="1026"/>
      <c r="AK43" s="977">
        <v>467.49</v>
      </c>
      <c r="AL43" s="696"/>
      <c r="AM43" s="977"/>
      <c r="AN43" s="1026"/>
    </row>
    <row r="44" spans="1:40" ht="30" customHeight="1">
      <c r="A44" s="694"/>
      <c r="B44" s="975" t="s">
        <v>357</v>
      </c>
      <c r="C44" s="695" t="s">
        <v>172</v>
      </c>
      <c r="D44" s="695">
        <v>33</v>
      </c>
      <c r="E44" s="695">
        <v>376.5</v>
      </c>
      <c r="F44" s="695"/>
      <c r="G44" s="695"/>
      <c r="H44" s="695"/>
      <c r="I44" s="695"/>
      <c r="J44" s="695"/>
      <c r="K44" s="695"/>
      <c r="L44" s="695"/>
      <c r="M44" s="696">
        <v>9.5</v>
      </c>
      <c r="N44" s="966"/>
      <c r="O44" s="696"/>
      <c r="P44" s="1026"/>
      <c r="Q44" s="1035">
        <v>14</v>
      </c>
      <c r="R44" s="957"/>
      <c r="S44" s="1035"/>
      <c r="T44" s="1026"/>
      <c r="U44" s="954">
        <v>25</v>
      </c>
      <c r="V44" s="954"/>
      <c r="W44" s="954"/>
      <c r="X44" s="1026"/>
      <c r="Y44" s="692">
        <v>25</v>
      </c>
      <c r="Z44" s="692"/>
      <c r="AA44" s="692"/>
      <c r="AB44" s="1026"/>
      <c r="AC44" s="692">
        <v>8</v>
      </c>
      <c r="AD44" s="692"/>
      <c r="AE44" s="692"/>
      <c r="AF44" s="1026"/>
      <c r="AG44" s="954">
        <v>125</v>
      </c>
      <c r="AH44" s="954"/>
      <c r="AI44" s="954"/>
      <c r="AJ44" s="1026"/>
      <c r="AK44" s="1059">
        <v>170</v>
      </c>
      <c r="AL44" s="954"/>
      <c r="AM44" s="954"/>
      <c r="AN44" s="1026"/>
    </row>
    <row r="45" spans="1:40" ht="32.25" customHeight="1">
      <c r="A45" s="694"/>
      <c r="B45" s="975" t="s">
        <v>358</v>
      </c>
      <c r="C45" s="695" t="s">
        <v>172</v>
      </c>
      <c r="D45" s="695">
        <v>11</v>
      </c>
      <c r="E45" s="695">
        <v>160</v>
      </c>
      <c r="F45" s="695"/>
      <c r="G45" s="695"/>
      <c r="H45" s="695"/>
      <c r="I45" s="695"/>
      <c r="J45" s="695"/>
      <c r="K45" s="695"/>
      <c r="L45" s="695"/>
      <c r="M45" s="692">
        <v>3</v>
      </c>
      <c r="N45" s="954"/>
      <c r="O45" s="692"/>
      <c r="P45" s="1026"/>
      <c r="Q45" s="556"/>
      <c r="R45" s="556"/>
      <c r="S45" s="556"/>
      <c r="T45" s="1026"/>
      <c r="U45" s="954">
        <v>18</v>
      </c>
      <c r="V45" s="954"/>
      <c r="W45" s="954"/>
      <c r="X45" s="1026"/>
      <c r="Y45" s="692">
        <v>10</v>
      </c>
      <c r="Z45" s="692"/>
      <c r="AA45" s="692"/>
      <c r="AB45" s="1026"/>
      <c r="AC45" s="692">
        <v>1</v>
      </c>
      <c r="AD45" s="692"/>
      <c r="AE45" s="692"/>
      <c r="AF45" s="1026"/>
      <c r="AG45" s="954">
        <v>88</v>
      </c>
      <c r="AH45" s="954"/>
      <c r="AI45" s="954"/>
      <c r="AJ45" s="1026"/>
      <c r="AK45" s="958">
        <v>40</v>
      </c>
      <c r="AL45" s="954"/>
      <c r="AM45" s="954"/>
      <c r="AN45" s="1026"/>
    </row>
    <row r="46" spans="1:40" s="1031" customFormat="1" ht="30" customHeight="1">
      <c r="A46" s="1375"/>
      <c r="B46" s="1028" t="s">
        <v>58</v>
      </c>
      <c r="C46" s="1370" t="s">
        <v>59</v>
      </c>
      <c r="D46" s="1555">
        <v>46.735723727431768</v>
      </c>
      <c r="E46" s="1555">
        <v>46.657100965194971</v>
      </c>
      <c r="F46" s="1555"/>
      <c r="G46" s="1555"/>
      <c r="H46" s="1555"/>
      <c r="I46" s="1555"/>
      <c r="J46" s="1555"/>
      <c r="K46" s="1555"/>
      <c r="L46" s="1555"/>
      <c r="M46" s="944">
        <f>M50/M42*10</f>
        <v>48.48238482384825</v>
      </c>
      <c r="N46" s="944"/>
      <c r="O46" s="944"/>
      <c r="P46" s="1319"/>
      <c r="Q46" s="944">
        <f>Q50/Q42*10</f>
        <v>51.499999999999993</v>
      </c>
      <c r="R46" s="944"/>
      <c r="S46" s="944"/>
      <c r="T46" s="1319"/>
      <c r="U46" s="944">
        <f>U50/U42*10</f>
        <v>46.753424657534246</v>
      </c>
      <c r="V46" s="944"/>
      <c r="W46" s="944"/>
      <c r="X46" s="1319"/>
      <c r="Y46" s="944">
        <f>Y50/Y42*10</f>
        <v>48.069444444444443</v>
      </c>
      <c r="Z46" s="944"/>
      <c r="AA46" s="944"/>
      <c r="AB46" s="1319"/>
      <c r="AC46" s="944">
        <f>AC50/AC42*10</f>
        <v>50.117647058823522</v>
      </c>
      <c r="AD46" s="944"/>
      <c r="AE46" s="944"/>
      <c r="AF46" s="1319"/>
      <c r="AG46" s="944">
        <f>AG50/AG42*10</f>
        <v>48.520215633423177</v>
      </c>
      <c r="AH46" s="944"/>
      <c r="AI46" s="944"/>
      <c r="AJ46" s="1319"/>
      <c r="AK46" s="944">
        <f>AK50/AK42*10</f>
        <v>45.089964427519227</v>
      </c>
      <c r="AL46" s="944"/>
      <c r="AM46" s="944"/>
      <c r="AN46" s="1319"/>
    </row>
    <row r="47" spans="1:40" ht="36" customHeight="1">
      <c r="A47" s="694"/>
      <c r="B47" s="975" t="s">
        <v>356</v>
      </c>
      <c r="C47" s="695" t="s">
        <v>59</v>
      </c>
      <c r="D47" s="695">
        <v>48.372107837257957</v>
      </c>
      <c r="E47" s="695">
        <v>48.399626466727113</v>
      </c>
      <c r="F47" s="695"/>
      <c r="G47" s="695"/>
      <c r="H47" s="695"/>
      <c r="I47" s="695"/>
      <c r="J47" s="695"/>
      <c r="K47" s="695"/>
      <c r="L47" s="695"/>
      <c r="M47" s="954">
        <v>51</v>
      </c>
      <c r="N47" s="954"/>
      <c r="O47" s="954"/>
      <c r="P47" s="1026"/>
      <c r="Q47" s="954">
        <v>55</v>
      </c>
      <c r="R47" s="954"/>
      <c r="S47" s="954"/>
      <c r="T47" s="1026"/>
      <c r="U47" s="954">
        <v>53</v>
      </c>
      <c r="V47" s="954"/>
      <c r="W47" s="954"/>
      <c r="X47" s="1026"/>
      <c r="Y47" s="692">
        <v>53</v>
      </c>
      <c r="Z47" s="692"/>
      <c r="AA47" s="692"/>
      <c r="AB47" s="1026"/>
      <c r="AC47" s="692">
        <v>55</v>
      </c>
      <c r="AD47" s="692"/>
      <c r="AE47" s="692"/>
      <c r="AF47" s="1026"/>
      <c r="AG47" s="692">
        <v>54</v>
      </c>
      <c r="AH47" s="692"/>
      <c r="AI47" s="692"/>
      <c r="AJ47" s="1026"/>
      <c r="AK47" s="696">
        <v>45.4</v>
      </c>
      <c r="AL47" s="966"/>
      <c r="AM47" s="696"/>
      <c r="AN47" s="1026"/>
    </row>
    <row r="48" spans="1:40" ht="36" customHeight="1">
      <c r="A48" s="694"/>
      <c r="B48" s="975" t="s">
        <v>357</v>
      </c>
      <c r="C48" s="695" t="s">
        <v>59</v>
      </c>
      <c r="D48" s="695">
        <v>46.242424242424242</v>
      </c>
      <c r="E48" s="695">
        <v>47.112881806108895</v>
      </c>
      <c r="F48" s="695"/>
      <c r="G48" s="695"/>
      <c r="H48" s="695"/>
      <c r="I48" s="695"/>
      <c r="J48" s="695"/>
      <c r="K48" s="695"/>
      <c r="L48" s="695"/>
      <c r="M48" s="954">
        <v>46</v>
      </c>
      <c r="N48" s="954"/>
      <c r="O48" s="954"/>
      <c r="P48" s="1026"/>
      <c r="Q48" s="954">
        <v>48</v>
      </c>
      <c r="R48" s="954"/>
      <c r="S48" s="954"/>
      <c r="T48" s="1026"/>
      <c r="U48" s="954">
        <v>47</v>
      </c>
      <c r="V48" s="954"/>
      <c r="W48" s="954"/>
      <c r="X48" s="1026"/>
      <c r="Y48" s="692">
        <v>46</v>
      </c>
      <c r="Z48" s="692"/>
      <c r="AA48" s="692"/>
      <c r="AB48" s="1026"/>
      <c r="AC48" s="692">
        <v>47</v>
      </c>
      <c r="AD48" s="692"/>
      <c r="AE48" s="692"/>
      <c r="AF48" s="1026"/>
      <c r="AG48" s="692">
        <v>49</v>
      </c>
      <c r="AH48" s="692"/>
      <c r="AI48" s="692"/>
      <c r="AJ48" s="1026"/>
      <c r="AK48" s="696">
        <v>45.9</v>
      </c>
      <c r="AL48" s="966"/>
      <c r="AM48" s="696"/>
      <c r="AN48" s="1026"/>
    </row>
    <row r="49" spans="1:40" ht="36" customHeight="1">
      <c r="A49" s="694"/>
      <c r="B49" s="975" t="s">
        <v>358</v>
      </c>
      <c r="C49" s="695" t="s">
        <v>59</v>
      </c>
      <c r="D49" s="695" t="e">
        <v>#DIV/0!</v>
      </c>
      <c r="E49" s="695">
        <v>37.537499999999994</v>
      </c>
      <c r="F49" s="695"/>
      <c r="G49" s="695"/>
      <c r="H49" s="695"/>
      <c r="I49" s="695"/>
      <c r="J49" s="695"/>
      <c r="K49" s="695"/>
      <c r="L49" s="695"/>
      <c r="M49" s="954">
        <v>36</v>
      </c>
      <c r="N49" s="954"/>
      <c r="O49" s="954"/>
      <c r="P49" s="1026"/>
      <c r="Q49" s="966"/>
      <c r="R49" s="966"/>
      <c r="S49" s="966"/>
      <c r="T49" s="1026"/>
      <c r="U49" s="954">
        <v>36</v>
      </c>
      <c r="V49" s="954"/>
      <c r="W49" s="954"/>
      <c r="X49" s="1026"/>
      <c r="Y49" s="692">
        <f>35/Y45*10</f>
        <v>35</v>
      </c>
      <c r="Z49" s="692"/>
      <c r="AA49" s="692"/>
      <c r="AB49" s="1026"/>
      <c r="AC49" s="692">
        <f>3.6/AC45*10</f>
        <v>36</v>
      </c>
      <c r="AD49" s="692"/>
      <c r="AE49" s="692"/>
      <c r="AF49" s="1026"/>
      <c r="AG49" s="692">
        <f>334.4/AG45*10</f>
        <v>38</v>
      </c>
      <c r="AH49" s="692"/>
      <c r="AI49" s="692"/>
      <c r="AJ49" s="1026"/>
      <c r="AK49" s="692">
        <v>38</v>
      </c>
      <c r="AL49" s="954"/>
      <c r="AM49" s="692"/>
      <c r="AN49" s="1026"/>
    </row>
    <row r="50" spans="1:40" s="1031" customFormat="1" ht="29.25" customHeight="1">
      <c r="A50" s="1375"/>
      <c r="B50" s="1028" t="s">
        <v>60</v>
      </c>
      <c r="C50" s="1370" t="s">
        <v>56</v>
      </c>
      <c r="D50" s="1555">
        <v>5904.5446000000011</v>
      </c>
      <c r="E50" s="1555">
        <v>5950.6</v>
      </c>
      <c r="F50" s="1555"/>
      <c r="G50" s="1555"/>
      <c r="H50" s="1555"/>
      <c r="I50" s="1555"/>
      <c r="J50" s="1555"/>
      <c r="K50" s="1555"/>
      <c r="L50" s="1555"/>
      <c r="M50" s="944">
        <f>+M51+M52+M53</f>
        <v>178.90000000000003</v>
      </c>
      <c r="N50" s="944"/>
      <c r="O50" s="944"/>
      <c r="P50" s="1319"/>
      <c r="Q50" s="944">
        <f>+Q51+Q52+Q53</f>
        <v>144.19999999999999</v>
      </c>
      <c r="R50" s="944"/>
      <c r="S50" s="944"/>
      <c r="T50" s="1319"/>
      <c r="U50" s="944">
        <f>+U51+U52+U53</f>
        <v>341.3</v>
      </c>
      <c r="V50" s="944"/>
      <c r="W50" s="944"/>
      <c r="X50" s="1319"/>
      <c r="Y50" s="944">
        <f>+Y51+Y52+Y53</f>
        <v>346.1</v>
      </c>
      <c r="Z50" s="944"/>
      <c r="AA50" s="944"/>
      <c r="AB50" s="1319"/>
      <c r="AC50" s="944">
        <f>+AC51+AC52+AC53</f>
        <v>85.199999999999989</v>
      </c>
      <c r="AD50" s="944"/>
      <c r="AE50" s="944"/>
      <c r="AF50" s="1319"/>
      <c r="AG50" s="944">
        <f>+AG51+AG52+AG53</f>
        <v>1800.1</v>
      </c>
      <c r="AH50" s="944"/>
      <c r="AI50" s="944"/>
      <c r="AJ50" s="1319"/>
      <c r="AK50" s="944">
        <f t="shared" ref="AK50" si="6">+AK51+AK52+AK53</f>
        <v>3054.8</v>
      </c>
      <c r="AL50" s="944"/>
      <c r="AM50" s="944"/>
      <c r="AN50" s="1319"/>
    </row>
    <row r="51" spans="1:40" ht="36" customHeight="1">
      <c r="A51" s="694"/>
      <c r="B51" s="975" t="s">
        <v>356</v>
      </c>
      <c r="C51" s="695" t="s">
        <v>56</v>
      </c>
      <c r="D51" s="695">
        <v>3629.7946000000002</v>
      </c>
      <c r="E51" s="695">
        <v>3576.2</v>
      </c>
      <c r="F51" s="695"/>
      <c r="G51" s="695"/>
      <c r="H51" s="695"/>
      <c r="I51" s="695"/>
      <c r="J51" s="695"/>
      <c r="K51" s="695"/>
      <c r="L51" s="695"/>
      <c r="M51" s="1035">
        <v>124.4</v>
      </c>
      <c r="N51" s="1035"/>
      <c r="O51" s="1035"/>
      <c r="P51" s="1026"/>
      <c r="Q51" s="1035">
        <v>77</v>
      </c>
      <c r="R51" s="1035"/>
      <c r="S51" s="1035"/>
      <c r="T51" s="1026"/>
      <c r="U51" s="1035">
        <f>U43*U47/10</f>
        <v>159</v>
      </c>
      <c r="V51" s="1035"/>
      <c r="W51" s="1035"/>
      <c r="X51" s="1026"/>
      <c r="Y51" s="1035">
        <f>Y43*Y47/10</f>
        <v>196.1</v>
      </c>
      <c r="Z51" s="1035"/>
      <c r="AA51" s="1035"/>
      <c r="AB51" s="1026"/>
      <c r="AC51" s="955">
        <f>AC43*AC47/10</f>
        <v>44</v>
      </c>
      <c r="AD51" s="955"/>
      <c r="AE51" s="955"/>
      <c r="AF51" s="1026"/>
      <c r="AG51" s="1035">
        <v>853.2</v>
      </c>
      <c r="AH51" s="1035"/>
      <c r="AI51" s="1035"/>
      <c r="AJ51" s="1026"/>
      <c r="AK51" s="955">
        <v>2122.5</v>
      </c>
      <c r="AL51" s="1035"/>
      <c r="AM51" s="1035"/>
      <c r="AN51" s="1026"/>
    </row>
    <row r="52" spans="1:40" ht="30" customHeight="1">
      <c r="A52" s="694"/>
      <c r="B52" s="975" t="s">
        <v>357</v>
      </c>
      <c r="C52" s="695" t="s">
        <v>56</v>
      </c>
      <c r="D52" s="695">
        <v>152.6</v>
      </c>
      <c r="E52" s="695">
        <v>1773.8</v>
      </c>
      <c r="F52" s="695"/>
      <c r="G52" s="695"/>
      <c r="H52" s="695"/>
      <c r="I52" s="695"/>
      <c r="J52" s="695"/>
      <c r="K52" s="695"/>
      <c r="L52" s="695"/>
      <c r="M52" s="1035">
        <v>43.7</v>
      </c>
      <c r="N52" s="1035"/>
      <c r="O52" s="1035"/>
      <c r="P52" s="1026"/>
      <c r="Q52" s="1035">
        <v>67.2</v>
      </c>
      <c r="R52" s="1035"/>
      <c r="S52" s="1035"/>
      <c r="T52" s="1026"/>
      <c r="U52" s="1035">
        <f>U44*U48/10</f>
        <v>117.5</v>
      </c>
      <c r="V52" s="1035"/>
      <c r="W52" s="1035"/>
      <c r="X52" s="1026"/>
      <c r="Y52" s="955">
        <f>Y44*Y48/10</f>
        <v>115</v>
      </c>
      <c r="Z52" s="1035"/>
      <c r="AA52" s="955"/>
      <c r="AB52" s="1026"/>
      <c r="AC52" s="1035">
        <f>AC44*AC48/10</f>
        <v>37.6</v>
      </c>
      <c r="AD52" s="1035"/>
      <c r="AE52" s="1035"/>
      <c r="AF52" s="1026"/>
      <c r="AG52" s="1035">
        <f>AG44*AG48/10</f>
        <v>612.5</v>
      </c>
      <c r="AH52" s="1035"/>
      <c r="AI52" s="1035"/>
      <c r="AJ52" s="1026"/>
      <c r="AK52" s="1035">
        <v>780.3</v>
      </c>
      <c r="AL52" s="1035"/>
      <c r="AM52" s="1035"/>
      <c r="AN52" s="1026"/>
    </row>
    <row r="53" spans="1:40" ht="36.75" customHeight="1">
      <c r="A53" s="694"/>
      <c r="B53" s="975" t="s">
        <v>358</v>
      </c>
      <c r="C53" s="695" t="s">
        <v>56</v>
      </c>
      <c r="D53" s="695" t="e">
        <v>#DIV/0!</v>
      </c>
      <c r="E53" s="695">
        <v>600.59999999999991</v>
      </c>
      <c r="F53" s="695"/>
      <c r="G53" s="695"/>
      <c r="H53" s="695"/>
      <c r="I53" s="695"/>
      <c r="J53" s="695"/>
      <c r="K53" s="695"/>
      <c r="L53" s="695"/>
      <c r="M53" s="1035">
        <v>10.8</v>
      </c>
      <c r="N53" s="1035"/>
      <c r="O53" s="1035"/>
      <c r="P53" s="1026"/>
      <c r="Q53" s="1035"/>
      <c r="R53" s="1035"/>
      <c r="S53" s="1035"/>
      <c r="T53" s="1026"/>
      <c r="U53" s="1035">
        <f>U45*U49/10</f>
        <v>64.8</v>
      </c>
      <c r="V53" s="1035"/>
      <c r="W53" s="1035"/>
      <c r="X53" s="1026"/>
      <c r="Y53" s="955">
        <f>Y45*Y49/10</f>
        <v>35</v>
      </c>
      <c r="Z53" s="1035"/>
      <c r="AA53" s="955"/>
      <c r="AB53" s="1026"/>
      <c r="AC53" s="1035">
        <f>AC45*AC49/10</f>
        <v>3.6</v>
      </c>
      <c r="AD53" s="1035"/>
      <c r="AE53" s="1035"/>
      <c r="AF53" s="1026"/>
      <c r="AG53" s="1035">
        <f>AG45*AG49/10</f>
        <v>334.4</v>
      </c>
      <c r="AH53" s="1035"/>
      <c r="AI53" s="1035"/>
      <c r="AJ53" s="1026"/>
      <c r="AK53" s="955">
        <v>152</v>
      </c>
      <c r="AL53" s="955"/>
      <c r="AM53" s="955"/>
      <c r="AN53" s="1026"/>
    </row>
    <row r="54" spans="1:40" s="1031" customFormat="1" ht="30" customHeight="1">
      <c r="A54" s="1375" t="s">
        <v>174</v>
      </c>
      <c r="B54" s="1028" t="s">
        <v>260</v>
      </c>
      <c r="C54" s="1370"/>
      <c r="D54" s="1555"/>
      <c r="E54" s="1555"/>
      <c r="F54" s="1555"/>
      <c r="G54" s="1555"/>
      <c r="H54" s="1555"/>
      <c r="I54" s="1555"/>
      <c r="J54" s="1555"/>
      <c r="K54" s="1555"/>
      <c r="L54" s="1555"/>
      <c r="M54" s="1372"/>
      <c r="N54" s="1372"/>
      <c r="O54" s="1372"/>
      <c r="P54" s="1319"/>
      <c r="Q54" s="1564"/>
      <c r="R54" s="1564"/>
      <c r="S54" s="1564"/>
      <c r="T54" s="1319"/>
      <c r="U54" s="1372"/>
      <c r="V54" s="1372"/>
      <c r="W54" s="1372"/>
      <c r="X54" s="1319"/>
      <c r="Y54" s="1372"/>
      <c r="Z54" s="1372"/>
      <c r="AA54" s="1372"/>
      <c r="AB54" s="1319"/>
      <c r="AC54" s="1372"/>
      <c r="AD54" s="1372"/>
      <c r="AE54" s="1372"/>
      <c r="AF54" s="1319"/>
      <c r="AG54" s="1564"/>
      <c r="AH54" s="1564"/>
      <c r="AI54" s="1564"/>
      <c r="AJ54" s="1319"/>
      <c r="AK54" s="1044"/>
      <c r="AL54" s="1581"/>
      <c r="AM54" s="1581"/>
      <c r="AN54" s="1319"/>
    </row>
    <row r="55" spans="1:40" ht="33.75" customHeight="1">
      <c r="A55" s="694"/>
      <c r="B55" s="975" t="s">
        <v>257</v>
      </c>
      <c r="C55" s="695" t="s">
        <v>172</v>
      </c>
      <c r="D55" s="695">
        <v>159</v>
      </c>
      <c r="E55" s="695">
        <v>269.3</v>
      </c>
      <c r="F55" s="695"/>
      <c r="G55" s="695"/>
      <c r="H55" s="695"/>
      <c r="I55" s="695"/>
      <c r="J55" s="695"/>
      <c r="K55" s="695"/>
      <c r="L55" s="695"/>
      <c r="M55" s="692">
        <f>+M57+M62</f>
        <v>12</v>
      </c>
      <c r="N55" s="692"/>
      <c r="O55" s="692"/>
      <c r="P55" s="1026"/>
      <c r="Q55" s="696">
        <f>+Q57+Q62</f>
        <v>16.5</v>
      </c>
      <c r="R55" s="692"/>
      <c r="S55" s="696"/>
      <c r="T55" s="1026"/>
      <c r="U55" s="692">
        <f>+U57+U62</f>
        <v>35</v>
      </c>
      <c r="V55" s="692"/>
      <c r="W55" s="692"/>
      <c r="X55" s="1026"/>
      <c r="Y55" s="696">
        <f>+Y57+Y62</f>
        <v>17.5</v>
      </c>
      <c r="Z55" s="696"/>
      <c r="AA55" s="696"/>
      <c r="AB55" s="1026"/>
      <c r="AC55" s="692">
        <f>+AC57+AC62</f>
        <v>30</v>
      </c>
      <c r="AD55" s="692"/>
      <c r="AE55" s="692"/>
      <c r="AF55" s="1026"/>
      <c r="AG55" s="692">
        <f>+AG57+AG62</f>
        <v>94</v>
      </c>
      <c r="AH55" s="692"/>
      <c r="AI55" s="692"/>
      <c r="AJ55" s="1026"/>
      <c r="AK55" s="692">
        <f t="shared" ref="AK55" si="7">+AK57+AK62</f>
        <v>64.3</v>
      </c>
      <c r="AL55" s="692"/>
      <c r="AM55" s="692"/>
      <c r="AN55" s="1026"/>
    </row>
    <row r="56" spans="1:40" ht="34.5" customHeight="1">
      <c r="A56" s="694"/>
      <c r="B56" s="975" t="s">
        <v>259</v>
      </c>
      <c r="C56" s="695" t="s">
        <v>56</v>
      </c>
      <c r="D56" s="695">
        <v>1050.55</v>
      </c>
      <c r="E56" s="695">
        <v>2542.39</v>
      </c>
      <c r="F56" s="695"/>
      <c r="G56" s="695"/>
      <c r="H56" s="695"/>
      <c r="I56" s="695"/>
      <c r="J56" s="695"/>
      <c r="K56" s="695"/>
      <c r="L56" s="695"/>
      <c r="M56" s="696">
        <f>M61+M65</f>
        <v>95.5</v>
      </c>
      <c r="N56" s="696"/>
      <c r="O56" s="696"/>
      <c r="P56" s="1026"/>
      <c r="Q56" s="696">
        <f>Q61+Q65</f>
        <v>148.5</v>
      </c>
      <c r="R56" s="696"/>
      <c r="S56" s="696"/>
      <c r="T56" s="1026"/>
      <c r="U56" s="696">
        <f>U61+U65</f>
        <v>367.5</v>
      </c>
      <c r="V56" s="696"/>
      <c r="W56" s="696"/>
      <c r="X56" s="1026"/>
      <c r="Y56" s="696">
        <f>Y61+Y65</f>
        <v>157.5</v>
      </c>
      <c r="Z56" s="696"/>
      <c r="AA56" s="696"/>
      <c r="AB56" s="1026"/>
      <c r="AC56" s="696">
        <f>AC61+AC65</f>
        <v>297.59999999999997</v>
      </c>
      <c r="AD56" s="696"/>
      <c r="AE56" s="696"/>
      <c r="AF56" s="1026"/>
      <c r="AG56" s="696">
        <f>AG61+AG65</f>
        <v>898.8</v>
      </c>
      <c r="AH56" s="696"/>
      <c r="AI56" s="696"/>
      <c r="AJ56" s="1026"/>
      <c r="AK56" s="696">
        <f t="shared" ref="AK56" si="8">AK61+AK65</f>
        <v>576.99</v>
      </c>
      <c r="AL56" s="696"/>
      <c r="AM56" s="696"/>
      <c r="AN56" s="1026"/>
    </row>
    <row r="57" spans="1:40" s="1031" customFormat="1" ht="33" customHeight="1">
      <c r="A57" s="1375" t="s">
        <v>264</v>
      </c>
      <c r="B57" s="1028" t="s">
        <v>261</v>
      </c>
      <c r="C57" s="1370" t="s">
        <v>172</v>
      </c>
      <c r="D57" s="1555">
        <v>120</v>
      </c>
      <c r="E57" s="1555">
        <v>218.3</v>
      </c>
      <c r="F57" s="1555"/>
      <c r="G57" s="1555"/>
      <c r="H57" s="1555"/>
      <c r="I57" s="1555"/>
      <c r="J57" s="1555"/>
      <c r="K57" s="1555"/>
      <c r="L57" s="1555"/>
      <c r="M57" s="813">
        <f>+M58+M59</f>
        <v>11</v>
      </c>
      <c r="N57" s="813"/>
      <c r="O57" s="813"/>
      <c r="P57" s="1319"/>
      <c r="Q57" s="813">
        <f>+Q58+Q59</f>
        <v>16.5</v>
      </c>
      <c r="R57" s="813"/>
      <c r="S57" s="944"/>
      <c r="T57" s="1319"/>
      <c r="U57" s="813">
        <f>+U58+U59</f>
        <v>30</v>
      </c>
      <c r="V57" s="813"/>
      <c r="W57" s="813"/>
      <c r="X57" s="1319"/>
      <c r="Y57" s="944">
        <f>+Y58+Y59</f>
        <v>17.5</v>
      </c>
      <c r="Z57" s="944"/>
      <c r="AA57" s="944"/>
      <c r="AB57" s="1319"/>
      <c r="AC57" s="813">
        <f>+AC58+AC59</f>
        <v>27</v>
      </c>
      <c r="AD57" s="813"/>
      <c r="AE57" s="813"/>
      <c r="AF57" s="1319"/>
      <c r="AG57" s="813">
        <f>+AG58+AG59</f>
        <v>64</v>
      </c>
      <c r="AH57" s="813"/>
      <c r="AI57" s="813"/>
      <c r="AJ57" s="1319"/>
      <c r="AK57" s="813">
        <f t="shared" ref="AK57" si="9">+AK58+AK59</f>
        <v>52.3</v>
      </c>
      <c r="AL57" s="813"/>
      <c r="AM57" s="813"/>
      <c r="AN57" s="1319"/>
    </row>
    <row r="58" spans="1:40" ht="37.5" customHeight="1">
      <c r="A58" s="694"/>
      <c r="B58" s="975" t="s">
        <v>710</v>
      </c>
      <c r="C58" s="695" t="s">
        <v>172</v>
      </c>
      <c r="D58" s="695">
        <v>44</v>
      </c>
      <c r="E58" s="695">
        <v>44</v>
      </c>
      <c r="F58" s="695"/>
      <c r="G58" s="695"/>
      <c r="H58" s="695"/>
      <c r="I58" s="695"/>
      <c r="J58" s="695"/>
      <c r="K58" s="695"/>
      <c r="L58" s="695"/>
      <c r="M58" s="949">
        <v>1</v>
      </c>
      <c r="N58" s="949"/>
      <c r="O58" s="949"/>
      <c r="P58" s="1026"/>
      <c r="Q58" s="1035">
        <v>2.5</v>
      </c>
      <c r="R58" s="1035"/>
      <c r="S58" s="1035"/>
      <c r="T58" s="1026"/>
      <c r="U58" s="949">
        <v>5</v>
      </c>
      <c r="V58" s="949"/>
      <c r="W58" s="949"/>
      <c r="X58" s="1026"/>
      <c r="Y58" s="1035">
        <v>2.5</v>
      </c>
      <c r="Z58" s="1035"/>
      <c r="AA58" s="1035"/>
      <c r="AB58" s="1026"/>
      <c r="AC58" s="949">
        <v>9</v>
      </c>
      <c r="AD58" s="949"/>
      <c r="AE58" s="949"/>
      <c r="AF58" s="1026"/>
      <c r="AG58" s="949">
        <v>12</v>
      </c>
      <c r="AH58" s="949"/>
      <c r="AI58" s="949"/>
      <c r="AJ58" s="1026"/>
      <c r="AK58" s="1059">
        <v>12</v>
      </c>
      <c r="AL58" s="949"/>
      <c r="AM58" s="949"/>
      <c r="AN58" s="1026"/>
    </row>
    <row r="59" spans="1:40" ht="37.5" customHeight="1">
      <c r="A59" s="694"/>
      <c r="B59" s="975" t="s">
        <v>711</v>
      </c>
      <c r="C59" s="695" t="s">
        <v>172</v>
      </c>
      <c r="D59" s="695">
        <v>76</v>
      </c>
      <c r="E59" s="695">
        <v>174.3</v>
      </c>
      <c r="F59" s="695"/>
      <c r="G59" s="695"/>
      <c r="H59" s="695"/>
      <c r="I59" s="695"/>
      <c r="J59" s="695"/>
      <c r="K59" s="695"/>
      <c r="L59" s="695"/>
      <c r="M59" s="949">
        <v>10</v>
      </c>
      <c r="N59" s="949"/>
      <c r="O59" s="949"/>
      <c r="P59" s="1026"/>
      <c r="Q59" s="949">
        <v>14</v>
      </c>
      <c r="R59" s="949"/>
      <c r="S59" s="949"/>
      <c r="T59" s="1026"/>
      <c r="U59" s="949">
        <v>25</v>
      </c>
      <c r="V59" s="949"/>
      <c r="W59" s="949"/>
      <c r="X59" s="1026"/>
      <c r="Y59" s="949">
        <v>15</v>
      </c>
      <c r="Z59" s="949"/>
      <c r="AA59" s="949"/>
      <c r="AB59" s="1026"/>
      <c r="AC59" s="949">
        <v>18</v>
      </c>
      <c r="AD59" s="949"/>
      <c r="AE59" s="949"/>
      <c r="AF59" s="1026"/>
      <c r="AG59" s="949">
        <v>52</v>
      </c>
      <c r="AH59" s="949"/>
      <c r="AI59" s="949"/>
      <c r="AJ59" s="1026"/>
      <c r="AK59" s="1059">
        <v>40.299999999999997</v>
      </c>
      <c r="AL59" s="949"/>
      <c r="AM59" s="949"/>
      <c r="AN59" s="1026"/>
    </row>
    <row r="60" spans="1:40" ht="37.5" customHeight="1">
      <c r="A60" s="694"/>
      <c r="B60" s="975" t="s">
        <v>71</v>
      </c>
      <c r="C60" s="695" t="s">
        <v>59</v>
      </c>
      <c r="D60" s="695">
        <v>87.54583333333332</v>
      </c>
      <c r="E60" s="695">
        <v>98.8451672010994</v>
      </c>
      <c r="F60" s="695"/>
      <c r="G60" s="695"/>
      <c r="H60" s="695"/>
      <c r="I60" s="695"/>
      <c r="J60" s="695"/>
      <c r="K60" s="695"/>
      <c r="L60" s="695"/>
      <c r="M60" s="949">
        <v>80</v>
      </c>
      <c r="N60" s="949"/>
      <c r="O60" s="949"/>
      <c r="P60" s="1026"/>
      <c r="Q60" s="949">
        <v>90</v>
      </c>
      <c r="R60" s="949"/>
      <c r="S60" s="949"/>
      <c r="T60" s="1026"/>
      <c r="U60" s="949">
        <v>110</v>
      </c>
      <c r="V60" s="949"/>
      <c r="W60" s="949"/>
      <c r="X60" s="1026"/>
      <c r="Y60" s="949">
        <v>90</v>
      </c>
      <c r="Z60" s="949"/>
      <c r="AA60" s="949"/>
      <c r="AB60" s="1026"/>
      <c r="AC60" s="949">
        <v>102</v>
      </c>
      <c r="AD60" s="949"/>
      <c r="AE60" s="949"/>
      <c r="AF60" s="1026"/>
      <c r="AG60" s="949">
        <v>105</v>
      </c>
      <c r="AH60" s="949"/>
      <c r="AI60" s="949"/>
      <c r="AJ60" s="1026"/>
      <c r="AK60" s="958">
        <v>93</v>
      </c>
      <c r="AL60" s="949"/>
      <c r="AM60" s="949"/>
      <c r="AN60" s="1026"/>
    </row>
    <row r="61" spans="1:40" ht="37.5" customHeight="1">
      <c r="A61" s="694"/>
      <c r="B61" s="975" t="s">
        <v>712</v>
      </c>
      <c r="C61" s="695" t="s">
        <v>56</v>
      </c>
      <c r="D61" s="695">
        <v>1050.55</v>
      </c>
      <c r="E61" s="695">
        <v>2157.79</v>
      </c>
      <c r="F61" s="695"/>
      <c r="G61" s="695"/>
      <c r="H61" s="695"/>
      <c r="I61" s="695"/>
      <c r="J61" s="695"/>
      <c r="K61" s="695"/>
      <c r="L61" s="695"/>
      <c r="M61" s="1035">
        <f>M60*M57/10</f>
        <v>88</v>
      </c>
      <c r="N61" s="1035"/>
      <c r="O61" s="1035"/>
      <c r="P61" s="1026"/>
      <c r="Q61" s="1035">
        <f>Q60*Q57/10</f>
        <v>148.5</v>
      </c>
      <c r="R61" s="1035"/>
      <c r="S61" s="1035"/>
      <c r="T61" s="1026"/>
      <c r="U61" s="1035">
        <f>U60*U57/10</f>
        <v>330</v>
      </c>
      <c r="V61" s="1035"/>
      <c r="W61" s="1035"/>
      <c r="X61" s="1026"/>
      <c r="Y61" s="1035">
        <f>Y60*Y57/10</f>
        <v>157.5</v>
      </c>
      <c r="Z61" s="1035"/>
      <c r="AA61" s="1035"/>
      <c r="AB61" s="1026"/>
      <c r="AC61" s="1035">
        <f>AC60*AC57/10</f>
        <v>275.39999999999998</v>
      </c>
      <c r="AD61" s="1035"/>
      <c r="AE61" s="1035"/>
      <c r="AF61" s="1026"/>
      <c r="AG61" s="955">
        <f>AG60*AG57/10</f>
        <v>672</v>
      </c>
      <c r="AH61" s="955"/>
      <c r="AI61" s="955"/>
      <c r="AJ61" s="1026"/>
      <c r="AK61" s="1035">
        <f t="shared" ref="AK61" si="10">AK60*AK57/10</f>
        <v>486.39</v>
      </c>
      <c r="AL61" s="1035"/>
      <c r="AM61" s="1035"/>
      <c r="AN61" s="1026"/>
    </row>
    <row r="62" spans="1:40" s="1031" customFormat="1" ht="36" customHeight="1">
      <c r="A62" s="1403" t="s">
        <v>264</v>
      </c>
      <c r="B62" s="1028" t="s">
        <v>255</v>
      </c>
      <c r="C62" s="1402" t="s">
        <v>172</v>
      </c>
      <c r="D62" s="1555">
        <v>39</v>
      </c>
      <c r="E62" s="1555">
        <v>51</v>
      </c>
      <c r="F62" s="1555"/>
      <c r="G62" s="1555"/>
      <c r="H62" s="1555"/>
      <c r="I62" s="1555"/>
      <c r="J62" s="1555"/>
      <c r="K62" s="1555"/>
      <c r="L62" s="1555"/>
      <c r="M62" s="1038">
        <v>1</v>
      </c>
      <c r="N62" s="1038"/>
      <c r="O62" s="1038"/>
      <c r="P62" s="1319"/>
      <c r="Q62" s="1036"/>
      <c r="R62" s="1036"/>
      <c r="S62" s="1036"/>
      <c r="T62" s="1319"/>
      <c r="U62" s="1038">
        <v>5</v>
      </c>
      <c r="V62" s="1038"/>
      <c r="W62" s="1038"/>
      <c r="X62" s="1319"/>
      <c r="Y62" s="1036"/>
      <c r="Z62" s="1036"/>
      <c r="AA62" s="1036"/>
      <c r="AB62" s="1319"/>
      <c r="AC62" s="1038">
        <v>3</v>
      </c>
      <c r="AD62" s="1038"/>
      <c r="AE62" s="1038"/>
      <c r="AF62" s="1319"/>
      <c r="AG62" s="1038">
        <v>30</v>
      </c>
      <c r="AH62" s="1038"/>
      <c r="AI62" s="1038"/>
      <c r="AJ62" s="1319"/>
      <c r="AK62" s="1044">
        <v>12</v>
      </c>
      <c r="AL62" s="1038"/>
      <c r="AM62" s="1038"/>
      <c r="AN62" s="1319"/>
    </row>
    <row r="63" spans="1:40" ht="36" customHeight="1">
      <c r="A63" s="694"/>
      <c r="B63" s="973" t="s">
        <v>872</v>
      </c>
      <c r="C63" s="695" t="s">
        <v>172</v>
      </c>
      <c r="D63" s="695">
        <v>14</v>
      </c>
      <c r="E63" s="695">
        <v>26</v>
      </c>
      <c r="F63" s="695"/>
      <c r="G63" s="695"/>
      <c r="H63" s="695"/>
      <c r="I63" s="695"/>
      <c r="J63" s="695"/>
      <c r="K63" s="695"/>
      <c r="L63" s="695"/>
      <c r="M63" s="1039"/>
      <c r="N63" s="1039"/>
      <c r="O63" s="1039"/>
      <c r="P63" s="1026"/>
      <c r="Q63" s="1056"/>
      <c r="R63" s="1056"/>
      <c r="S63" s="1056"/>
      <c r="T63" s="1026"/>
      <c r="U63" s="1039">
        <v>3</v>
      </c>
      <c r="V63" s="1039"/>
      <c r="W63" s="1039"/>
      <c r="X63" s="1026"/>
      <c r="Y63" s="1056"/>
      <c r="Z63" s="1056"/>
      <c r="AA63" s="1056"/>
      <c r="AB63" s="1026"/>
      <c r="AC63" s="1056"/>
      <c r="AD63" s="1056"/>
      <c r="AE63" s="1056"/>
      <c r="AF63" s="1026"/>
      <c r="AG63" s="1039">
        <v>23</v>
      </c>
      <c r="AH63" s="1039"/>
      <c r="AI63" s="1039"/>
      <c r="AJ63" s="1026"/>
      <c r="AK63" s="1059"/>
      <c r="AL63" s="1056"/>
      <c r="AM63" s="1056"/>
      <c r="AN63" s="1026"/>
    </row>
    <row r="64" spans="1:40" ht="36" customHeight="1">
      <c r="A64" s="694"/>
      <c r="B64" s="975" t="s">
        <v>58</v>
      </c>
      <c r="C64" s="695" t="s">
        <v>59</v>
      </c>
      <c r="D64" s="695">
        <v>0</v>
      </c>
      <c r="E64" s="695">
        <v>147.92307692307693</v>
      </c>
      <c r="F64" s="695"/>
      <c r="G64" s="695"/>
      <c r="H64" s="695"/>
      <c r="I64" s="695"/>
      <c r="J64" s="695"/>
      <c r="K64" s="695"/>
      <c r="L64" s="695"/>
      <c r="M64" s="557">
        <v>75</v>
      </c>
      <c r="N64" s="557"/>
      <c r="O64" s="557"/>
      <c r="P64" s="1026"/>
      <c r="Q64" s="556"/>
      <c r="R64" s="556"/>
      <c r="S64" s="556"/>
      <c r="T64" s="1026"/>
      <c r="U64" s="954">
        <v>75</v>
      </c>
      <c r="V64" s="954"/>
      <c r="W64" s="954"/>
      <c r="X64" s="1026"/>
      <c r="Y64" s="556"/>
      <c r="Z64" s="556"/>
      <c r="AA64" s="556"/>
      <c r="AB64" s="1026"/>
      <c r="AC64" s="954">
        <v>74</v>
      </c>
      <c r="AD64" s="954"/>
      <c r="AE64" s="954"/>
      <c r="AF64" s="1026"/>
      <c r="AG64" s="966">
        <v>75.599999999999994</v>
      </c>
      <c r="AH64" s="966"/>
      <c r="AI64" s="966"/>
      <c r="AJ64" s="1026"/>
      <c r="AK64" s="1059">
        <v>75.5</v>
      </c>
      <c r="AL64" s="966"/>
      <c r="AM64" s="966"/>
      <c r="AN64" s="1026"/>
    </row>
    <row r="65" spans="1:40" ht="36" customHeight="1">
      <c r="A65" s="694"/>
      <c r="B65" s="975" t="s">
        <v>60</v>
      </c>
      <c r="C65" s="695" t="s">
        <v>56</v>
      </c>
      <c r="D65" s="695">
        <v>0</v>
      </c>
      <c r="E65" s="695">
        <v>384.6</v>
      </c>
      <c r="F65" s="695"/>
      <c r="G65" s="695"/>
      <c r="H65" s="695"/>
      <c r="I65" s="695"/>
      <c r="J65" s="695"/>
      <c r="K65" s="695"/>
      <c r="L65" s="695"/>
      <c r="M65" s="695">
        <f>M64*M62/10</f>
        <v>7.5</v>
      </c>
      <c r="N65" s="695"/>
      <c r="O65" s="695"/>
      <c r="P65" s="1026"/>
      <c r="Q65" s="695"/>
      <c r="R65" s="695"/>
      <c r="S65" s="695"/>
      <c r="T65" s="1026"/>
      <c r="U65" s="695">
        <f>U64*U62/10</f>
        <v>37.5</v>
      </c>
      <c r="V65" s="695"/>
      <c r="W65" s="695"/>
      <c r="X65" s="1026"/>
      <c r="Y65" s="695">
        <f>Y64*Y62/10</f>
        <v>0</v>
      </c>
      <c r="Z65" s="695"/>
      <c r="AA65" s="695"/>
      <c r="AB65" s="1026"/>
      <c r="AC65" s="695">
        <f>AC64*AC62/10</f>
        <v>22.2</v>
      </c>
      <c r="AD65" s="695"/>
      <c r="AE65" s="695"/>
      <c r="AF65" s="1026"/>
      <c r="AG65" s="695">
        <f>AG64*AG62/10</f>
        <v>226.8</v>
      </c>
      <c r="AH65" s="695"/>
      <c r="AI65" s="695"/>
      <c r="AJ65" s="1026"/>
      <c r="AK65" s="695">
        <f>AK64*AK62/10</f>
        <v>90.6</v>
      </c>
      <c r="AL65" s="695"/>
      <c r="AM65" s="695"/>
      <c r="AN65" s="1026"/>
    </row>
    <row r="66" spans="1:40" s="1031" customFormat="1" ht="30" customHeight="1">
      <c r="A66" s="1375" t="s">
        <v>175</v>
      </c>
      <c r="B66" s="1028" t="s">
        <v>487</v>
      </c>
      <c r="C66" s="1370" t="s">
        <v>314</v>
      </c>
      <c r="D66" s="1555">
        <v>75</v>
      </c>
      <c r="E66" s="1555">
        <v>78.650000000000006</v>
      </c>
      <c r="F66" s="1555"/>
      <c r="G66" s="1555"/>
      <c r="H66" s="1555"/>
      <c r="I66" s="1555"/>
      <c r="J66" s="1555"/>
      <c r="K66" s="1555"/>
      <c r="L66" s="1555"/>
      <c r="M66" s="1372"/>
      <c r="N66" s="1372"/>
      <c r="O66" s="1372"/>
      <c r="P66" s="1319"/>
      <c r="Q66" s="1564"/>
      <c r="R66" s="1564"/>
      <c r="S66" s="1564"/>
      <c r="T66" s="1319"/>
      <c r="U66" s="957">
        <v>0.5</v>
      </c>
      <c r="V66" s="957"/>
      <c r="W66" s="957"/>
      <c r="X66" s="1319"/>
      <c r="Y66" s="556">
        <v>1.4</v>
      </c>
      <c r="Z66" s="556"/>
      <c r="AA66" s="556"/>
      <c r="AB66" s="1319"/>
      <c r="AC66" s="954"/>
      <c r="AD66" s="954"/>
      <c r="AE66" s="954"/>
      <c r="AF66" s="1319"/>
      <c r="AG66" s="954">
        <v>72</v>
      </c>
      <c r="AH66" s="954"/>
      <c r="AI66" s="954"/>
      <c r="AJ66" s="1319"/>
      <c r="AK66" s="1257">
        <v>4.75</v>
      </c>
      <c r="AL66" s="957"/>
      <c r="AM66" s="956"/>
      <c r="AN66" s="1319"/>
    </row>
    <row r="67" spans="1:40" s="1031" customFormat="1" ht="30" customHeight="1">
      <c r="A67" s="1375">
        <v>2</v>
      </c>
      <c r="B67" s="1028" t="s">
        <v>67</v>
      </c>
      <c r="C67" s="1370" t="s">
        <v>172</v>
      </c>
      <c r="D67" s="1555">
        <v>1327.8</v>
      </c>
      <c r="E67" s="1555">
        <v>1321.7999999999997</v>
      </c>
      <c r="F67" s="1555"/>
      <c r="G67" s="1555"/>
      <c r="H67" s="1555"/>
      <c r="I67" s="1555"/>
      <c r="J67" s="1555"/>
      <c r="K67" s="1555"/>
      <c r="L67" s="1555"/>
      <c r="M67" s="813">
        <f>M68+M78</f>
        <v>49</v>
      </c>
      <c r="N67" s="813"/>
      <c r="O67" s="813"/>
      <c r="P67" s="1319"/>
      <c r="Q67" s="944">
        <v>140.5</v>
      </c>
      <c r="R67" s="944"/>
      <c r="S67" s="944"/>
      <c r="T67" s="1319"/>
      <c r="U67" s="944">
        <f>U68+U78</f>
        <v>65.2</v>
      </c>
      <c r="V67" s="944"/>
      <c r="W67" s="944"/>
      <c r="X67" s="1319"/>
      <c r="Y67" s="944">
        <f>Y68+Y78</f>
        <v>35.200000000000003</v>
      </c>
      <c r="Z67" s="944"/>
      <c r="AA67" s="944"/>
      <c r="AB67" s="1319"/>
      <c r="AC67" s="944">
        <f>AC68+AC78</f>
        <v>30.400000000000002</v>
      </c>
      <c r="AD67" s="944"/>
      <c r="AE67" s="944"/>
      <c r="AF67" s="1319"/>
      <c r="AG67" s="944">
        <f>AG68+AG78</f>
        <v>415.29999999999995</v>
      </c>
      <c r="AH67" s="944"/>
      <c r="AI67" s="944"/>
      <c r="AJ67" s="1319"/>
      <c r="AK67" s="944">
        <f>AK68+AK78</f>
        <v>586.19999999999993</v>
      </c>
      <c r="AL67" s="944"/>
      <c r="AM67" s="944"/>
      <c r="AN67" s="1319"/>
    </row>
    <row r="68" spans="1:40" s="1031" customFormat="1" ht="36.75" customHeight="1">
      <c r="A68" s="1375" t="s">
        <v>173</v>
      </c>
      <c r="B68" s="1028" t="s">
        <v>68</v>
      </c>
      <c r="C68" s="1370" t="s">
        <v>172</v>
      </c>
      <c r="D68" s="1555">
        <v>118.5</v>
      </c>
      <c r="E68" s="1555">
        <v>109.5</v>
      </c>
      <c r="F68" s="1555"/>
      <c r="G68" s="1555"/>
      <c r="H68" s="1555"/>
      <c r="I68" s="1555"/>
      <c r="J68" s="1555"/>
      <c r="K68" s="1555"/>
      <c r="L68" s="1555"/>
      <c r="M68" s="813">
        <f>M69+M72+M75</f>
        <v>2</v>
      </c>
      <c r="N68" s="813"/>
      <c r="O68" s="813"/>
      <c r="P68" s="1319"/>
      <c r="Q68" s="813"/>
      <c r="R68" s="813"/>
      <c r="S68" s="813"/>
      <c r="T68" s="1319"/>
      <c r="U68" s="813">
        <f>U69+U72+U75</f>
        <v>1</v>
      </c>
      <c r="V68" s="813"/>
      <c r="W68" s="813"/>
      <c r="X68" s="1319"/>
      <c r="Y68" s="813">
        <f>Y69+Y72+Y75</f>
        <v>0</v>
      </c>
      <c r="Z68" s="813"/>
      <c r="AA68" s="813"/>
      <c r="AB68" s="1319"/>
      <c r="AC68" s="813">
        <f>AC69+AC72+AC75</f>
        <v>0</v>
      </c>
      <c r="AD68" s="813"/>
      <c r="AE68" s="813"/>
      <c r="AF68" s="1319"/>
      <c r="AG68" s="813">
        <f>AG69+AG72+AG75</f>
        <v>29</v>
      </c>
      <c r="AH68" s="813"/>
      <c r="AI68" s="813"/>
      <c r="AJ68" s="1319"/>
      <c r="AK68" s="944">
        <f>AK69+AK72+AK75</f>
        <v>77.5</v>
      </c>
      <c r="AL68" s="944"/>
      <c r="AM68" s="944"/>
      <c r="AN68" s="1319"/>
    </row>
    <row r="69" spans="1:40" s="1031" customFormat="1" ht="30" customHeight="1">
      <c r="A69" s="1040" t="s">
        <v>934</v>
      </c>
      <c r="B69" s="1028" t="s">
        <v>98</v>
      </c>
      <c r="C69" s="1370" t="s">
        <v>172</v>
      </c>
      <c r="D69" s="1555">
        <v>70</v>
      </c>
      <c r="E69" s="1555">
        <v>66</v>
      </c>
      <c r="F69" s="1555"/>
      <c r="G69" s="1555"/>
      <c r="H69" s="1555"/>
      <c r="I69" s="1555"/>
      <c r="J69" s="1555"/>
      <c r="K69" s="1555"/>
      <c r="L69" s="1555"/>
      <c r="M69" s="1029">
        <v>1</v>
      </c>
      <c r="N69" s="1029"/>
      <c r="O69" s="1029"/>
      <c r="P69" s="1319"/>
      <c r="Q69" s="1030"/>
      <c r="R69" s="1030"/>
      <c r="S69" s="1030"/>
      <c r="T69" s="1319"/>
      <c r="U69" s="1030"/>
      <c r="V69" s="1030"/>
      <c r="W69" s="1030"/>
      <c r="X69" s="1319"/>
      <c r="Y69" s="1030"/>
      <c r="Z69" s="1030"/>
      <c r="AA69" s="1030"/>
      <c r="AB69" s="1319"/>
      <c r="AC69" s="1030"/>
      <c r="AD69" s="1030"/>
      <c r="AE69" s="1030"/>
      <c r="AF69" s="1319"/>
      <c r="AG69" s="1029">
        <v>10</v>
      </c>
      <c r="AH69" s="1029"/>
      <c r="AI69" s="1029"/>
      <c r="AJ69" s="1319"/>
      <c r="AK69" s="1044">
        <v>55</v>
      </c>
      <c r="AL69" s="1029"/>
      <c r="AM69" s="1029"/>
      <c r="AN69" s="1319"/>
    </row>
    <row r="70" spans="1:40" ht="30" customHeight="1">
      <c r="A70" s="694"/>
      <c r="B70" s="975" t="s">
        <v>883</v>
      </c>
      <c r="C70" s="695" t="s">
        <v>59</v>
      </c>
      <c r="D70" s="695">
        <v>0</v>
      </c>
      <c r="E70" s="695">
        <v>11.015151515151516</v>
      </c>
      <c r="F70" s="695"/>
      <c r="G70" s="695"/>
      <c r="H70" s="695"/>
      <c r="I70" s="695"/>
      <c r="J70" s="695"/>
      <c r="K70" s="695"/>
      <c r="L70" s="695"/>
      <c r="M70" s="954">
        <v>10</v>
      </c>
      <c r="N70" s="954"/>
      <c r="O70" s="954"/>
      <c r="P70" s="1026"/>
      <c r="Q70" s="966"/>
      <c r="R70" s="966"/>
      <c r="S70" s="966"/>
      <c r="T70" s="1026"/>
      <c r="U70" s="966"/>
      <c r="V70" s="966"/>
      <c r="W70" s="966"/>
      <c r="X70" s="1026"/>
      <c r="Y70" s="966"/>
      <c r="Z70" s="966"/>
      <c r="AA70" s="966"/>
      <c r="AB70" s="1026"/>
      <c r="AC70" s="966"/>
      <c r="AD70" s="966"/>
      <c r="AE70" s="966"/>
      <c r="AF70" s="1026"/>
      <c r="AG70" s="696">
        <v>10.1</v>
      </c>
      <c r="AH70" s="954"/>
      <c r="AI70" s="696"/>
      <c r="AJ70" s="1026"/>
      <c r="AK70" s="696">
        <v>11.2</v>
      </c>
      <c r="AL70" s="954"/>
      <c r="AM70" s="696"/>
      <c r="AN70" s="1026"/>
    </row>
    <row r="71" spans="1:40" ht="30" customHeight="1">
      <c r="A71" s="694"/>
      <c r="B71" s="975" t="s">
        <v>882</v>
      </c>
      <c r="C71" s="695" t="s">
        <v>56</v>
      </c>
      <c r="D71" s="695">
        <v>0</v>
      </c>
      <c r="E71" s="695">
        <v>72.7</v>
      </c>
      <c r="F71" s="695"/>
      <c r="G71" s="695"/>
      <c r="H71" s="695"/>
      <c r="I71" s="695"/>
      <c r="J71" s="695"/>
      <c r="K71" s="695"/>
      <c r="L71" s="695"/>
      <c r="M71" s="692">
        <f>M70*M69/10</f>
        <v>1</v>
      </c>
      <c r="N71" s="692"/>
      <c r="O71" s="692"/>
      <c r="P71" s="1026"/>
      <c r="Q71" s="692">
        <f>Q70*Q69/10</f>
        <v>0</v>
      </c>
      <c r="R71" s="692"/>
      <c r="S71" s="692"/>
      <c r="T71" s="1026"/>
      <c r="U71" s="692">
        <f>U70*U69/10</f>
        <v>0</v>
      </c>
      <c r="V71" s="692"/>
      <c r="W71" s="692"/>
      <c r="X71" s="1026"/>
      <c r="Y71" s="692">
        <f>Y70*Y69/10</f>
        <v>0</v>
      </c>
      <c r="Z71" s="692"/>
      <c r="AA71" s="692"/>
      <c r="AB71" s="1026"/>
      <c r="AC71" s="692">
        <f>AC70*AC69/10</f>
        <v>0</v>
      </c>
      <c r="AD71" s="692"/>
      <c r="AE71" s="692"/>
      <c r="AF71" s="1026"/>
      <c r="AG71" s="692">
        <f>AG70*AG69/10</f>
        <v>10.1</v>
      </c>
      <c r="AH71" s="692"/>
      <c r="AI71" s="692"/>
      <c r="AJ71" s="1026"/>
      <c r="AK71" s="692">
        <f t="shared" ref="AK71" si="11">AK70*AK69/10</f>
        <v>61.6</v>
      </c>
      <c r="AL71" s="692"/>
      <c r="AM71" s="692"/>
      <c r="AN71" s="1026"/>
    </row>
    <row r="72" spans="1:40" s="1031" customFormat="1" ht="30" customHeight="1">
      <c r="A72" s="1040" t="s">
        <v>934</v>
      </c>
      <c r="B72" s="1028" t="s">
        <v>425</v>
      </c>
      <c r="C72" s="1370" t="s">
        <v>172</v>
      </c>
      <c r="D72" s="1555">
        <v>34</v>
      </c>
      <c r="E72" s="1555">
        <v>29</v>
      </c>
      <c r="F72" s="1555"/>
      <c r="G72" s="1555"/>
      <c r="H72" s="1555"/>
      <c r="I72" s="1555"/>
      <c r="J72" s="1555"/>
      <c r="K72" s="1555"/>
      <c r="L72" s="1555"/>
      <c r="M72" s="1029">
        <v>1</v>
      </c>
      <c r="N72" s="1029"/>
      <c r="O72" s="1029"/>
      <c r="P72" s="1319"/>
      <c r="Q72" s="1030"/>
      <c r="R72" s="1030"/>
      <c r="S72" s="1030"/>
      <c r="T72" s="1319"/>
      <c r="U72" s="1030"/>
      <c r="V72" s="1030"/>
      <c r="W72" s="1030"/>
      <c r="X72" s="1319"/>
      <c r="Y72" s="1030"/>
      <c r="Z72" s="1030"/>
      <c r="AA72" s="1030"/>
      <c r="AB72" s="1319"/>
      <c r="AC72" s="1030"/>
      <c r="AD72" s="1030"/>
      <c r="AE72" s="1030"/>
      <c r="AF72" s="1319"/>
      <c r="AG72" s="1029">
        <v>8</v>
      </c>
      <c r="AH72" s="1029"/>
      <c r="AI72" s="1029"/>
      <c r="AJ72" s="1319"/>
      <c r="AK72" s="1044">
        <v>20</v>
      </c>
      <c r="AL72" s="1029"/>
      <c r="AM72" s="1029"/>
      <c r="AN72" s="1319"/>
    </row>
    <row r="73" spans="1:40" ht="30" customHeight="1">
      <c r="A73" s="694"/>
      <c r="B73" s="975" t="s">
        <v>883</v>
      </c>
      <c r="C73" s="695" t="s">
        <v>59</v>
      </c>
      <c r="D73" s="695">
        <v>0</v>
      </c>
      <c r="E73" s="695">
        <v>9.4689655172413794</v>
      </c>
      <c r="F73" s="695"/>
      <c r="G73" s="695"/>
      <c r="H73" s="695"/>
      <c r="I73" s="695"/>
      <c r="J73" s="695"/>
      <c r="K73" s="695"/>
      <c r="L73" s="695"/>
      <c r="M73" s="966">
        <v>8.6</v>
      </c>
      <c r="N73" s="954"/>
      <c r="O73" s="966"/>
      <c r="P73" s="1026"/>
      <c r="Q73" s="966"/>
      <c r="R73" s="966"/>
      <c r="S73" s="966"/>
      <c r="T73" s="1026"/>
      <c r="U73" s="966"/>
      <c r="V73" s="966"/>
      <c r="W73" s="966"/>
      <c r="X73" s="1026"/>
      <c r="Y73" s="966"/>
      <c r="Z73" s="966"/>
      <c r="AA73" s="966"/>
      <c r="AB73" s="1026"/>
      <c r="AC73" s="966"/>
      <c r="AD73" s="966"/>
      <c r="AE73" s="966"/>
      <c r="AF73" s="1026"/>
      <c r="AG73" s="954">
        <v>10</v>
      </c>
      <c r="AH73" s="954"/>
      <c r="AI73" s="954"/>
      <c r="AJ73" s="1026"/>
      <c r="AK73" s="696">
        <v>9.3000000000000007</v>
      </c>
      <c r="AL73" s="954"/>
      <c r="AM73" s="696"/>
      <c r="AN73" s="1026"/>
    </row>
    <row r="74" spans="1:40" ht="30" customHeight="1">
      <c r="A74" s="694"/>
      <c r="B74" s="975" t="s">
        <v>882</v>
      </c>
      <c r="C74" s="695" t="s">
        <v>56</v>
      </c>
      <c r="D74" s="695">
        <v>0</v>
      </c>
      <c r="E74" s="695">
        <v>27.46</v>
      </c>
      <c r="F74" s="695"/>
      <c r="G74" s="695"/>
      <c r="H74" s="695"/>
      <c r="I74" s="695"/>
      <c r="J74" s="695"/>
      <c r="K74" s="695"/>
      <c r="L74" s="695"/>
      <c r="M74" s="696">
        <f>M73*M72/10</f>
        <v>0.86</v>
      </c>
      <c r="N74" s="696"/>
      <c r="O74" s="696"/>
      <c r="P74" s="1026"/>
      <c r="Q74" s="696">
        <f>Q73*Q72/10</f>
        <v>0</v>
      </c>
      <c r="R74" s="696"/>
      <c r="S74" s="696"/>
      <c r="T74" s="1026"/>
      <c r="U74" s="696">
        <f>U73*U72/10</f>
        <v>0</v>
      </c>
      <c r="V74" s="696"/>
      <c r="W74" s="696"/>
      <c r="X74" s="1026"/>
      <c r="Y74" s="696">
        <f>Y73*Y72/10</f>
        <v>0</v>
      </c>
      <c r="Z74" s="696"/>
      <c r="AA74" s="696"/>
      <c r="AB74" s="1026"/>
      <c r="AC74" s="696">
        <f>AC73*AC72/10</f>
        <v>0</v>
      </c>
      <c r="AD74" s="696"/>
      <c r="AE74" s="696"/>
      <c r="AF74" s="1026"/>
      <c r="AG74" s="692">
        <f>AG73*AG72/10</f>
        <v>8</v>
      </c>
      <c r="AH74" s="696"/>
      <c r="AI74" s="692"/>
      <c r="AJ74" s="1026"/>
      <c r="AK74" s="696">
        <f t="shared" ref="AK74" si="12">AK73*AK72/10</f>
        <v>18.600000000000001</v>
      </c>
      <c r="AL74" s="696"/>
      <c r="AM74" s="696"/>
      <c r="AN74" s="1026"/>
    </row>
    <row r="75" spans="1:40" s="1031" customFormat="1" ht="30" customHeight="1">
      <c r="A75" s="1040" t="s">
        <v>934</v>
      </c>
      <c r="B75" s="1028" t="s">
        <v>426</v>
      </c>
      <c r="C75" s="1370" t="s">
        <v>172</v>
      </c>
      <c r="D75" s="1555">
        <v>14.5</v>
      </c>
      <c r="E75" s="1555">
        <v>14.5</v>
      </c>
      <c r="F75" s="1555"/>
      <c r="G75" s="1555"/>
      <c r="H75" s="1555"/>
      <c r="I75" s="1555"/>
      <c r="J75" s="1555"/>
      <c r="K75" s="1555"/>
      <c r="L75" s="1555"/>
      <c r="M75" s="1030"/>
      <c r="N75" s="1030"/>
      <c r="O75" s="1030"/>
      <c r="P75" s="1319"/>
      <c r="Q75" s="1030"/>
      <c r="R75" s="1030"/>
      <c r="S75" s="1030"/>
      <c r="T75" s="1319"/>
      <c r="U75" s="1029">
        <v>1</v>
      </c>
      <c r="V75" s="1029"/>
      <c r="W75" s="1029"/>
      <c r="X75" s="1319"/>
      <c r="Y75" s="1030"/>
      <c r="Z75" s="1030"/>
      <c r="AA75" s="1030"/>
      <c r="AB75" s="1319"/>
      <c r="AC75" s="1030"/>
      <c r="AD75" s="1030"/>
      <c r="AE75" s="1030"/>
      <c r="AF75" s="1319"/>
      <c r="AG75" s="1029">
        <v>11</v>
      </c>
      <c r="AH75" s="1029"/>
      <c r="AI75" s="1029"/>
      <c r="AJ75" s="1319"/>
      <c r="AK75" s="944">
        <v>2.5</v>
      </c>
      <c r="AL75" s="944"/>
      <c r="AM75" s="944"/>
      <c r="AN75" s="1319"/>
    </row>
    <row r="76" spans="1:40" ht="30" customHeight="1">
      <c r="A76" s="694"/>
      <c r="B76" s="975" t="s">
        <v>58</v>
      </c>
      <c r="C76" s="695" t="s">
        <v>59</v>
      </c>
      <c r="D76" s="695">
        <v>0</v>
      </c>
      <c r="E76" s="695">
        <v>700</v>
      </c>
      <c r="F76" s="695"/>
      <c r="G76" s="695"/>
      <c r="H76" s="695"/>
      <c r="I76" s="695"/>
      <c r="J76" s="695"/>
      <c r="K76" s="695"/>
      <c r="L76" s="695"/>
      <c r="M76" s="966"/>
      <c r="N76" s="966"/>
      <c r="O76" s="966"/>
      <c r="P76" s="1026"/>
      <c r="Q76" s="966"/>
      <c r="R76" s="966"/>
      <c r="S76" s="966"/>
      <c r="T76" s="1026"/>
      <c r="U76" s="954">
        <v>700</v>
      </c>
      <c r="V76" s="954"/>
      <c r="W76" s="954"/>
      <c r="X76" s="1026"/>
      <c r="Y76" s="966"/>
      <c r="Z76" s="966"/>
      <c r="AA76" s="966"/>
      <c r="AB76" s="1026"/>
      <c r="AC76" s="966"/>
      <c r="AD76" s="966"/>
      <c r="AE76" s="966"/>
      <c r="AF76" s="1026"/>
      <c r="AG76" s="954">
        <v>700</v>
      </c>
      <c r="AH76" s="954"/>
      <c r="AI76" s="954"/>
      <c r="AJ76" s="1026"/>
      <c r="AK76" s="958">
        <v>700</v>
      </c>
      <c r="AL76" s="954"/>
      <c r="AM76" s="954"/>
      <c r="AN76" s="1026"/>
    </row>
    <row r="77" spans="1:40" ht="30" customHeight="1">
      <c r="A77" s="694"/>
      <c r="B77" s="975" t="s">
        <v>884</v>
      </c>
      <c r="C77" s="695" t="s">
        <v>56</v>
      </c>
      <c r="D77" s="695">
        <v>0</v>
      </c>
      <c r="E77" s="695">
        <v>1015</v>
      </c>
      <c r="F77" s="695"/>
      <c r="G77" s="695"/>
      <c r="H77" s="695"/>
      <c r="I77" s="695"/>
      <c r="J77" s="695"/>
      <c r="K77" s="695"/>
      <c r="L77" s="695"/>
      <c r="M77" s="966"/>
      <c r="N77" s="966"/>
      <c r="O77" s="966"/>
      <c r="P77" s="1026"/>
      <c r="Q77" s="966"/>
      <c r="R77" s="966"/>
      <c r="S77" s="966"/>
      <c r="T77" s="1026"/>
      <c r="U77" s="692">
        <f>U76*U75/10</f>
        <v>70</v>
      </c>
      <c r="V77" s="692"/>
      <c r="W77" s="692"/>
      <c r="X77" s="1026"/>
      <c r="Y77" s="966"/>
      <c r="Z77" s="966"/>
      <c r="AA77" s="966"/>
      <c r="AB77" s="1026"/>
      <c r="AC77" s="966"/>
      <c r="AD77" s="966"/>
      <c r="AE77" s="966"/>
      <c r="AF77" s="1026"/>
      <c r="AG77" s="692">
        <v>770</v>
      </c>
      <c r="AH77" s="692"/>
      <c r="AI77" s="692"/>
      <c r="AJ77" s="1026"/>
      <c r="AK77" s="692">
        <v>175</v>
      </c>
      <c r="AL77" s="692"/>
      <c r="AM77" s="692"/>
      <c r="AN77" s="1026"/>
    </row>
    <row r="78" spans="1:40" s="1031" customFormat="1" ht="30" customHeight="1">
      <c r="A78" s="1375" t="s">
        <v>174</v>
      </c>
      <c r="B78" s="1028" t="s">
        <v>69</v>
      </c>
      <c r="C78" s="1370" t="s">
        <v>172</v>
      </c>
      <c r="D78" s="1555">
        <v>1209.3</v>
      </c>
      <c r="E78" s="1555">
        <v>1212.2999999999997</v>
      </c>
      <c r="F78" s="1555"/>
      <c r="G78" s="1555"/>
      <c r="H78" s="1555"/>
      <c r="I78" s="1555"/>
      <c r="J78" s="1555"/>
      <c r="K78" s="1555"/>
      <c r="L78" s="1555"/>
      <c r="M78" s="813">
        <f>+M79+M82+M89</f>
        <v>47</v>
      </c>
      <c r="N78" s="813"/>
      <c r="O78" s="813"/>
      <c r="P78" s="1319"/>
      <c r="Q78" s="813">
        <f>+Q79+Q82+Q89</f>
        <v>140.5</v>
      </c>
      <c r="R78" s="813"/>
      <c r="S78" s="813"/>
      <c r="T78" s="1319"/>
      <c r="U78" s="944">
        <f>+U79+U82+U89</f>
        <v>64.2</v>
      </c>
      <c r="V78" s="813"/>
      <c r="W78" s="944"/>
      <c r="X78" s="1319"/>
      <c r="Y78" s="813">
        <f>+Y79+Y82+Y89</f>
        <v>35.200000000000003</v>
      </c>
      <c r="Z78" s="813"/>
      <c r="AA78" s="813"/>
      <c r="AB78" s="1319"/>
      <c r="AC78" s="944">
        <f>+AC79+AC82+AC89</f>
        <v>30.400000000000002</v>
      </c>
      <c r="AD78" s="944"/>
      <c r="AE78" s="944"/>
      <c r="AF78" s="1319"/>
      <c r="AG78" s="944">
        <f>+AG79+AG82+AG89</f>
        <v>386.29999999999995</v>
      </c>
      <c r="AH78" s="944"/>
      <c r="AI78" s="944"/>
      <c r="AJ78" s="1319"/>
      <c r="AK78" s="944">
        <f t="shared" ref="AK78" si="13">+AK79+AK82+AK89</f>
        <v>508.69999999999993</v>
      </c>
      <c r="AL78" s="944"/>
      <c r="AM78" s="944"/>
      <c r="AN78" s="1319"/>
    </row>
    <row r="79" spans="1:40" ht="30" customHeight="1">
      <c r="A79" s="1041" t="s">
        <v>934</v>
      </c>
      <c r="B79" s="975" t="s">
        <v>262</v>
      </c>
      <c r="C79" s="695" t="s">
        <v>172</v>
      </c>
      <c r="D79" s="695">
        <v>160.4</v>
      </c>
      <c r="E79" s="695">
        <v>160.4</v>
      </c>
      <c r="F79" s="695"/>
      <c r="G79" s="695"/>
      <c r="H79" s="695"/>
      <c r="I79" s="695"/>
      <c r="J79" s="695"/>
      <c r="K79" s="695"/>
      <c r="L79" s="695"/>
      <c r="M79" s="696">
        <v>1.5</v>
      </c>
      <c r="N79" s="696"/>
      <c r="O79" s="696"/>
      <c r="P79" s="1026"/>
      <c r="Q79" s="696">
        <v>10.5</v>
      </c>
      <c r="R79" s="696"/>
      <c r="S79" s="696"/>
      <c r="T79" s="1026"/>
      <c r="U79" s="966">
        <v>10.3</v>
      </c>
      <c r="V79" s="966"/>
      <c r="W79" s="966"/>
      <c r="X79" s="1026"/>
      <c r="Y79" s="966">
        <v>11.4</v>
      </c>
      <c r="Z79" s="966"/>
      <c r="AA79" s="966"/>
      <c r="AB79" s="1026"/>
      <c r="AC79" s="1035">
        <v>4.8</v>
      </c>
      <c r="AD79" s="1035"/>
      <c r="AE79" s="1035"/>
      <c r="AF79" s="1026"/>
      <c r="AG79" s="1035">
        <v>77.400000000000006</v>
      </c>
      <c r="AH79" s="1035"/>
      <c r="AI79" s="1035"/>
      <c r="AJ79" s="1026"/>
      <c r="AK79" s="1035">
        <v>44.5</v>
      </c>
      <c r="AL79" s="1035"/>
      <c r="AM79" s="1035"/>
      <c r="AN79" s="1026"/>
    </row>
    <row r="80" spans="1:40" ht="30" hidden="1" customHeight="1">
      <c r="A80" s="694"/>
      <c r="B80" s="975" t="s">
        <v>815</v>
      </c>
      <c r="C80" s="695" t="s">
        <v>172</v>
      </c>
      <c r="D80" s="695"/>
      <c r="E80" s="695"/>
      <c r="F80" s="695"/>
      <c r="G80" s="695"/>
      <c r="H80" s="695"/>
      <c r="I80" s="695"/>
      <c r="J80" s="695"/>
      <c r="K80" s="695"/>
      <c r="L80" s="695"/>
      <c r="M80" s="966"/>
      <c r="N80" s="966"/>
      <c r="O80" s="966"/>
      <c r="P80" s="1026"/>
      <c r="Q80" s="966"/>
      <c r="R80" s="966"/>
      <c r="S80" s="966"/>
      <c r="T80" s="1026"/>
      <c r="U80" s="966"/>
      <c r="V80" s="966"/>
      <c r="W80" s="966"/>
      <c r="X80" s="1026"/>
      <c r="Y80" s="966"/>
      <c r="Z80" s="966"/>
      <c r="AA80" s="966"/>
      <c r="AB80" s="1026"/>
      <c r="AC80" s="556"/>
      <c r="AD80" s="556"/>
      <c r="AE80" s="556"/>
      <c r="AF80" s="1026"/>
      <c r="AG80" s="556"/>
      <c r="AH80" s="556"/>
      <c r="AI80" s="556"/>
      <c r="AJ80" s="1026"/>
      <c r="AK80" s="1059"/>
      <c r="AL80" s="957"/>
      <c r="AM80" s="957"/>
      <c r="AN80" s="1026"/>
    </row>
    <row r="81" spans="1:40" ht="30" customHeight="1">
      <c r="A81" s="694"/>
      <c r="B81" s="975" t="s">
        <v>273</v>
      </c>
      <c r="C81" s="695" t="s">
        <v>56</v>
      </c>
      <c r="D81" s="695">
        <v>0</v>
      </c>
      <c r="E81" s="695">
        <v>1214.5999999999999</v>
      </c>
      <c r="F81" s="695"/>
      <c r="G81" s="695"/>
      <c r="H81" s="695"/>
      <c r="I81" s="695"/>
      <c r="J81" s="695"/>
      <c r="K81" s="695"/>
      <c r="L81" s="695"/>
      <c r="M81" s="954">
        <v>12</v>
      </c>
      <c r="N81" s="954"/>
      <c r="O81" s="954"/>
      <c r="P81" s="1026"/>
      <c r="Q81" s="954">
        <v>55</v>
      </c>
      <c r="R81" s="954"/>
      <c r="S81" s="954"/>
      <c r="T81" s="1026"/>
      <c r="U81" s="954">
        <v>32</v>
      </c>
      <c r="V81" s="954"/>
      <c r="W81" s="954"/>
      <c r="X81" s="1026"/>
      <c r="Y81" s="696">
        <v>33.6</v>
      </c>
      <c r="Z81" s="966"/>
      <c r="AA81" s="696"/>
      <c r="AB81" s="1026"/>
      <c r="AC81" s="954">
        <v>16</v>
      </c>
      <c r="AD81" s="954"/>
      <c r="AE81" s="954"/>
      <c r="AF81" s="1026"/>
      <c r="AG81" s="557">
        <v>800</v>
      </c>
      <c r="AH81" s="557"/>
      <c r="AI81" s="557"/>
      <c r="AJ81" s="1026"/>
      <c r="AK81" s="958">
        <v>266</v>
      </c>
      <c r="AL81" s="556"/>
      <c r="AM81" s="557"/>
      <c r="AN81" s="1026"/>
    </row>
    <row r="82" spans="1:40" s="1031" customFormat="1" ht="30" customHeight="1">
      <c r="A82" s="1040" t="s">
        <v>934</v>
      </c>
      <c r="B82" s="1028" t="s">
        <v>964</v>
      </c>
      <c r="C82" s="1402" t="s">
        <v>172</v>
      </c>
      <c r="D82" s="1555">
        <v>960</v>
      </c>
      <c r="E82" s="1555">
        <v>963</v>
      </c>
      <c r="F82" s="1555"/>
      <c r="G82" s="1555"/>
      <c r="H82" s="1555"/>
      <c r="I82" s="1555"/>
      <c r="J82" s="1555"/>
      <c r="K82" s="1555"/>
      <c r="L82" s="1555"/>
      <c r="M82" s="944">
        <f>M84+M85</f>
        <v>45.5</v>
      </c>
      <c r="N82" s="944"/>
      <c r="O82" s="944"/>
      <c r="P82" s="1319"/>
      <c r="Q82" s="813">
        <f>Q84+Q85</f>
        <v>130</v>
      </c>
      <c r="R82" s="944"/>
      <c r="S82" s="944"/>
      <c r="T82" s="1319"/>
      <c r="U82" s="944">
        <f>U84+U85</f>
        <v>43.2</v>
      </c>
      <c r="V82" s="944"/>
      <c r="W82" s="944"/>
      <c r="X82" s="1319"/>
      <c r="Y82" s="944">
        <f>Y84+Y85</f>
        <v>10.8</v>
      </c>
      <c r="Z82" s="944"/>
      <c r="AA82" s="944"/>
      <c r="AB82" s="1319"/>
      <c r="AC82" s="944">
        <f>AC84+AC85</f>
        <v>20.8</v>
      </c>
      <c r="AD82" s="944"/>
      <c r="AE82" s="944"/>
      <c r="AF82" s="1319"/>
      <c r="AG82" s="944">
        <f>AG84+AG85</f>
        <v>287.39999999999998</v>
      </c>
      <c r="AH82" s="944"/>
      <c r="AI82" s="944"/>
      <c r="AJ82" s="1319"/>
      <c r="AK82" s="944">
        <f>AK84+AK85</f>
        <v>425.29999999999995</v>
      </c>
      <c r="AL82" s="944"/>
      <c r="AM82" s="944"/>
      <c r="AN82" s="1319"/>
    </row>
    <row r="83" spans="1:40" ht="30" customHeight="1">
      <c r="A83" s="694"/>
      <c r="B83" s="973" t="s">
        <v>1000</v>
      </c>
      <c r="C83" s="695" t="s">
        <v>172</v>
      </c>
      <c r="D83" s="695">
        <v>0</v>
      </c>
      <c r="E83" s="695">
        <v>10</v>
      </c>
      <c r="F83" s="695"/>
      <c r="G83" s="695"/>
      <c r="H83" s="695"/>
      <c r="I83" s="695"/>
      <c r="J83" s="695"/>
      <c r="K83" s="695"/>
      <c r="L83" s="695"/>
      <c r="M83" s="966"/>
      <c r="N83" s="966"/>
      <c r="O83" s="966"/>
      <c r="P83" s="1026"/>
      <c r="Q83" s="954"/>
      <c r="R83" s="966"/>
      <c r="S83" s="966"/>
      <c r="T83" s="1026"/>
      <c r="U83" s="966"/>
      <c r="V83" s="966"/>
      <c r="W83" s="966"/>
      <c r="X83" s="1026"/>
      <c r="Y83" s="966"/>
      <c r="Z83" s="966"/>
      <c r="AA83" s="966"/>
      <c r="AB83" s="1026"/>
      <c r="AC83" s="557"/>
      <c r="AD83" s="556"/>
      <c r="AE83" s="556"/>
      <c r="AF83" s="1026"/>
      <c r="AG83" s="966"/>
      <c r="AH83" s="966"/>
      <c r="AI83" s="966"/>
      <c r="AJ83" s="1026"/>
      <c r="AK83" s="949">
        <v>10</v>
      </c>
      <c r="AL83" s="954"/>
      <c r="AM83" s="954"/>
      <c r="AN83" s="1026"/>
    </row>
    <row r="84" spans="1:40" s="1031" customFormat="1" ht="33.75" customHeight="1">
      <c r="A84" s="1403"/>
      <c r="B84" s="1028" t="s">
        <v>130</v>
      </c>
      <c r="C84" s="1402" t="s">
        <v>172</v>
      </c>
      <c r="D84" s="1555">
        <v>903.3</v>
      </c>
      <c r="E84" s="1555">
        <v>940</v>
      </c>
      <c r="F84" s="1555"/>
      <c r="G84" s="1555"/>
      <c r="H84" s="1555"/>
      <c r="I84" s="1555"/>
      <c r="J84" s="1555"/>
      <c r="K84" s="1555"/>
      <c r="L84" s="1555"/>
      <c r="M84" s="944">
        <v>45.5</v>
      </c>
      <c r="N84" s="944"/>
      <c r="O84" s="944"/>
      <c r="P84" s="1319"/>
      <c r="Q84" s="813">
        <v>130</v>
      </c>
      <c r="R84" s="944"/>
      <c r="S84" s="813"/>
      <c r="T84" s="1319"/>
      <c r="U84" s="944">
        <v>43.2</v>
      </c>
      <c r="V84" s="944"/>
      <c r="W84" s="944"/>
      <c r="X84" s="1319"/>
      <c r="Y84" s="944">
        <v>10.8</v>
      </c>
      <c r="Z84" s="944"/>
      <c r="AA84" s="944"/>
      <c r="AB84" s="1319"/>
      <c r="AC84" s="944">
        <v>20.8</v>
      </c>
      <c r="AD84" s="944"/>
      <c r="AE84" s="944"/>
      <c r="AF84" s="1319"/>
      <c r="AG84" s="944">
        <v>287.39999999999998</v>
      </c>
      <c r="AH84" s="944"/>
      <c r="AI84" s="944"/>
      <c r="AJ84" s="1319"/>
      <c r="AK84" s="1036">
        <f>394.9+7.4</f>
        <v>402.29999999999995</v>
      </c>
      <c r="AL84" s="944"/>
      <c r="AM84" s="944"/>
      <c r="AN84" s="1319"/>
    </row>
    <row r="85" spans="1:40" ht="37.5" customHeight="1">
      <c r="A85" s="694"/>
      <c r="B85" s="973" t="s">
        <v>828</v>
      </c>
      <c r="C85" s="695" t="s">
        <v>172</v>
      </c>
      <c r="D85" s="695">
        <v>56.7</v>
      </c>
      <c r="E85" s="695">
        <v>23</v>
      </c>
      <c r="F85" s="695"/>
      <c r="G85" s="695"/>
      <c r="H85" s="695"/>
      <c r="I85" s="695"/>
      <c r="J85" s="695"/>
      <c r="K85" s="695"/>
      <c r="L85" s="695"/>
      <c r="M85" s="556"/>
      <c r="N85" s="556"/>
      <c r="O85" s="556"/>
      <c r="P85" s="1026"/>
      <c r="Q85" s="556"/>
      <c r="R85" s="556"/>
      <c r="S85" s="556"/>
      <c r="T85" s="1026"/>
      <c r="U85" s="556"/>
      <c r="V85" s="556"/>
      <c r="W85" s="556"/>
      <c r="X85" s="1026"/>
      <c r="Y85" s="556"/>
      <c r="Z85" s="556"/>
      <c r="AA85" s="556"/>
      <c r="AB85" s="1026"/>
      <c r="AC85" s="556"/>
      <c r="AD85" s="556"/>
      <c r="AE85" s="556"/>
      <c r="AF85" s="1026"/>
      <c r="AG85" s="966"/>
      <c r="AH85" s="954"/>
      <c r="AI85" s="954"/>
      <c r="AJ85" s="1026"/>
      <c r="AK85" s="692">
        <v>23</v>
      </c>
      <c r="AL85" s="696"/>
      <c r="AM85" s="696"/>
      <c r="AN85" s="1026"/>
    </row>
    <row r="86" spans="1:40" ht="30" customHeight="1">
      <c r="A86" s="694"/>
      <c r="B86" s="975" t="s">
        <v>965</v>
      </c>
      <c r="C86" s="695" t="s">
        <v>59</v>
      </c>
      <c r="D86" s="695">
        <v>77.478755673641089</v>
      </c>
      <c r="E86" s="695">
        <v>115.31680851063828</v>
      </c>
      <c r="F86" s="695"/>
      <c r="G86" s="695"/>
      <c r="H86" s="695"/>
      <c r="I86" s="695"/>
      <c r="J86" s="695"/>
      <c r="K86" s="695"/>
      <c r="L86" s="695"/>
      <c r="M86" s="954">
        <v>212</v>
      </c>
      <c r="N86" s="966"/>
      <c r="O86" s="954"/>
      <c r="P86" s="1026"/>
      <c r="Q86" s="954">
        <v>145</v>
      </c>
      <c r="R86" s="966"/>
      <c r="S86" s="954"/>
      <c r="T86" s="1026"/>
      <c r="U86" s="954">
        <v>151</v>
      </c>
      <c r="V86" s="966"/>
      <c r="W86" s="954"/>
      <c r="X86" s="1026"/>
      <c r="Y86" s="966">
        <v>178.5</v>
      </c>
      <c r="Z86" s="966"/>
      <c r="AA86" s="966"/>
      <c r="AB86" s="1026"/>
      <c r="AC86" s="966">
        <v>163.1</v>
      </c>
      <c r="AD86" s="966"/>
      <c r="AE86" s="954"/>
      <c r="AF86" s="1026"/>
      <c r="AG86" s="966">
        <v>116.9</v>
      </c>
      <c r="AH86" s="966"/>
      <c r="AI86" s="966"/>
      <c r="AJ86" s="1026"/>
      <c r="AK86" s="956">
        <v>86.96</v>
      </c>
      <c r="AL86" s="966"/>
      <c r="AM86" s="954"/>
      <c r="AN86" s="1026"/>
    </row>
    <row r="87" spans="1:40" ht="30" customHeight="1">
      <c r="A87" s="694"/>
      <c r="B87" s="975" t="s">
        <v>966</v>
      </c>
      <c r="C87" s="695" t="s">
        <v>56</v>
      </c>
      <c r="D87" s="695">
        <v>6998.655999999999</v>
      </c>
      <c r="E87" s="695">
        <v>10839.779999999999</v>
      </c>
      <c r="F87" s="695"/>
      <c r="G87" s="695"/>
      <c r="H87" s="695"/>
      <c r="I87" s="695"/>
      <c r="J87" s="695"/>
      <c r="K87" s="695"/>
      <c r="L87" s="695"/>
      <c r="M87" s="556">
        <v>955.5</v>
      </c>
      <c r="N87" s="556"/>
      <c r="O87" s="556"/>
      <c r="P87" s="1026"/>
      <c r="Q87" s="557">
        <v>1885</v>
      </c>
      <c r="R87" s="556"/>
      <c r="S87" s="556"/>
      <c r="T87" s="1026"/>
      <c r="U87" s="556">
        <v>652.20000000000005</v>
      </c>
      <c r="V87" s="556"/>
      <c r="W87" s="556"/>
      <c r="X87" s="1026"/>
      <c r="Y87" s="556">
        <v>192.78</v>
      </c>
      <c r="Z87" s="556"/>
      <c r="AA87" s="556"/>
      <c r="AB87" s="1026"/>
      <c r="AC87" s="556">
        <v>339.2</v>
      </c>
      <c r="AD87" s="556"/>
      <c r="AE87" s="556"/>
      <c r="AF87" s="1026"/>
      <c r="AG87" s="556">
        <v>3359.7</v>
      </c>
      <c r="AH87" s="556"/>
      <c r="AI87" s="556"/>
      <c r="AJ87" s="1026"/>
      <c r="AK87" s="695">
        <v>3455.4</v>
      </c>
      <c r="AL87" s="556"/>
      <c r="AM87" s="556"/>
      <c r="AN87" s="1026"/>
    </row>
    <row r="88" spans="1:40" s="1031" customFormat="1" ht="30" customHeight="1">
      <c r="A88" s="1040" t="s">
        <v>934</v>
      </c>
      <c r="B88" s="1042" t="s">
        <v>908</v>
      </c>
      <c r="C88" s="1370" t="s">
        <v>314</v>
      </c>
      <c r="D88" s="1555">
        <v>280.39999999999998</v>
      </c>
      <c r="E88" s="1555">
        <v>280.39999999999998</v>
      </c>
      <c r="F88" s="1555"/>
      <c r="G88" s="1555"/>
      <c r="H88" s="1555"/>
      <c r="I88" s="1555"/>
      <c r="J88" s="1555"/>
      <c r="K88" s="1555"/>
      <c r="L88" s="1555"/>
      <c r="M88" s="944">
        <f>M89+M90</f>
        <v>0</v>
      </c>
      <c r="N88" s="944"/>
      <c r="O88" s="944"/>
      <c r="P88" s="1319"/>
      <c r="Q88" s="944">
        <f>Q89+Q90</f>
        <v>4</v>
      </c>
      <c r="R88" s="944"/>
      <c r="S88" s="944"/>
      <c r="T88" s="1319"/>
      <c r="U88" s="944">
        <f>U89+U90</f>
        <v>30.8</v>
      </c>
      <c r="V88" s="944"/>
      <c r="W88" s="944"/>
      <c r="X88" s="1319"/>
      <c r="Y88" s="944">
        <f>Y89+Y90</f>
        <v>17.8</v>
      </c>
      <c r="Z88" s="944"/>
      <c r="AA88" s="944"/>
      <c r="AB88" s="1319"/>
      <c r="AC88" s="944">
        <f>AC89+AC90</f>
        <v>8.6</v>
      </c>
      <c r="AD88" s="944"/>
      <c r="AE88" s="944"/>
      <c r="AF88" s="1319"/>
      <c r="AG88" s="944">
        <f>AG89+AG90</f>
        <v>108</v>
      </c>
      <c r="AH88" s="944"/>
      <c r="AI88" s="944"/>
      <c r="AJ88" s="1319"/>
      <c r="AK88" s="944">
        <f t="shared" ref="AK88" si="14">AK89+AK90</f>
        <v>111.19999999999999</v>
      </c>
      <c r="AL88" s="944"/>
      <c r="AM88" s="944"/>
      <c r="AN88" s="1319"/>
    </row>
    <row r="89" spans="1:40" ht="30" customHeight="1">
      <c r="A89" s="694"/>
      <c r="B89" s="988" t="s">
        <v>909</v>
      </c>
      <c r="C89" s="695" t="s">
        <v>314</v>
      </c>
      <c r="D89" s="695">
        <v>88.9</v>
      </c>
      <c r="E89" s="695">
        <v>88.9</v>
      </c>
      <c r="F89" s="695"/>
      <c r="G89" s="695"/>
      <c r="H89" s="695"/>
      <c r="I89" s="695"/>
      <c r="J89" s="695"/>
      <c r="K89" s="695"/>
      <c r="L89" s="695"/>
      <c r="M89" s="556"/>
      <c r="N89" s="556"/>
      <c r="O89" s="556"/>
      <c r="P89" s="1026"/>
      <c r="Q89" s="557"/>
      <c r="R89" s="557"/>
      <c r="S89" s="557"/>
      <c r="T89" s="1026"/>
      <c r="U89" s="696">
        <v>10.7</v>
      </c>
      <c r="V89" s="696"/>
      <c r="W89" s="696"/>
      <c r="X89" s="1026"/>
      <c r="Y89" s="692">
        <v>13</v>
      </c>
      <c r="Z89" s="692"/>
      <c r="AA89" s="692"/>
      <c r="AB89" s="1026"/>
      <c r="AC89" s="696">
        <v>4.8</v>
      </c>
      <c r="AD89" s="696"/>
      <c r="AE89" s="696"/>
      <c r="AF89" s="1026"/>
      <c r="AG89" s="696">
        <v>21.5</v>
      </c>
      <c r="AH89" s="696"/>
      <c r="AI89" s="696"/>
      <c r="AJ89" s="1026"/>
      <c r="AK89" s="696">
        <v>38.9</v>
      </c>
      <c r="AL89" s="696"/>
      <c r="AM89" s="696"/>
      <c r="AN89" s="1026"/>
    </row>
    <row r="90" spans="1:40" ht="30" customHeight="1">
      <c r="A90" s="694"/>
      <c r="B90" s="988" t="s">
        <v>1103</v>
      </c>
      <c r="C90" s="695" t="s">
        <v>314</v>
      </c>
      <c r="D90" s="695">
        <v>191.5</v>
      </c>
      <c r="E90" s="695">
        <v>191.5</v>
      </c>
      <c r="F90" s="695"/>
      <c r="G90" s="695"/>
      <c r="H90" s="695"/>
      <c r="I90" s="695"/>
      <c r="J90" s="695"/>
      <c r="K90" s="695"/>
      <c r="L90" s="695"/>
      <c r="M90" s="556"/>
      <c r="N90" s="556"/>
      <c r="O90" s="556"/>
      <c r="P90" s="1026"/>
      <c r="Q90" s="954">
        <v>4</v>
      </c>
      <c r="R90" s="954"/>
      <c r="S90" s="954"/>
      <c r="T90" s="1026"/>
      <c r="U90" s="696">
        <v>20.100000000000001</v>
      </c>
      <c r="V90" s="696"/>
      <c r="W90" s="696"/>
      <c r="X90" s="1026"/>
      <c r="Y90" s="696">
        <v>4.8</v>
      </c>
      <c r="Z90" s="696"/>
      <c r="AA90" s="696"/>
      <c r="AB90" s="1026"/>
      <c r="AC90" s="696">
        <v>3.8</v>
      </c>
      <c r="AD90" s="696"/>
      <c r="AE90" s="696"/>
      <c r="AF90" s="1026"/>
      <c r="AG90" s="696">
        <v>86.5</v>
      </c>
      <c r="AH90" s="696"/>
      <c r="AI90" s="696"/>
      <c r="AJ90" s="1026"/>
      <c r="AK90" s="696">
        <v>72.3</v>
      </c>
      <c r="AL90" s="696"/>
      <c r="AM90" s="696"/>
      <c r="AN90" s="1026"/>
    </row>
    <row r="91" spans="1:40" ht="30" customHeight="1">
      <c r="A91" s="1041" t="s">
        <v>934</v>
      </c>
      <c r="B91" s="975" t="s">
        <v>963</v>
      </c>
      <c r="C91" s="695" t="s">
        <v>172</v>
      </c>
      <c r="D91" s="695">
        <v>32.9</v>
      </c>
      <c r="E91" s="695">
        <v>32.9</v>
      </c>
      <c r="F91" s="695"/>
      <c r="G91" s="695"/>
      <c r="H91" s="695"/>
      <c r="I91" s="695"/>
      <c r="J91" s="695"/>
      <c r="K91" s="695"/>
      <c r="L91" s="695"/>
      <c r="M91" s="556"/>
      <c r="N91" s="556"/>
      <c r="O91" s="556"/>
      <c r="P91" s="1026"/>
      <c r="Q91" s="556"/>
      <c r="R91" s="556"/>
      <c r="S91" s="556"/>
      <c r="T91" s="1026"/>
      <c r="U91" s="556"/>
      <c r="V91" s="556"/>
      <c r="W91" s="556"/>
      <c r="X91" s="1026"/>
      <c r="Y91" s="556"/>
      <c r="Z91" s="556"/>
      <c r="AA91" s="556"/>
      <c r="AB91" s="1026"/>
      <c r="AC91" s="556"/>
      <c r="AD91" s="556"/>
      <c r="AE91" s="556"/>
      <c r="AF91" s="1026"/>
      <c r="AG91" s="556"/>
      <c r="AH91" s="556"/>
      <c r="AI91" s="556"/>
      <c r="AJ91" s="1026"/>
      <c r="AK91" s="696">
        <v>32.9</v>
      </c>
      <c r="AL91" s="696"/>
      <c r="AM91" s="696"/>
      <c r="AN91" s="1026"/>
    </row>
    <row r="92" spans="1:40" ht="30" customHeight="1">
      <c r="A92" s="694"/>
      <c r="B92" s="973" t="s">
        <v>628</v>
      </c>
      <c r="C92" s="695" t="s">
        <v>172</v>
      </c>
      <c r="D92" s="695">
        <v>32.9</v>
      </c>
      <c r="E92" s="695">
        <v>32.9</v>
      </c>
      <c r="F92" s="695"/>
      <c r="G92" s="695"/>
      <c r="H92" s="695"/>
      <c r="I92" s="695"/>
      <c r="J92" s="695"/>
      <c r="K92" s="695"/>
      <c r="L92" s="695"/>
      <c r="M92" s="556"/>
      <c r="N92" s="556"/>
      <c r="O92" s="556"/>
      <c r="P92" s="1026"/>
      <c r="Q92" s="556"/>
      <c r="R92" s="556"/>
      <c r="S92" s="556"/>
      <c r="T92" s="1026"/>
      <c r="U92" s="556"/>
      <c r="V92" s="556"/>
      <c r="W92" s="556"/>
      <c r="X92" s="1026"/>
      <c r="Y92" s="556"/>
      <c r="Z92" s="556"/>
      <c r="AA92" s="556"/>
      <c r="AB92" s="1026"/>
      <c r="AC92" s="556"/>
      <c r="AD92" s="556"/>
      <c r="AE92" s="556"/>
      <c r="AF92" s="1026"/>
      <c r="AG92" s="556"/>
      <c r="AH92" s="556"/>
      <c r="AI92" s="556"/>
      <c r="AJ92" s="1026"/>
      <c r="AK92" s="696">
        <v>32.9</v>
      </c>
      <c r="AL92" s="696"/>
      <c r="AM92" s="696"/>
      <c r="AN92" s="1026"/>
    </row>
    <row r="93" spans="1:40" ht="30" customHeight="1">
      <c r="A93" s="694"/>
      <c r="B93" s="975" t="s">
        <v>72</v>
      </c>
      <c r="C93" s="695" t="s">
        <v>56</v>
      </c>
      <c r="D93" s="695">
        <v>16</v>
      </c>
      <c r="E93" s="695">
        <v>16</v>
      </c>
      <c r="F93" s="695"/>
      <c r="G93" s="695"/>
      <c r="H93" s="695"/>
      <c r="I93" s="695"/>
      <c r="J93" s="695"/>
      <c r="K93" s="695"/>
      <c r="L93" s="695"/>
      <c r="M93" s="556"/>
      <c r="N93" s="556"/>
      <c r="O93" s="556"/>
      <c r="P93" s="1026"/>
      <c r="Q93" s="556"/>
      <c r="R93" s="556"/>
      <c r="S93" s="556"/>
      <c r="T93" s="1026"/>
      <c r="U93" s="556"/>
      <c r="V93" s="556"/>
      <c r="W93" s="556"/>
      <c r="X93" s="1026"/>
      <c r="Y93" s="556"/>
      <c r="Z93" s="556"/>
      <c r="AA93" s="556"/>
      <c r="AB93" s="1026"/>
      <c r="AC93" s="556"/>
      <c r="AD93" s="556"/>
      <c r="AE93" s="556"/>
      <c r="AF93" s="1026"/>
      <c r="AG93" s="556"/>
      <c r="AH93" s="556"/>
      <c r="AI93" s="556"/>
      <c r="AJ93" s="1026"/>
      <c r="AK93" s="692">
        <v>16</v>
      </c>
      <c r="AL93" s="692"/>
      <c r="AM93" s="692"/>
      <c r="AN93" s="1026"/>
    </row>
    <row r="94" spans="1:40" s="1031" customFormat="1" ht="30" customHeight="1">
      <c r="A94" s="1375" t="s">
        <v>171</v>
      </c>
      <c r="B94" s="1028" t="s">
        <v>73</v>
      </c>
      <c r="C94" s="1370"/>
      <c r="D94" s="1555"/>
      <c r="E94" s="1555"/>
      <c r="F94" s="1555"/>
      <c r="G94" s="1555"/>
      <c r="H94" s="1555"/>
      <c r="I94" s="1555"/>
      <c r="J94" s="1555"/>
      <c r="K94" s="1555"/>
      <c r="L94" s="1555"/>
      <c r="M94" s="1372"/>
      <c r="N94" s="1372"/>
      <c r="O94" s="1372"/>
      <c r="P94" s="1319"/>
      <c r="Q94" s="1564"/>
      <c r="R94" s="1564"/>
      <c r="S94" s="1564"/>
      <c r="T94" s="1319"/>
      <c r="U94" s="1372"/>
      <c r="V94" s="1372"/>
      <c r="W94" s="1372"/>
      <c r="X94" s="1319"/>
      <c r="Y94" s="1372"/>
      <c r="Z94" s="1372"/>
      <c r="AA94" s="1372"/>
      <c r="AB94" s="1319"/>
      <c r="AC94" s="1372"/>
      <c r="AD94" s="1372"/>
      <c r="AE94" s="1372"/>
      <c r="AF94" s="1319"/>
      <c r="AG94" s="1564"/>
      <c r="AH94" s="1564"/>
      <c r="AI94" s="1564"/>
      <c r="AJ94" s="1319"/>
      <c r="AK94" s="1064"/>
      <c r="AL94" s="966"/>
      <c r="AM94" s="966"/>
      <c r="AN94" s="1319"/>
    </row>
    <row r="95" spans="1:40" s="1031" customFormat="1" ht="36" customHeight="1">
      <c r="A95" s="1375">
        <v>1</v>
      </c>
      <c r="B95" s="1028" t="s">
        <v>1197</v>
      </c>
      <c r="C95" s="1370" t="s">
        <v>178</v>
      </c>
      <c r="D95" s="1555">
        <v>15253</v>
      </c>
      <c r="E95" s="1555">
        <v>18516</v>
      </c>
      <c r="F95" s="1555"/>
      <c r="G95" s="1555"/>
      <c r="H95" s="1555"/>
      <c r="I95" s="1555"/>
      <c r="J95" s="1555"/>
      <c r="K95" s="1555"/>
      <c r="L95" s="1555"/>
      <c r="M95" s="813">
        <f>M96+M97+M98+M99+M100</f>
        <v>791</v>
      </c>
      <c r="N95" s="813"/>
      <c r="O95" s="813"/>
      <c r="P95" s="1319"/>
      <c r="Q95" s="813">
        <f>Q96+Q97+Q98+Q99+Q100</f>
        <v>1338</v>
      </c>
      <c r="R95" s="813"/>
      <c r="S95" s="813"/>
      <c r="T95" s="1319"/>
      <c r="U95" s="813">
        <f>U96+U97+U98+U99+U100</f>
        <v>4219</v>
      </c>
      <c r="V95" s="813"/>
      <c r="W95" s="813"/>
      <c r="X95" s="1319"/>
      <c r="Y95" s="813">
        <f>Y96+Y97+Y98+Y99+Y100</f>
        <v>1189</v>
      </c>
      <c r="Z95" s="813"/>
      <c r="AA95" s="813"/>
      <c r="AB95" s="1319"/>
      <c r="AC95" s="813">
        <f>AC96+AC97+AC98+AC99+AC100</f>
        <v>1293</v>
      </c>
      <c r="AD95" s="813"/>
      <c r="AE95" s="813"/>
      <c r="AF95" s="1319"/>
      <c r="AG95" s="813">
        <f>AG96+AG97+AG98+AG99+AG100</f>
        <v>4307</v>
      </c>
      <c r="AH95" s="813"/>
      <c r="AI95" s="813"/>
      <c r="AJ95" s="1319"/>
      <c r="AK95" s="813">
        <f t="shared" ref="AK95" si="15">AK96+AK97+AK98+AK99+AK100</f>
        <v>5379</v>
      </c>
      <c r="AL95" s="813"/>
      <c r="AM95" s="813"/>
      <c r="AN95" s="1319"/>
    </row>
    <row r="96" spans="1:40" ht="30" customHeight="1">
      <c r="A96" s="694"/>
      <c r="B96" s="975" t="s">
        <v>1202</v>
      </c>
      <c r="C96" s="695" t="s">
        <v>178</v>
      </c>
      <c r="D96" s="695">
        <v>1435</v>
      </c>
      <c r="E96" s="695">
        <v>1392</v>
      </c>
      <c r="F96" s="695"/>
      <c r="G96" s="695"/>
      <c r="H96" s="695"/>
      <c r="I96" s="695"/>
      <c r="J96" s="695"/>
      <c r="K96" s="695"/>
      <c r="L96" s="695"/>
      <c r="M96" s="1345">
        <v>57</v>
      </c>
      <c r="N96" s="954"/>
      <c r="O96" s="1345"/>
      <c r="P96" s="1026"/>
      <c r="Q96" s="1345">
        <v>35</v>
      </c>
      <c r="R96" s="954"/>
      <c r="S96" s="1345"/>
      <c r="T96" s="1026"/>
      <c r="U96" s="1345">
        <v>70</v>
      </c>
      <c r="V96" s="954"/>
      <c r="W96" s="1345"/>
      <c r="X96" s="1026"/>
      <c r="Y96" s="1345">
        <v>70</v>
      </c>
      <c r="Z96" s="954"/>
      <c r="AA96" s="1345"/>
      <c r="AB96" s="1026"/>
      <c r="AC96" s="1345">
        <v>18</v>
      </c>
      <c r="AD96" s="954"/>
      <c r="AE96" s="1345"/>
      <c r="AF96" s="1026"/>
      <c r="AG96" s="954">
        <v>155</v>
      </c>
      <c r="AH96" s="954"/>
      <c r="AI96" s="954"/>
      <c r="AJ96" s="1026"/>
      <c r="AK96" s="949">
        <v>987</v>
      </c>
      <c r="AL96" s="954"/>
      <c r="AM96" s="954"/>
      <c r="AN96" s="1026"/>
    </row>
    <row r="97" spans="1:41" ht="30" customHeight="1">
      <c r="A97" s="694"/>
      <c r="B97" s="975" t="s">
        <v>1198</v>
      </c>
      <c r="C97" s="695" t="s">
        <v>178</v>
      </c>
      <c r="D97" s="695">
        <v>555</v>
      </c>
      <c r="E97" s="695">
        <v>628</v>
      </c>
      <c r="F97" s="695"/>
      <c r="G97" s="695"/>
      <c r="H97" s="695"/>
      <c r="I97" s="695"/>
      <c r="J97" s="695"/>
      <c r="K97" s="695"/>
      <c r="L97" s="695"/>
      <c r="M97" s="1345">
        <v>7</v>
      </c>
      <c r="N97" s="954"/>
      <c r="O97" s="1345"/>
      <c r="P97" s="1026"/>
      <c r="Q97" s="1345">
        <v>161</v>
      </c>
      <c r="R97" s="954"/>
      <c r="S97" s="1345"/>
      <c r="T97" s="1026"/>
      <c r="U97" s="1345">
        <v>40</v>
      </c>
      <c r="V97" s="954"/>
      <c r="W97" s="1345"/>
      <c r="X97" s="1026"/>
      <c r="Y97" s="1345">
        <v>3</v>
      </c>
      <c r="Z97" s="954"/>
      <c r="AA97" s="1345"/>
      <c r="AB97" s="1026"/>
      <c r="AC97" s="1345">
        <v>85</v>
      </c>
      <c r="AD97" s="954"/>
      <c r="AE97" s="1345"/>
      <c r="AF97" s="1026"/>
      <c r="AG97" s="954">
        <v>36</v>
      </c>
      <c r="AH97" s="954"/>
      <c r="AI97" s="954"/>
      <c r="AJ97" s="1026"/>
      <c r="AK97" s="949">
        <v>296</v>
      </c>
      <c r="AL97" s="954"/>
      <c r="AM97" s="954"/>
      <c r="AN97" s="1026"/>
    </row>
    <row r="98" spans="1:41" ht="34.5" customHeight="1">
      <c r="A98" s="694"/>
      <c r="B98" s="975" t="s">
        <v>1199</v>
      </c>
      <c r="C98" s="695" t="s">
        <v>178</v>
      </c>
      <c r="D98" s="695">
        <v>455</v>
      </c>
      <c r="E98" s="695">
        <v>433</v>
      </c>
      <c r="F98" s="695"/>
      <c r="G98" s="695"/>
      <c r="H98" s="695"/>
      <c r="I98" s="695"/>
      <c r="J98" s="695"/>
      <c r="K98" s="695"/>
      <c r="L98" s="695"/>
      <c r="M98" s="1345">
        <v>2</v>
      </c>
      <c r="N98" s="954"/>
      <c r="O98" s="1345"/>
      <c r="P98" s="1026"/>
      <c r="Q98" s="1345">
        <v>37</v>
      </c>
      <c r="R98" s="954"/>
      <c r="S98" s="1345"/>
      <c r="T98" s="1026"/>
      <c r="U98" s="1345"/>
      <c r="V98" s="954"/>
      <c r="W98" s="1345"/>
      <c r="X98" s="1026"/>
      <c r="Y98" s="1345">
        <v>50</v>
      </c>
      <c r="Z98" s="954"/>
      <c r="AA98" s="1345"/>
      <c r="AB98" s="1026"/>
      <c r="AC98" s="1346"/>
      <c r="AD98" s="966"/>
      <c r="AE98" s="1346"/>
      <c r="AF98" s="1026"/>
      <c r="AG98" s="954">
        <v>144</v>
      </c>
      <c r="AH98" s="954"/>
      <c r="AI98" s="954"/>
      <c r="AJ98" s="1026"/>
      <c r="AK98" s="949">
        <v>200</v>
      </c>
      <c r="AL98" s="954"/>
      <c r="AM98" s="954"/>
      <c r="AN98" s="1026"/>
    </row>
    <row r="99" spans="1:41" ht="34.5" customHeight="1">
      <c r="A99" s="694"/>
      <c r="B99" s="975" t="s">
        <v>1201</v>
      </c>
      <c r="C99" s="695" t="s">
        <v>178</v>
      </c>
      <c r="D99" s="695">
        <v>12038</v>
      </c>
      <c r="E99" s="695">
        <v>15200</v>
      </c>
      <c r="F99" s="695"/>
      <c r="G99" s="695"/>
      <c r="H99" s="695"/>
      <c r="I99" s="695"/>
      <c r="J99" s="695"/>
      <c r="K99" s="695"/>
      <c r="L99" s="695"/>
      <c r="M99" s="1345">
        <v>725</v>
      </c>
      <c r="N99" s="954"/>
      <c r="O99" s="1345"/>
      <c r="P99" s="1026"/>
      <c r="Q99" s="1345">
        <v>1105</v>
      </c>
      <c r="R99" s="954"/>
      <c r="S99" s="1345"/>
      <c r="T99" s="1026"/>
      <c r="U99" s="1345">
        <v>4109</v>
      </c>
      <c r="V99" s="954"/>
      <c r="W99" s="1345"/>
      <c r="X99" s="1026"/>
      <c r="Y99" s="1345">
        <v>1023</v>
      </c>
      <c r="Z99" s="954"/>
      <c r="AA99" s="1345"/>
      <c r="AB99" s="1026"/>
      <c r="AC99" s="1345">
        <v>1150</v>
      </c>
      <c r="AD99" s="954"/>
      <c r="AE99" s="1345"/>
      <c r="AF99" s="1026"/>
      <c r="AG99" s="954">
        <v>3612</v>
      </c>
      <c r="AH99" s="954"/>
      <c r="AI99" s="954"/>
      <c r="AJ99" s="1026"/>
      <c r="AK99" s="949">
        <v>3476</v>
      </c>
      <c r="AL99" s="954"/>
      <c r="AM99" s="954"/>
      <c r="AN99" s="1026"/>
    </row>
    <row r="100" spans="1:41" ht="34.5" customHeight="1">
      <c r="A100" s="694"/>
      <c r="B100" s="975" t="s">
        <v>1200</v>
      </c>
      <c r="C100" s="695" t="s">
        <v>178</v>
      </c>
      <c r="D100" s="695">
        <v>770</v>
      </c>
      <c r="E100" s="695">
        <v>863</v>
      </c>
      <c r="F100" s="695"/>
      <c r="G100" s="695"/>
      <c r="H100" s="695"/>
      <c r="I100" s="695"/>
      <c r="J100" s="695"/>
      <c r="K100" s="695"/>
      <c r="L100" s="695"/>
      <c r="M100" s="1346"/>
      <c r="N100" s="954"/>
      <c r="O100" s="1345"/>
      <c r="P100" s="1026"/>
      <c r="Q100" s="954"/>
      <c r="R100" s="954"/>
      <c r="S100" s="954"/>
      <c r="T100" s="1026"/>
      <c r="U100" s="966"/>
      <c r="V100" s="966"/>
      <c r="W100" s="966"/>
      <c r="X100" s="1026"/>
      <c r="Y100" s="1345">
        <v>43</v>
      </c>
      <c r="Z100" s="954"/>
      <c r="AA100" s="1345"/>
      <c r="AB100" s="1026"/>
      <c r="AC100" s="1345">
        <v>40</v>
      </c>
      <c r="AD100" s="954"/>
      <c r="AE100" s="1345"/>
      <c r="AF100" s="1026"/>
      <c r="AG100" s="954">
        <v>360</v>
      </c>
      <c r="AH100" s="954"/>
      <c r="AI100" s="954"/>
      <c r="AJ100" s="1026"/>
      <c r="AK100" s="949">
        <v>420</v>
      </c>
      <c r="AL100" s="954"/>
      <c r="AM100" s="954"/>
      <c r="AN100" s="1026"/>
    </row>
    <row r="101" spans="1:41" s="1031" customFormat="1" ht="44.25" customHeight="1">
      <c r="A101" s="1043" t="s">
        <v>934</v>
      </c>
      <c r="B101" s="1037" t="s">
        <v>1203</v>
      </c>
      <c r="C101" s="1370" t="s">
        <v>167</v>
      </c>
      <c r="D101" s="1555"/>
      <c r="E101" s="1555"/>
      <c r="F101" s="1555"/>
      <c r="G101" s="1555"/>
      <c r="H101" s="1555"/>
      <c r="I101" s="1555"/>
      <c r="J101" s="1555"/>
      <c r="K101" s="1555"/>
      <c r="L101" s="1555"/>
      <c r="M101" s="1029"/>
      <c r="N101" s="1029"/>
      <c r="O101" s="1029"/>
      <c r="P101" s="1319"/>
      <c r="Q101" s="1029"/>
      <c r="R101" s="1029"/>
      <c r="S101" s="1029"/>
      <c r="T101" s="1319"/>
      <c r="U101" s="1029"/>
      <c r="V101" s="1029"/>
      <c r="W101" s="1029"/>
      <c r="X101" s="1319"/>
      <c r="Y101" s="1029"/>
      <c r="Z101" s="1029"/>
      <c r="AA101" s="1029"/>
      <c r="AB101" s="1319"/>
      <c r="AC101" s="1029"/>
      <c r="AD101" s="1029"/>
      <c r="AE101" s="1029"/>
      <c r="AF101" s="1319"/>
      <c r="AG101" s="1029"/>
      <c r="AH101" s="1029"/>
      <c r="AI101" s="1029"/>
      <c r="AJ101" s="1319"/>
      <c r="AK101" s="1064"/>
      <c r="AL101" s="1029"/>
      <c r="AM101" s="1029"/>
      <c r="AN101" s="1319"/>
    </row>
    <row r="102" spans="1:41" s="1031" customFormat="1" ht="44.25" customHeight="1">
      <c r="A102" s="1375">
        <v>2</v>
      </c>
      <c r="B102" s="1028" t="s">
        <v>326</v>
      </c>
      <c r="C102" s="1370"/>
      <c r="D102" s="1555"/>
      <c r="E102" s="1555"/>
      <c r="F102" s="1555"/>
      <c r="G102" s="1555"/>
      <c r="H102" s="1555"/>
      <c r="I102" s="1555"/>
      <c r="J102" s="1555"/>
      <c r="K102" s="1555"/>
      <c r="L102" s="1555"/>
      <c r="M102" s="1372"/>
      <c r="N102" s="1372"/>
      <c r="O102" s="1372"/>
      <c r="P102" s="1319"/>
      <c r="Q102" s="1564"/>
      <c r="R102" s="1564"/>
      <c r="S102" s="1564"/>
      <c r="T102" s="1319"/>
      <c r="U102" s="1372"/>
      <c r="V102" s="1372"/>
      <c r="W102" s="1372"/>
      <c r="X102" s="1319"/>
      <c r="Y102" s="1372"/>
      <c r="Z102" s="1372"/>
      <c r="AA102" s="1372"/>
      <c r="AB102" s="1319"/>
      <c r="AC102" s="1372"/>
      <c r="AD102" s="1372"/>
      <c r="AE102" s="1372"/>
      <c r="AF102" s="1319"/>
      <c r="AG102" s="1564"/>
      <c r="AH102" s="1564"/>
      <c r="AI102" s="1564"/>
      <c r="AJ102" s="1319"/>
      <c r="AK102" s="1064"/>
      <c r="AL102" s="1564"/>
      <c r="AM102" s="1564"/>
      <c r="AN102" s="1319"/>
    </row>
    <row r="103" spans="1:41" ht="37.5" customHeight="1">
      <c r="A103" s="694"/>
      <c r="B103" s="975" t="s">
        <v>327</v>
      </c>
      <c r="C103" s="695" t="s">
        <v>418</v>
      </c>
      <c r="D103" s="695">
        <v>77099</v>
      </c>
      <c r="E103" s="695">
        <v>107413</v>
      </c>
      <c r="F103" s="695"/>
      <c r="G103" s="695"/>
      <c r="H103" s="695"/>
      <c r="I103" s="695"/>
      <c r="J103" s="695"/>
      <c r="K103" s="695"/>
      <c r="L103" s="695"/>
      <c r="M103" s="954">
        <v>6375</v>
      </c>
      <c r="N103" s="954"/>
      <c r="O103" s="954"/>
      <c r="P103" s="1026"/>
      <c r="Q103" s="557">
        <v>10526</v>
      </c>
      <c r="R103" s="954"/>
      <c r="S103" s="557"/>
      <c r="T103" s="1026"/>
      <c r="U103" s="954">
        <v>11896</v>
      </c>
      <c r="V103" s="954"/>
      <c r="W103" s="954"/>
      <c r="X103" s="1026"/>
      <c r="Y103" s="954">
        <v>8201</v>
      </c>
      <c r="Z103" s="954"/>
      <c r="AA103" s="954"/>
      <c r="AB103" s="1026"/>
      <c r="AC103" s="954">
        <v>14913</v>
      </c>
      <c r="AD103" s="954"/>
      <c r="AE103" s="954"/>
      <c r="AF103" s="1026"/>
      <c r="AG103" s="954">
        <v>32035</v>
      </c>
      <c r="AH103" s="954"/>
      <c r="AI103" s="954"/>
      <c r="AJ103" s="1026"/>
      <c r="AK103" s="949">
        <v>23467</v>
      </c>
      <c r="AL103" s="557"/>
      <c r="AM103" s="557"/>
      <c r="AN103" s="1026"/>
    </row>
    <row r="104" spans="1:41" ht="32.25" customHeight="1">
      <c r="A104" s="694"/>
      <c r="B104" s="975" t="s">
        <v>328</v>
      </c>
      <c r="C104" s="695" t="s">
        <v>329</v>
      </c>
      <c r="D104" s="695">
        <v>659</v>
      </c>
      <c r="E104" s="695">
        <v>898</v>
      </c>
      <c r="F104" s="695"/>
      <c r="G104" s="695"/>
      <c r="H104" s="695"/>
      <c r="I104" s="695"/>
      <c r="J104" s="695"/>
      <c r="K104" s="695"/>
      <c r="L104" s="695"/>
      <c r="M104" s="954">
        <v>555</v>
      </c>
      <c r="N104" s="954"/>
      <c r="O104" s="954"/>
      <c r="P104" s="1026"/>
      <c r="Q104" s="954"/>
      <c r="R104" s="954"/>
      <c r="S104" s="954"/>
      <c r="T104" s="1026"/>
      <c r="U104" s="954">
        <v>60</v>
      </c>
      <c r="V104" s="954"/>
      <c r="W104" s="954"/>
      <c r="X104" s="1026"/>
      <c r="Y104" s="966"/>
      <c r="Z104" s="966"/>
      <c r="AA104" s="966"/>
      <c r="AB104" s="1026"/>
      <c r="AC104" s="954">
        <v>230</v>
      </c>
      <c r="AD104" s="954"/>
      <c r="AE104" s="954"/>
      <c r="AF104" s="1026"/>
      <c r="AG104" s="954">
        <v>25</v>
      </c>
      <c r="AH104" s="954"/>
      <c r="AI104" s="954"/>
      <c r="AJ104" s="1026"/>
      <c r="AK104" s="949">
        <v>28</v>
      </c>
      <c r="AL104" s="954"/>
      <c r="AM104" s="954"/>
      <c r="AN104" s="1026"/>
      <c r="AO104" s="959"/>
    </row>
    <row r="105" spans="1:41" s="1031" customFormat="1" ht="36" customHeight="1">
      <c r="A105" s="1375">
        <v>3</v>
      </c>
      <c r="B105" s="1028" t="s">
        <v>79</v>
      </c>
      <c r="C105" s="1370" t="s">
        <v>56</v>
      </c>
      <c r="D105" s="1555">
        <v>1375.0187899999999</v>
      </c>
      <c r="E105" s="1555">
        <v>2381.7768999999998</v>
      </c>
      <c r="F105" s="1555"/>
      <c r="G105" s="1555"/>
      <c r="H105" s="1555"/>
      <c r="I105" s="1555"/>
      <c r="J105" s="1555"/>
      <c r="K105" s="1555"/>
      <c r="L105" s="1555"/>
      <c r="M105" s="1030">
        <v>116.1</v>
      </c>
      <c r="N105" s="1030"/>
      <c r="O105" s="1030"/>
      <c r="P105" s="1319"/>
      <c r="Q105" s="1030">
        <v>204.8</v>
      </c>
      <c r="R105" s="1030"/>
      <c r="S105" s="1030"/>
      <c r="T105" s="1319"/>
      <c r="U105" s="1029">
        <v>589</v>
      </c>
      <c r="V105" s="1030"/>
      <c r="W105" s="1029"/>
      <c r="X105" s="1319"/>
      <c r="Y105" s="1030">
        <v>156.80000000000001</v>
      </c>
      <c r="Z105" s="1030"/>
      <c r="AA105" s="1030"/>
      <c r="AB105" s="1319"/>
      <c r="AC105" s="1030">
        <v>181.37690000000001</v>
      </c>
      <c r="AD105" s="1030"/>
      <c r="AE105" s="1030"/>
      <c r="AF105" s="1319"/>
      <c r="AG105" s="1030">
        <v>537.1</v>
      </c>
      <c r="AH105" s="1030"/>
      <c r="AI105" s="1030"/>
      <c r="AJ105" s="1319"/>
      <c r="AK105" s="1030">
        <v>596.6</v>
      </c>
      <c r="AL105" s="1030"/>
      <c r="AM105" s="1030"/>
      <c r="AN105" s="1319"/>
    </row>
    <row r="106" spans="1:41" ht="36" customHeight="1">
      <c r="A106" s="694"/>
      <c r="B106" s="975" t="s">
        <v>799</v>
      </c>
      <c r="C106" s="695" t="s">
        <v>56</v>
      </c>
      <c r="D106" s="695">
        <v>1155.6479999999999</v>
      </c>
      <c r="E106" s="695">
        <v>2060.3000000000002</v>
      </c>
      <c r="F106" s="695"/>
      <c r="G106" s="695"/>
      <c r="H106" s="695"/>
      <c r="I106" s="695"/>
      <c r="J106" s="695"/>
      <c r="K106" s="695"/>
      <c r="L106" s="695"/>
      <c r="M106" s="696">
        <v>101.1</v>
      </c>
      <c r="N106" s="966"/>
      <c r="O106" s="966"/>
      <c r="P106" s="1026"/>
      <c r="Q106" s="696">
        <v>145.9</v>
      </c>
      <c r="R106" s="966"/>
      <c r="S106" s="954"/>
      <c r="T106" s="1026"/>
      <c r="U106" s="696">
        <v>558.20000000000005</v>
      </c>
      <c r="V106" s="696"/>
      <c r="W106" s="966"/>
      <c r="X106" s="1026"/>
      <c r="Y106" s="692">
        <v>136</v>
      </c>
      <c r="Z106" s="696"/>
      <c r="AA106" s="966"/>
      <c r="AB106" s="1026"/>
      <c r="AC106" s="696">
        <v>160.19999999999999</v>
      </c>
      <c r="AD106" s="696"/>
      <c r="AE106" s="966"/>
      <c r="AF106" s="1026"/>
      <c r="AG106" s="696">
        <v>476.5</v>
      </c>
      <c r="AH106" s="696"/>
      <c r="AI106" s="966"/>
      <c r="AJ106" s="1026"/>
      <c r="AK106" s="696">
        <v>482.4</v>
      </c>
      <c r="AL106" s="696"/>
      <c r="AM106" s="966"/>
      <c r="AN106" s="1026"/>
    </row>
    <row r="107" spans="1:41" s="1031" customFormat="1" ht="36" customHeight="1">
      <c r="A107" s="1375" t="s">
        <v>165</v>
      </c>
      <c r="B107" s="1028" t="s">
        <v>240</v>
      </c>
      <c r="C107" s="1370"/>
      <c r="D107" s="1555"/>
      <c r="E107" s="1555"/>
      <c r="F107" s="1555"/>
      <c r="G107" s="1555"/>
      <c r="H107" s="1555"/>
      <c r="I107" s="1555"/>
      <c r="J107" s="1555"/>
      <c r="K107" s="1555"/>
      <c r="L107" s="1555"/>
      <c r="M107" s="1029"/>
      <c r="N107" s="1029"/>
      <c r="O107" s="1029"/>
      <c r="P107" s="1319"/>
      <c r="Q107" s="1029"/>
      <c r="R107" s="1029"/>
      <c r="S107" s="1029"/>
      <c r="T107" s="1319"/>
      <c r="U107" s="1029"/>
      <c r="V107" s="1029"/>
      <c r="W107" s="1029"/>
      <c r="X107" s="1319"/>
      <c r="Y107" s="1029"/>
      <c r="Z107" s="1029"/>
      <c r="AA107" s="1029"/>
      <c r="AB107" s="1319"/>
      <c r="AC107" s="1029"/>
      <c r="AD107" s="1029"/>
      <c r="AE107" s="1029"/>
      <c r="AF107" s="1319"/>
      <c r="AG107" s="1029"/>
      <c r="AH107" s="1029"/>
      <c r="AI107" s="1029"/>
      <c r="AJ107" s="1319"/>
      <c r="AK107" s="1064"/>
      <c r="AL107" s="954"/>
      <c r="AM107" s="954"/>
      <c r="AN107" s="1319"/>
    </row>
    <row r="108" spans="1:41" s="1031" customFormat="1" ht="37.5" customHeight="1">
      <c r="A108" s="1375"/>
      <c r="B108" s="1028" t="s">
        <v>80</v>
      </c>
      <c r="C108" s="1370" t="s">
        <v>172</v>
      </c>
      <c r="D108" s="1555">
        <v>119.77</v>
      </c>
      <c r="E108" s="1555">
        <v>118.71</v>
      </c>
      <c r="F108" s="1555"/>
      <c r="G108" s="1555"/>
      <c r="H108" s="1555"/>
      <c r="I108" s="1555"/>
      <c r="J108" s="1555"/>
      <c r="K108" s="1555"/>
      <c r="L108" s="1555"/>
      <c r="M108" s="813">
        <v>1</v>
      </c>
      <c r="N108" s="813"/>
      <c r="O108" s="813"/>
      <c r="P108" s="1319"/>
      <c r="Q108" s="944">
        <f>3.7</f>
        <v>3.7</v>
      </c>
      <c r="R108" s="944"/>
      <c r="S108" s="944"/>
      <c r="T108" s="1319"/>
      <c r="U108" s="944">
        <v>25.9</v>
      </c>
      <c r="V108" s="944"/>
      <c r="W108" s="944"/>
      <c r="X108" s="1319"/>
      <c r="Y108" s="1032">
        <v>2.4500000000000002</v>
      </c>
      <c r="Z108" s="1032"/>
      <c r="AA108" s="1032"/>
      <c r="AB108" s="1319"/>
      <c r="AC108" s="944">
        <v>1.64</v>
      </c>
      <c r="AD108" s="944"/>
      <c r="AE108" s="944"/>
      <c r="AF108" s="1319"/>
      <c r="AG108" s="944">
        <v>77.42</v>
      </c>
      <c r="AH108" s="944"/>
      <c r="AI108" s="944"/>
      <c r="AJ108" s="1319"/>
      <c r="AK108" s="944">
        <v>6.6</v>
      </c>
      <c r="AL108" s="944"/>
      <c r="AM108" s="944"/>
      <c r="AN108" s="1319"/>
    </row>
    <row r="109" spans="1:41" ht="36" customHeight="1">
      <c r="A109" s="694"/>
      <c r="B109" s="975" t="s">
        <v>885</v>
      </c>
      <c r="C109" s="695" t="s">
        <v>172</v>
      </c>
      <c r="D109" s="695">
        <v>119.77</v>
      </c>
      <c r="E109" s="695">
        <v>118.71</v>
      </c>
      <c r="F109" s="695"/>
      <c r="G109" s="695"/>
      <c r="H109" s="695"/>
      <c r="I109" s="695"/>
      <c r="J109" s="695"/>
      <c r="K109" s="695"/>
      <c r="L109" s="695"/>
      <c r="M109" s="692">
        <v>1</v>
      </c>
      <c r="N109" s="692"/>
      <c r="O109" s="692"/>
      <c r="P109" s="1026"/>
      <c r="Q109" s="696">
        <f>3.7</f>
        <v>3.7</v>
      </c>
      <c r="R109" s="696"/>
      <c r="S109" s="696"/>
      <c r="T109" s="1026"/>
      <c r="U109" s="696">
        <v>25.9</v>
      </c>
      <c r="V109" s="696"/>
      <c r="W109" s="696"/>
      <c r="X109" s="1026"/>
      <c r="Y109" s="977">
        <v>2.4500000000000002</v>
      </c>
      <c r="Z109" s="977"/>
      <c r="AA109" s="977"/>
      <c r="AB109" s="1026"/>
      <c r="AC109" s="696">
        <v>1.64</v>
      </c>
      <c r="AD109" s="696"/>
      <c r="AE109" s="696"/>
      <c r="AF109" s="1026"/>
      <c r="AG109" s="696">
        <v>77.42</v>
      </c>
      <c r="AH109" s="696"/>
      <c r="AI109" s="696"/>
      <c r="AJ109" s="1026"/>
      <c r="AK109" s="696">
        <v>6.6</v>
      </c>
      <c r="AL109" s="696"/>
      <c r="AM109" s="696"/>
      <c r="AN109" s="1026"/>
    </row>
    <row r="110" spans="1:41" ht="36" customHeight="1">
      <c r="A110" s="694"/>
      <c r="B110" s="975" t="s">
        <v>266</v>
      </c>
      <c r="C110" s="695" t="s">
        <v>59</v>
      </c>
      <c r="D110" s="695">
        <v>22.150789012273524</v>
      </c>
      <c r="E110" s="695">
        <v>40.763204447814005</v>
      </c>
      <c r="F110" s="695"/>
      <c r="G110" s="695"/>
      <c r="H110" s="695"/>
      <c r="I110" s="695"/>
      <c r="J110" s="695"/>
      <c r="K110" s="695"/>
      <c r="L110" s="695"/>
      <c r="M110" s="692">
        <f>M111/M109*10</f>
        <v>40</v>
      </c>
      <c r="N110" s="692"/>
      <c r="O110" s="692"/>
      <c r="P110" s="1026"/>
      <c r="Q110" s="692">
        <f t="shared" ref="Q110" si="16">Q111/Q109*10</f>
        <v>54.594594594594589</v>
      </c>
      <c r="R110" s="692"/>
      <c r="S110" s="692"/>
      <c r="T110" s="1026"/>
      <c r="U110" s="692">
        <f t="shared" ref="U110" si="17">U111/U109*10</f>
        <v>40.926640926640928</v>
      </c>
      <c r="V110" s="692"/>
      <c r="W110" s="692"/>
      <c r="X110" s="1026"/>
      <c r="Y110" s="692">
        <f t="shared" ref="Y110" si="18">Y111/Y109*10</f>
        <v>40.816326530612244</v>
      </c>
      <c r="Z110" s="692"/>
      <c r="AA110" s="692"/>
      <c r="AB110" s="1026"/>
      <c r="AC110" s="692">
        <f t="shared" ref="AC110" si="19">AC111/AC109*10</f>
        <v>40.853658536585371</v>
      </c>
      <c r="AD110" s="692"/>
      <c r="AE110" s="692"/>
      <c r="AF110" s="1026"/>
      <c r="AG110" s="692">
        <f t="shared" ref="AG110" si="20">AG111/AG109*10</f>
        <v>40.997158357013689</v>
      </c>
      <c r="AH110" s="692"/>
      <c r="AI110" s="692"/>
      <c r="AJ110" s="1026"/>
      <c r="AK110" s="692">
        <f t="shared" ref="AK110" si="21">AK111/AK109*10</f>
        <v>29.696969696969703</v>
      </c>
      <c r="AL110" s="692"/>
      <c r="AM110" s="692"/>
      <c r="AN110" s="1026"/>
    </row>
    <row r="111" spans="1:41" ht="36" customHeight="1">
      <c r="A111" s="694"/>
      <c r="B111" s="975" t="s">
        <v>265</v>
      </c>
      <c r="C111" s="695" t="s">
        <v>56</v>
      </c>
      <c r="D111" s="695">
        <v>265.3</v>
      </c>
      <c r="E111" s="695">
        <v>483.9</v>
      </c>
      <c r="F111" s="695"/>
      <c r="G111" s="695"/>
      <c r="H111" s="695"/>
      <c r="I111" s="695"/>
      <c r="J111" s="695"/>
      <c r="K111" s="695"/>
      <c r="L111" s="695"/>
      <c r="M111" s="966">
        <v>4</v>
      </c>
      <c r="N111" s="966"/>
      <c r="O111" s="954"/>
      <c r="P111" s="1026"/>
      <c r="Q111" s="966">
        <v>20.2</v>
      </c>
      <c r="R111" s="966"/>
      <c r="S111" s="966"/>
      <c r="T111" s="1026"/>
      <c r="U111" s="692">
        <v>106</v>
      </c>
      <c r="V111" s="954"/>
      <c r="W111" s="692"/>
      <c r="X111" s="1026"/>
      <c r="Y111" s="692">
        <v>10</v>
      </c>
      <c r="Z111" s="966"/>
      <c r="AA111" s="696"/>
      <c r="AB111" s="1026"/>
      <c r="AC111" s="696">
        <v>6.7</v>
      </c>
      <c r="AD111" s="966"/>
      <c r="AE111" s="696"/>
      <c r="AF111" s="1026"/>
      <c r="AG111" s="696">
        <v>317.39999999999998</v>
      </c>
      <c r="AH111" s="966"/>
      <c r="AI111" s="696"/>
      <c r="AJ111" s="1026"/>
      <c r="AK111" s="696">
        <v>19.600000000000001</v>
      </c>
      <c r="AL111" s="954"/>
      <c r="AM111" s="696"/>
      <c r="AN111" s="1026"/>
    </row>
    <row r="112" spans="1:41" s="1031" customFormat="1" ht="36" customHeight="1">
      <c r="A112" s="1375" t="s">
        <v>241</v>
      </c>
      <c r="B112" s="1028" t="s">
        <v>242</v>
      </c>
      <c r="C112" s="1370"/>
      <c r="D112" s="1555"/>
      <c r="E112" s="1555"/>
      <c r="F112" s="1555"/>
      <c r="G112" s="1555"/>
      <c r="H112" s="1555"/>
      <c r="I112" s="1555"/>
      <c r="J112" s="1555"/>
      <c r="K112" s="1555"/>
      <c r="L112" s="1555"/>
      <c r="M112" s="1030"/>
      <c r="N112" s="1030"/>
      <c r="O112" s="1030"/>
      <c r="P112" s="1319"/>
      <c r="Q112" s="1030"/>
      <c r="R112" s="1030"/>
      <c r="S112" s="1030"/>
      <c r="T112" s="1319"/>
      <c r="U112" s="1030"/>
      <c r="V112" s="1030"/>
      <c r="W112" s="1030"/>
      <c r="X112" s="1319"/>
      <c r="Y112" s="1030"/>
      <c r="Z112" s="1030"/>
      <c r="AA112" s="1030"/>
      <c r="AB112" s="1319"/>
      <c r="AC112" s="1030"/>
      <c r="AD112" s="1030"/>
      <c r="AE112" s="1030"/>
      <c r="AF112" s="1319"/>
      <c r="AG112" s="1030"/>
      <c r="AH112" s="1030"/>
      <c r="AI112" s="1030"/>
      <c r="AJ112" s="1319"/>
      <c r="AK112" s="1064"/>
      <c r="AL112" s="1030"/>
      <c r="AM112" s="1030"/>
      <c r="AN112" s="1319"/>
    </row>
    <row r="113" spans="1:40" s="1031" customFormat="1" ht="36" customHeight="1">
      <c r="A113" s="1375">
        <v>1</v>
      </c>
      <c r="B113" s="1028" t="s">
        <v>243</v>
      </c>
      <c r="C113" s="1370" t="s">
        <v>167</v>
      </c>
      <c r="D113" s="1555">
        <v>28.187831547039082</v>
      </c>
      <c r="E113" s="1555">
        <v>27.403207476473451</v>
      </c>
      <c r="F113" s="1555"/>
      <c r="G113" s="1555"/>
      <c r="H113" s="1555"/>
      <c r="I113" s="1555"/>
      <c r="J113" s="1555"/>
      <c r="K113" s="1555"/>
      <c r="L113" s="1555"/>
      <c r="M113" s="1065">
        <v>16.16</v>
      </c>
      <c r="N113" s="1065"/>
      <c r="O113" s="1212"/>
      <c r="P113" s="1319"/>
      <c r="Q113" s="1057">
        <v>8.11</v>
      </c>
      <c r="R113" s="1057"/>
      <c r="S113" s="1057"/>
      <c r="T113" s="1319"/>
      <c r="U113" s="1057">
        <v>2.41</v>
      </c>
      <c r="V113" s="1057"/>
      <c r="W113" s="1057"/>
      <c r="X113" s="1319"/>
      <c r="Y113" s="1057">
        <v>11.35</v>
      </c>
      <c r="Z113" s="1057"/>
      <c r="AA113" s="1057"/>
      <c r="AB113" s="1319"/>
      <c r="AC113" s="1057">
        <v>20.149999999999999</v>
      </c>
      <c r="AD113" s="1057"/>
      <c r="AE113" s="1057"/>
      <c r="AF113" s="1319"/>
      <c r="AG113" s="1057">
        <v>8.41</v>
      </c>
      <c r="AH113" s="1057"/>
      <c r="AI113" s="1057"/>
      <c r="AJ113" s="1319"/>
      <c r="AK113" s="1092">
        <v>41.84</v>
      </c>
      <c r="AL113" s="1060"/>
      <c r="AM113" s="1060"/>
      <c r="AN113" s="1319"/>
    </row>
    <row r="114" spans="1:40" s="1031" customFormat="1" ht="36" customHeight="1">
      <c r="A114" s="1375">
        <v>2</v>
      </c>
      <c r="B114" s="1028" t="s">
        <v>267</v>
      </c>
      <c r="C114" s="1370" t="s">
        <v>172</v>
      </c>
      <c r="D114" s="1555">
        <v>3014.41</v>
      </c>
      <c r="E114" s="1555">
        <v>3071.92</v>
      </c>
      <c r="F114" s="1555"/>
      <c r="G114" s="1555"/>
      <c r="H114" s="1555"/>
      <c r="I114" s="1555"/>
      <c r="J114" s="1555"/>
      <c r="K114" s="1555"/>
      <c r="L114" s="1555"/>
      <c r="M114" s="1036">
        <f>+M116+M117+M118+M119</f>
        <v>52.43</v>
      </c>
      <c r="N114" s="1036"/>
      <c r="O114" s="1036"/>
      <c r="P114" s="1319"/>
      <c r="Q114" s="1036">
        <f>+Q116+Q117+Q118+Q119</f>
        <v>29.92</v>
      </c>
      <c r="R114" s="1036"/>
      <c r="S114" s="1036"/>
      <c r="T114" s="1319"/>
      <c r="U114" s="1036">
        <f>+U116+U117+U118+U119</f>
        <v>15.24</v>
      </c>
      <c r="V114" s="1036"/>
      <c r="W114" s="1036"/>
      <c r="X114" s="1319"/>
      <c r="Y114" s="1036">
        <f>+Y116+Y117+Y118+Y119</f>
        <v>31.96</v>
      </c>
      <c r="Z114" s="1036"/>
      <c r="AA114" s="1036"/>
      <c r="AB114" s="1319"/>
      <c r="AC114" s="1036">
        <f>+AC116+AC117+AC118+AC119</f>
        <v>92.649999999999991</v>
      </c>
      <c r="AD114" s="1036"/>
      <c r="AE114" s="1036"/>
      <c r="AF114" s="1319"/>
      <c r="AG114" s="1036">
        <f>+AG116+AG117+AG118+AG119</f>
        <v>327.17</v>
      </c>
      <c r="AH114" s="1036"/>
      <c r="AI114" s="1036"/>
      <c r="AJ114" s="1319"/>
      <c r="AK114" s="1036">
        <f t="shared" ref="AK114" si="22">+AK116+AK117+AK118+AK119</f>
        <v>2522.5500000000002</v>
      </c>
      <c r="AL114" s="1036"/>
      <c r="AM114" s="1036"/>
      <c r="AN114" s="1319"/>
    </row>
    <row r="115" spans="1:40" ht="36" customHeight="1">
      <c r="A115" s="694"/>
      <c r="B115" s="975" t="s">
        <v>1233</v>
      </c>
      <c r="C115" s="695" t="s">
        <v>172</v>
      </c>
      <c r="D115" s="695">
        <v>2566.0699999999997</v>
      </c>
      <c r="E115" s="695">
        <v>2617.1799999999998</v>
      </c>
      <c r="F115" s="695"/>
      <c r="G115" s="695"/>
      <c r="H115" s="695"/>
      <c r="I115" s="695"/>
      <c r="J115" s="695"/>
      <c r="K115" s="695"/>
      <c r="L115" s="695"/>
      <c r="M115" s="1048">
        <f>M116+M117</f>
        <v>31.130000000000003</v>
      </c>
      <c r="N115" s="1048"/>
      <c r="O115" s="1048"/>
      <c r="P115" s="1026"/>
      <c r="Q115" s="1048">
        <f>Q116+Q117</f>
        <v>17.72</v>
      </c>
      <c r="R115" s="1048"/>
      <c r="S115" s="1048"/>
      <c r="T115" s="1026"/>
      <c r="U115" s="1048">
        <f>U116+U117</f>
        <v>8.34</v>
      </c>
      <c r="V115" s="1048"/>
      <c r="W115" s="1048"/>
      <c r="X115" s="1026"/>
      <c r="Y115" s="1048">
        <f>Y116+Y117</f>
        <v>28.41</v>
      </c>
      <c r="Z115" s="1048"/>
      <c r="AA115" s="1048"/>
      <c r="AB115" s="1026"/>
      <c r="AC115" s="1048">
        <f>AC116+AC117</f>
        <v>69.009999999999991</v>
      </c>
      <c r="AD115" s="1048"/>
      <c r="AE115" s="1048"/>
      <c r="AF115" s="1026"/>
      <c r="AG115" s="1048">
        <f>AG116+AG117</f>
        <v>203.37</v>
      </c>
      <c r="AH115" s="1048"/>
      <c r="AI115" s="1048"/>
      <c r="AJ115" s="1026"/>
      <c r="AK115" s="1048">
        <f>AK116+AK117</f>
        <v>2259.1999999999998</v>
      </c>
      <c r="AL115" s="1048"/>
      <c r="AM115" s="1048"/>
      <c r="AN115" s="1026"/>
    </row>
    <row r="116" spans="1:40" ht="36" customHeight="1">
      <c r="A116" s="694"/>
      <c r="B116" s="975" t="s">
        <v>713</v>
      </c>
      <c r="C116" s="695" t="s">
        <v>172</v>
      </c>
      <c r="D116" s="695">
        <v>2395.13</v>
      </c>
      <c r="E116" s="695">
        <v>2436.11</v>
      </c>
      <c r="F116" s="695"/>
      <c r="G116" s="695"/>
      <c r="H116" s="695"/>
      <c r="I116" s="695"/>
      <c r="J116" s="695"/>
      <c r="K116" s="695"/>
      <c r="L116" s="695"/>
      <c r="M116" s="956">
        <v>9.01</v>
      </c>
      <c r="N116" s="956"/>
      <c r="O116" s="956"/>
      <c r="P116" s="1026"/>
      <c r="Q116" s="1058">
        <v>4.68</v>
      </c>
      <c r="R116" s="1058"/>
      <c r="S116" s="1058"/>
      <c r="T116" s="1026"/>
      <c r="U116" s="1058"/>
      <c r="V116" s="1058"/>
      <c r="W116" s="1058"/>
      <c r="X116" s="1026"/>
      <c r="Y116" s="1058">
        <v>27.84</v>
      </c>
      <c r="Z116" s="1058"/>
      <c r="AA116" s="1058"/>
      <c r="AB116" s="1026"/>
      <c r="AC116" s="1058">
        <v>46.37</v>
      </c>
      <c r="AD116" s="1058"/>
      <c r="AE116" s="1058"/>
      <c r="AF116" s="1026"/>
      <c r="AG116" s="1058">
        <v>109.96</v>
      </c>
      <c r="AH116" s="1058"/>
      <c r="AI116" s="1058"/>
      <c r="AJ116" s="1026"/>
      <c r="AK116" s="956">
        <v>2238.25</v>
      </c>
      <c r="AL116" s="956"/>
      <c r="AM116" s="956"/>
      <c r="AN116" s="1026"/>
    </row>
    <row r="117" spans="1:40" ht="36" customHeight="1">
      <c r="A117" s="694"/>
      <c r="B117" s="975" t="s">
        <v>1111</v>
      </c>
      <c r="C117" s="695" t="s">
        <v>172</v>
      </c>
      <c r="D117" s="695">
        <v>170.94</v>
      </c>
      <c r="E117" s="695">
        <v>181.07</v>
      </c>
      <c r="F117" s="695"/>
      <c r="G117" s="695"/>
      <c r="H117" s="695"/>
      <c r="I117" s="695"/>
      <c r="J117" s="695"/>
      <c r="K117" s="695"/>
      <c r="L117" s="695"/>
      <c r="M117" s="956">
        <v>22.12</v>
      </c>
      <c r="N117" s="956"/>
      <c r="O117" s="956"/>
      <c r="P117" s="1026"/>
      <c r="Q117" s="1058">
        <v>13.04</v>
      </c>
      <c r="R117" s="1058"/>
      <c r="S117" s="1058"/>
      <c r="T117" s="1026"/>
      <c r="U117" s="1058">
        <v>8.34</v>
      </c>
      <c r="V117" s="1058"/>
      <c r="W117" s="1058"/>
      <c r="X117" s="1026"/>
      <c r="Y117" s="1058">
        <v>0.56999999999999995</v>
      </c>
      <c r="Z117" s="1058"/>
      <c r="AA117" s="1058"/>
      <c r="AB117" s="1026"/>
      <c r="AC117" s="1058">
        <v>22.64</v>
      </c>
      <c r="AD117" s="1058"/>
      <c r="AE117" s="1058"/>
      <c r="AF117" s="1026"/>
      <c r="AG117" s="1058">
        <v>93.41</v>
      </c>
      <c r="AH117" s="1058"/>
      <c r="AI117" s="1058"/>
      <c r="AJ117" s="1026"/>
      <c r="AK117" s="1221">
        <v>20.95</v>
      </c>
      <c r="AL117" s="1221"/>
      <c r="AM117" s="1221"/>
      <c r="AN117" s="1026"/>
    </row>
    <row r="118" spans="1:40" ht="36" customHeight="1">
      <c r="A118" s="694"/>
      <c r="B118" s="975" t="s">
        <v>1112</v>
      </c>
      <c r="C118" s="695" t="s">
        <v>172</v>
      </c>
      <c r="D118" s="695">
        <v>110.99</v>
      </c>
      <c r="E118" s="695">
        <v>105.87</v>
      </c>
      <c r="F118" s="695"/>
      <c r="G118" s="695"/>
      <c r="H118" s="695"/>
      <c r="I118" s="695"/>
      <c r="J118" s="695"/>
      <c r="K118" s="695"/>
      <c r="L118" s="695"/>
      <c r="M118" s="956">
        <v>3.08</v>
      </c>
      <c r="N118" s="956"/>
      <c r="O118" s="956"/>
      <c r="P118" s="1026"/>
      <c r="Q118" s="1058">
        <v>3.71</v>
      </c>
      <c r="R118" s="1058"/>
      <c r="S118" s="1058"/>
      <c r="T118" s="1026"/>
      <c r="U118" s="1058">
        <v>2.0699999999999998</v>
      </c>
      <c r="V118" s="1058"/>
      <c r="W118" s="1058"/>
      <c r="X118" s="1026"/>
      <c r="Y118" s="1058"/>
      <c r="Z118" s="1058"/>
      <c r="AA118" s="1058"/>
      <c r="AB118" s="1026"/>
      <c r="AC118" s="1058">
        <v>4.5199999999999996</v>
      </c>
      <c r="AD118" s="1058"/>
      <c r="AE118" s="1058"/>
      <c r="AF118" s="1026"/>
      <c r="AG118" s="1058">
        <v>34.21</v>
      </c>
      <c r="AH118" s="1058"/>
      <c r="AI118" s="1058"/>
      <c r="AJ118" s="1026"/>
      <c r="AK118" s="1221">
        <v>58.28</v>
      </c>
      <c r="AL118" s="1221"/>
      <c r="AM118" s="1221"/>
      <c r="AN118" s="1026"/>
    </row>
    <row r="119" spans="1:40" ht="36" customHeight="1">
      <c r="A119" s="694"/>
      <c r="B119" s="975" t="s">
        <v>714</v>
      </c>
      <c r="C119" s="695" t="s">
        <v>172</v>
      </c>
      <c r="D119" s="695">
        <v>337.35000000000025</v>
      </c>
      <c r="E119" s="695">
        <v>348.87</v>
      </c>
      <c r="F119" s="695"/>
      <c r="G119" s="695"/>
      <c r="H119" s="695"/>
      <c r="I119" s="695"/>
      <c r="J119" s="695"/>
      <c r="K119" s="695"/>
      <c r="L119" s="695"/>
      <c r="M119" s="956">
        <v>18.22</v>
      </c>
      <c r="N119" s="956"/>
      <c r="O119" s="956"/>
      <c r="P119" s="1026"/>
      <c r="Q119" s="956">
        <v>8.49</v>
      </c>
      <c r="R119" s="956"/>
      <c r="S119" s="956"/>
      <c r="T119" s="1026"/>
      <c r="U119" s="956">
        <v>4.83</v>
      </c>
      <c r="V119" s="956"/>
      <c r="W119" s="956"/>
      <c r="X119" s="1026"/>
      <c r="Y119" s="956">
        <v>3.55</v>
      </c>
      <c r="Z119" s="956"/>
      <c r="AA119" s="956"/>
      <c r="AB119" s="1026"/>
      <c r="AC119" s="956">
        <v>19.12</v>
      </c>
      <c r="AD119" s="956"/>
      <c r="AE119" s="956"/>
      <c r="AF119" s="1026"/>
      <c r="AG119" s="956">
        <v>89.59</v>
      </c>
      <c r="AH119" s="956"/>
      <c r="AI119" s="956"/>
      <c r="AJ119" s="1026"/>
      <c r="AK119" s="956">
        <v>205.07</v>
      </c>
      <c r="AL119" s="956"/>
      <c r="AM119" s="956"/>
      <c r="AN119" s="1026"/>
    </row>
    <row r="120" spans="1:40" s="1031" customFormat="1" ht="45.75" customHeight="1">
      <c r="A120" s="1403">
        <v>3</v>
      </c>
      <c r="B120" s="1037" t="s">
        <v>880</v>
      </c>
      <c r="C120" s="1402" t="s">
        <v>172</v>
      </c>
      <c r="D120" s="1555">
        <v>37.639999999999993</v>
      </c>
      <c r="E120" s="1555">
        <v>37.639999999999993</v>
      </c>
      <c r="F120" s="1555"/>
      <c r="G120" s="1555"/>
      <c r="H120" s="1555"/>
      <c r="I120" s="1555"/>
      <c r="J120" s="1555"/>
      <c r="K120" s="1555"/>
      <c r="L120" s="1555"/>
      <c r="M120" s="944">
        <v>1.7</v>
      </c>
      <c r="N120" s="944"/>
      <c r="O120" s="944"/>
      <c r="P120" s="1319"/>
      <c r="Q120" s="700">
        <v>29.22</v>
      </c>
      <c r="R120" s="700"/>
      <c r="S120" s="700"/>
      <c r="T120" s="1319"/>
      <c r="U120" s="700">
        <v>2.98</v>
      </c>
      <c r="V120" s="700"/>
      <c r="W120" s="700"/>
      <c r="X120" s="1319"/>
      <c r="Y120" s="1030"/>
      <c r="Z120" s="1030"/>
      <c r="AA120" s="1030"/>
      <c r="AB120" s="1319"/>
      <c r="AC120" s="700"/>
      <c r="AD120" s="1021"/>
      <c r="AE120" s="1021"/>
      <c r="AF120" s="1021"/>
      <c r="AG120" s="1021">
        <v>2.23</v>
      </c>
      <c r="AH120" s="1021"/>
      <c r="AI120" s="1021"/>
      <c r="AJ120" s="1319"/>
      <c r="AK120" s="1061">
        <v>1.51</v>
      </c>
      <c r="AL120" s="1061"/>
      <c r="AM120" s="1061"/>
      <c r="AN120" s="1319"/>
    </row>
    <row r="121" spans="1:40" s="1031" customFormat="1" ht="45.75" hidden="1" customHeight="1">
      <c r="A121" s="1375">
        <v>4</v>
      </c>
      <c r="B121" s="1028" t="s">
        <v>268</v>
      </c>
      <c r="C121" s="1370" t="s">
        <v>172</v>
      </c>
      <c r="D121" s="1555"/>
      <c r="E121" s="1555"/>
      <c r="F121" s="1555"/>
      <c r="G121" s="1555"/>
      <c r="H121" s="1555"/>
      <c r="I121" s="1555"/>
      <c r="J121" s="1555"/>
      <c r="K121" s="1555"/>
      <c r="L121" s="1555"/>
      <c r="M121" s="1030"/>
      <c r="N121" s="1030"/>
      <c r="O121" s="1030"/>
      <c r="P121" s="1319"/>
      <c r="Q121" s="1565"/>
      <c r="R121" s="1566"/>
      <c r="S121" s="1566"/>
      <c r="T121" s="1377"/>
      <c r="U121" s="1376"/>
      <c r="V121" s="1377"/>
      <c r="W121" s="1377"/>
      <c r="X121" s="1377"/>
      <c r="Y121" s="1030"/>
      <c r="Z121" s="1030"/>
      <c r="AA121" s="1030"/>
      <c r="AB121" s="1319"/>
      <c r="AC121" s="1376"/>
      <c r="AD121" s="1377"/>
      <c r="AE121" s="1377"/>
      <c r="AF121" s="1377"/>
      <c r="AG121" s="1578"/>
      <c r="AH121" s="1579"/>
      <c r="AI121" s="1579"/>
      <c r="AJ121" s="1377"/>
      <c r="AK121" s="1047">
        <v>12.38</v>
      </c>
      <c r="AL121" s="1062"/>
      <c r="AM121" s="1062"/>
      <c r="AN121" s="1064"/>
    </row>
    <row r="122" spans="1:40" ht="40.5" hidden="1" customHeight="1">
      <c r="A122" s="694"/>
      <c r="B122" s="975" t="s">
        <v>269</v>
      </c>
      <c r="C122" s="695" t="s">
        <v>172</v>
      </c>
      <c r="D122" s="695"/>
      <c r="E122" s="695"/>
      <c r="F122" s="695"/>
      <c r="G122" s="695"/>
      <c r="H122" s="695"/>
      <c r="I122" s="695"/>
      <c r="J122" s="695"/>
      <c r="K122" s="695"/>
      <c r="L122" s="695"/>
      <c r="M122" s="966"/>
      <c r="N122" s="966"/>
      <c r="O122" s="966"/>
      <c r="P122" s="1026"/>
      <c r="Q122" s="1561"/>
      <c r="R122" s="1093"/>
      <c r="S122" s="976"/>
      <c r="T122" s="976"/>
      <c r="U122" s="1367"/>
      <c r="V122" s="976"/>
      <c r="W122" s="976"/>
      <c r="X122" s="976"/>
      <c r="Y122" s="966"/>
      <c r="Z122" s="966"/>
      <c r="AA122" s="966"/>
      <c r="AB122" s="1026"/>
      <c r="AC122" s="1367"/>
      <c r="AD122" s="976"/>
      <c r="AE122" s="976"/>
      <c r="AF122" s="976"/>
      <c r="AG122" s="1575"/>
      <c r="AH122" s="976"/>
      <c r="AI122" s="976"/>
      <c r="AJ122" s="976"/>
      <c r="AK122" s="1367"/>
      <c r="AL122" s="976"/>
      <c r="AM122" s="976"/>
      <c r="AN122" s="1059"/>
    </row>
    <row r="123" spans="1:40" ht="40.5" hidden="1" customHeight="1">
      <c r="A123" s="694"/>
      <c r="B123" s="975" t="s">
        <v>270</v>
      </c>
      <c r="C123" s="695" t="s">
        <v>172</v>
      </c>
      <c r="D123" s="695"/>
      <c r="E123" s="695"/>
      <c r="F123" s="695"/>
      <c r="G123" s="695"/>
      <c r="H123" s="695"/>
      <c r="I123" s="695"/>
      <c r="J123" s="695"/>
      <c r="K123" s="695"/>
      <c r="L123" s="695"/>
      <c r="M123" s="966"/>
      <c r="N123" s="966"/>
      <c r="O123" s="966"/>
      <c r="P123" s="1026"/>
      <c r="Q123" s="1561"/>
      <c r="R123" s="976"/>
      <c r="S123" s="976"/>
      <c r="T123" s="976"/>
      <c r="U123" s="1367"/>
      <c r="V123" s="976"/>
      <c r="W123" s="976"/>
      <c r="X123" s="976"/>
      <c r="Y123" s="966"/>
      <c r="Z123" s="966"/>
      <c r="AA123" s="966"/>
      <c r="AB123" s="1026"/>
      <c r="AC123" s="1367"/>
      <c r="AD123" s="976"/>
      <c r="AE123" s="976"/>
      <c r="AF123" s="976"/>
      <c r="AG123" s="1575"/>
      <c r="AH123" s="976"/>
      <c r="AI123" s="976"/>
      <c r="AJ123" s="976"/>
      <c r="AK123" s="1367"/>
      <c r="AL123" s="976"/>
      <c r="AM123" s="976"/>
      <c r="AN123" s="1059"/>
    </row>
    <row r="124" spans="1:40" ht="40.5" hidden="1" customHeight="1">
      <c r="A124" s="694"/>
      <c r="B124" s="975" t="s">
        <v>271</v>
      </c>
      <c r="C124" s="695" t="s">
        <v>172</v>
      </c>
      <c r="D124" s="695"/>
      <c r="E124" s="695"/>
      <c r="F124" s="695"/>
      <c r="G124" s="695"/>
      <c r="H124" s="695"/>
      <c r="I124" s="695"/>
      <c r="J124" s="695"/>
      <c r="K124" s="695"/>
      <c r="L124" s="695"/>
      <c r="M124" s="966"/>
      <c r="N124" s="966"/>
      <c r="O124" s="966"/>
      <c r="P124" s="1026"/>
      <c r="Q124" s="1561"/>
      <c r="R124" s="976"/>
      <c r="S124" s="976"/>
      <c r="T124" s="976"/>
      <c r="U124" s="1367"/>
      <c r="V124" s="976"/>
      <c r="W124" s="976"/>
      <c r="X124" s="976"/>
      <c r="Y124" s="966"/>
      <c r="Z124" s="966"/>
      <c r="AA124" s="966"/>
      <c r="AB124" s="1026"/>
      <c r="AC124" s="1367"/>
      <c r="AD124" s="976"/>
      <c r="AE124" s="976"/>
      <c r="AF124" s="976"/>
      <c r="AG124" s="1575"/>
      <c r="AH124" s="976"/>
      <c r="AI124" s="976"/>
      <c r="AJ124" s="976"/>
      <c r="AK124" s="1367"/>
      <c r="AL124" s="976"/>
      <c r="AM124" s="976"/>
      <c r="AN124" s="1059"/>
    </row>
    <row r="125" spans="1:40" ht="40.5" hidden="1" customHeight="1">
      <c r="A125" s="694"/>
      <c r="B125" s="975" t="s">
        <v>272</v>
      </c>
      <c r="C125" s="695" t="s">
        <v>172</v>
      </c>
      <c r="D125" s="695"/>
      <c r="E125" s="695"/>
      <c r="F125" s="695"/>
      <c r="G125" s="695"/>
      <c r="H125" s="695"/>
      <c r="I125" s="695"/>
      <c r="J125" s="695"/>
      <c r="K125" s="695"/>
      <c r="L125" s="695"/>
      <c r="M125" s="966"/>
      <c r="N125" s="966"/>
      <c r="O125" s="966"/>
      <c r="P125" s="1026"/>
      <c r="Q125" s="693"/>
      <c r="R125" s="981"/>
      <c r="S125" s="981"/>
      <c r="T125" s="981"/>
      <c r="U125" s="693"/>
      <c r="V125" s="981"/>
      <c r="W125" s="981"/>
      <c r="X125" s="981"/>
      <c r="Y125" s="966"/>
      <c r="Z125" s="966"/>
      <c r="AA125" s="966"/>
      <c r="AB125" s="1026"/>
      <c r="AC125" s="693"/>
      <c r="AD125" s="981"/>
      <c r="AE125" s="981"/>
      <c r="AF125" s="981"/>
      <c r="AG125" s="693"/>
      <c r="AH125" s="981"/>
      <c r="AI125" s="981"/>
      <c r="AJ125" s="981"/>
      <c r="AK125" s="693">
        <v>12.38</v>
      </c>
      <c r="AL125" s="981"/>
      <c r="AM125" s="981"/>
      <c r="AN125" s="1059"/>
    </row>
    <row r="126" spans="1:40" s="1031" customFormat="1" ht="45.75" customHeight="1">
      <c r="A126" s="1403">
        <v>4</v>
      </c>
      <c r="B126" s="1037" t="s">
        <v>995</v>
      </c>
      <c r="C126" s="1402" t="s">
        <v>172</v>
      </c>
      <c r="D126" s="1555">
        <v>2641.07</v>
      </c>
      <c r="E126" s="1555">
        <v>2641.07</v>
      </c>
      <c r="F126" s="1555"/>
      <c r="G126" s="1555"/>
      <c r="H126" s="1555"/>
      <c r="I126" s="1555"/>
      <c r="J126" s="1555"/>
      <c r="K126" s="1555"/>
      <c r="L126" s="1555"/>
      <c r="M126" s="1030"/>
      <c r="N126" s="1030"/>
      <c r="O126" s="1030"/>
      <c r="P126" s="1319"/>
      <c r="Q126" s="944"/>
      <c r="R126" s="1030"/>
      <c r="S126" s="1030"/>
      <c r="T126" s="1030"/>
      <c r="U126" s="944"/>
      <c r="V126" s="1030"/>
      <c r="W126" s="1030"/>
      <c r="X126" s="1030"/>
      <c r="Y126" s="1030"/>
      <c r="Z126" s="1030"/>
      <c r="AA126" s="1030"/>
      <c r="AB126" s="1319"/>
      <c r="AC126" s="944"/>
      <c r="AD126" s="1030"/>
      <c r="AE126" s="1030"/>
      <c r="AF126" s="1030"/>
      <c r="AG126" s="944"/>
      <c r="AH126" s="1030"/>
      <c r="AI126" s="1030"/>
      <c r="AJ126" s="1030"/>
      <c r="AK126" s="944"/>
      <c r="AL126" s="1030"/>
      <c r="AM126" s="1030"/>
      <c r="AN126" s="1064"/>
    </row>
    <row r="127" spans="1:40" ht="39.75" customHeight="1">
      <c r="A127" s="694"/>
      <c r="B127" s="975" t="s">
        <v>563</v>
      </c>
      <c r="C127" s="695" t="s">
        <v>172</v>
      </c>
      <c r="D127" s="695">
        <v>2566.0700000000002</v>
      </c>
      <c r="E127" s="695">
        <v>2566.0700000000002</v>
      </c>
      <c r="F127" s="695"/>
      <c r="G127" s="695"/>
      <c r="H127" s="695"/>
      <c r="I127" s="695"/>
      <c r="J127" s="695"/>
      <c r="K127" s="695"/>
      <c r="L127" s="695"/>
      <c r="M127" s="966"/>
      <c r="N127" s="966"/>
      <c r="O127" s="966"/>
      <c r="P127" s="1026"/>
      <c r="Q127" s="696"/>
      <c r="R127" s="966"/>
      <c r="S127" s="966"/>
      <c r="T127" s="966"/>
      <c r="U127" s="696"/>
      <c r="V127" s="966"/>
      <c r="W127" s="962"/>
      <c r="X127" s="966"/>
      <c r="Y127" s="966"/>
      <c r="Z127" s="966"/>
      <c r="AA127" s="966"/>
      <c r="AB127" s="1026"/>
      <c r="AC127" s="696"/>
      <c r="AD127" s="966"/>
      <c r="AE127" s="962"/>
      <c r="AF127" s="966"/>
      <c r="AG127" s="696"/>
      <c r="AH127" s="966"/>
      <c r="AI127" s="966"/>
      <c r="AJ127" s="966"/>
      <c r="AK127" s="696"/>
      <c r="AL127" s="966"/>
      <c r="AM127" s="966"/>
      <c r="AN127" s="1059"/>
    </row>
    <row r="128" spans="1:40" ht="39.75" customHeight="1">
      <c r="A128" s="694"/>
      <c r="B128" s="973" t="s">
        <v>996</v>
      </c>
      <c r="C128" s="695" t="s">
        <v>172</v>
      </c>
      <c r="D128" s="694">
        <v>75</v>
      </c>
      <c r="E128" s="694">
        <v>75</v>
      </c>
      <c r="F128" s="695"/>
      <c r="G128" s="695"/>
      <c r="H128" s="695"/>
      <c r="I128" s="695"/>
      <c r="J128" s="695"/>
      <c r="K128" s="695"/>
      <c r="L128" s="695"/>
      <c r="M128" s="966"/>
      <c r="N128" s="966"/>
      <c r="O128" s="966"/>
      <c r="P128" s="1026"/>
      <c r="Q128" s="696"/>
      <c r="R128" s="966"/>
      <c r="S128" s="962"/>
      <c r="T128" s="966"/>
      <c r="U128" s="696"/>
      <c r="V128" s="966"/>
      <c r="W128" s="966"/>
      <c r="X128" s="966"/>
      <c r="Y128" s="966"/>
      <c r="Z128" s="966"/>
      <c r="AA128" s="962"/>
      <c r="AB128" s="1026"/>
      <c r="AC128" s="696"/>
      <c r="AD128" s="966"/>
      <c r="AE128" s="962"/>
      <c r="AF128" s="966"/>
      <c r="AG128" s="696"/>
      <c r="AH128" s="966"/>
      <c r="AI128" s="966"/>
      <c r="AJ128" s="966"/>
      <c r="AK128" s="696"/>
      <c r="AL128" s="966"/>
      <c r="AM128" s="966"/>
      <c r="AN128" s="1059"/>
    </row>
    <row r="129" spans="1:40" s="1031" customFormat="1" ht="45.75" hidden="1" customHeight="1">
      <c r="A129" s="1375">
        <v>6</v>
      </c>
      <c r="B129" s="1033" t="s">
        <v>932</v>
      </c>
      <c r="C129" s="1370" t="s">
        <v>877</v>
      </c>
      <c r="D129" s="1555"/>
      <c r="E129" s="1555"/>
      <c r="F129" s="1555"/>
      <c r="G129" s="1555"/>
      <c r="H129" s="1555"/>
      <c r="I129" s="1555"/>
      <c r="J129" s="1555"/>
      <c r="K129" s="1555"/>
      <c r="L129" s="1555"/>
      <c r="M129" s="1050"/>
      <c r="N129" s="1050"/>
      <c r="O129" s="1050"/>
      <c r="P129" s="1319"/>
      <c r="Q129" s="1049"/>
      <c r="R129" s="1050"/>
      <c r="S129" s="1050"/>
      <c r="T129" s="1050"/>
      <c r="U129" s="1049"/>
      <c r="V129" s="1050"/>
      <c r="W129" s="1050"/>
      <c r="X129" s="1050"/>
      <c r="Y129" s="1050"/>
      <c r="Z129" s="1050"/>
      <c r="AA129" s="1050"/>
      <c r="AB129" s="1319"/>
      <c r="AC129" s="1049"/>
      <c r="AD129" s="1050"/>
      <c r="AE129" s="1050"/>
      <c r="AF129" s="1050"/>
      <c r="AG129" s="1049"/>
      <c r="AH129" s="1050"/>
      <c r="AI129" s="1050"/>
      <c r="AJ129" s="1050"/>
      <c r="AK129" s="1049"/>
      <c r="AL129" s="1050"/>
      <c r="AM129" s="1050"/>
      <c r="AN129" s="1064"/>
    </row>
    <row r="130" spans="1:40" s="1031" customFormat="1" ht="45.75" customHeight="1">
      <c r="A130" s="1375" t="s">
        <v>564</v>
      </c>
      <c r="B130" s="1028" t="s">
        <v>565</v>
      </c>
      <c r="C130" s="1370"/>
      <c r="D130" s="1555"/>
      <c r="E130" s="1555"/>
      <c r="F130" s="1555"/>
      <c r="G130" s="1555"/>
      <c r="H130" s="1555"/>
      <c r="I130" s="1555"/>
      <c r="J130" s="1555"/>
      <c r="K130" s="1555"/>
      <c r="L130" s="1555"/>
      <c r="M130" s="1030"/>
      <c r="N130" s="1030"/>
      <c r="O130" s="1030"/>
      <c r="P130" s="1319"/>
      <c r="Q130" s="944"/>
      <c r="R130" s="1030"/>
      <c r="S130" s="1030"/>
      <c r="T130" s="1030"/>
      <c r="U130" s="944"/>
      <c r="V130" s="1030"/>
      <c r="W130" s="1030"/>
      <c r="X130" s="1030"/>
      <c r="Y130" s="1030"/>
      <c r="Z130" s="1030"/>
      <c r="AA130" s="1030"/>
      <c r="AB130" s="1319"/>
      <c r="AC130" s="944"/>
      <c r="AD130" s="1030"/>
      <c r="AE130" s="1030"/>
      <c r="AF130" s="1030"/>
      <c r="AG130" s="944"/>
      <c r="AH130" s="1030"/>
      <c r="AI130" s="1030"/>
      <c r="AJ130" s="1030"/>
      <c r="AK130" s="944"/>
      <c r="AL130" s="1030"/>
      <c r="AM130" s="1030"/>
      <c r="AN130" s="1064"/>
    </row>
    <row r="131" spans="1:40" ht="45.75" customHeight="1">
      <c r="A131" s="694"/>
      <c r="B131" s="973" t="s">
        <v>303</v>
      </c>
      <c r="C131" s="695" t="s">
        <v>167</v>
      </c>
      <c r="D131" s="694">
        <v>100</v>
      </c>
      <c r="E131" s="694">
        <v>100</v>
      </c>
      <c r="F131" s="695"/>
      <c r="G131" s="695"/>
      <c r="H131" s="695"/>
      <c r="I131" s="695"/>
      <c r="J131" s="695"/>
      <c r="K131" s="695"/>
      <c r="L131" s="695"/>
      <c r="M131" s="966"/>
      <c r="N131" s="966"/>
      <c r="O131" s="966"/>
      <c r="P131" s="1026"/>
      <c r="Q131" s="696"/>
      <c r="R131" s="966"/>
      <c r="S131" s="966"/>
      <c r="T131" s="966"/>
      <c r="U131" s="696"/>
      <c r="V131" s="966"/>
      <c r="W131" s="966"/>
      <c r="X131" s="966"/>
      <c r="Y131" s="966"/>
      <c r="Z131" s="966"/>
      <c r="AA131" s="966"/>
      <c r="AB131" s="1026"/>
      <c r="AC131" s="696"/>
      <c r="AD131" s="966"/>
      <c r="AE131" s="966"/>
      <c r="AF131" s="966"/>
      <c r="AG131" s="696"/>
      <c r="AH131" s="966"/>
      <c r="AI131" s="966"/>
      <c r="AJ131" s="966"/>
      <c r="AK131" s="696"/>
      <c r="AL131" s="966"/>
      <c r="AM131" s="966"/>
      <c r="AN131" s="1059"/>
    </row>
    <row r="132" spans="1:40" ht="45.75" customHeight="1">
      <c r="A132" s="694"/>
      <c r="B132" s="973" t="s">
        <v>633</v>
      </c>
      <c r="C132" s="695" t="s">
        <v>167</v>
      </c>
      <c r="D132" s="694">
        <v>100</v>
      </c>
      <c r="E132" s="694">
        <v>100</v>
      </c>
      <c r="F132" s="695"/>
      <c r="G132" s="695"/>
      <c r="H132" s="695"/>
      <c r="I132" s="695"/>
      <c r="J132" s="695"/>
      <c r="K132" s="695"/>
      <c r="L132" s="695"/>
      <c r="M132" s="966"/>
      <c r="N132" s="966"/>
      <c r="O132" s="966"/>
      <c r="P132" s="1026"/>
      <c r="Q132" s="696"/>
      <c r="R132" s="966"/>
      <c r="S132" s="966"/>
      <c r="T132" s="966"/>
      <c r="U132" s="696"/>
      <c r="V132" s="966"/>
      <c r="W132" s="966"/>
      <c r="X132" s="966"/>
      <c r="Y132" s="966"/>
      <c r="Z132" s="966"/>
      <c r="AA132" s="966"/>
      <c r="AB132" s="1026"/>
      <c r="AC132" s="696"/>
      <c r="AD132" s="966"/>
      <c r="AE132" s="966"/>
      <c r="AF132" s="966"/>
      <c r="AG132" s="696"/>
      <c r="AH132" s="966"/>
      <c r="AI132" s="966"/>
      <c r="AJ132" s="966"/>
      <c r="AK132" s="696"/>
      <c r="AL132" s="966"/>
      <c r="AM132" s="966"/>
      <c r="AN132" s="1059"/>
    </row>
    <row r="133" spans="1:40" ht="45.75" customHeight="1">
      <c r="A133" s="694"/>
      <c r="B133" s="973" t="s">
        <v>495</v>
      </c>
      <c r="C133" s="695" t="s">
        <v>123</v>
      </c>
      <c r="D133" s="695">
        <v>2</v>
      </c>
      <c r="E133" s="695">
        <v>2</v>
      </c>
      <c r="F133" s="695"/>
      <c r="G133" s="695"/>
      <c r="H133" s="695"/>
      <c r="I133" s="695"/>
      <c r="J133" s="695"/>
      <c r="K133" s="695"/>
      <c r="L133" s="695"/>
      <c r="M133" s="966"/>
      <c r="N133" s="966"/>
      <c r="O133" s="966"/>
      <c r="P133" s="1026"/>
      <c r="Q133" s="696"/>
      <c r="R133" s="966"/>
      <c r="S133" s="966"/>
      <c r="T133" s="966"/>
      <c r="U133" s="696"/>
      <c r="V133" s="966"/>
      <c r="W133" s="966"/>
      <c r="X133" s="966"/>
      <c r="Y133" s="966"/>
      <c r="Z133" s="966"/>
      <c r="AA133" s="966"/>
      <c r="AB133" s="1026"/>
      <c r="AC133" s="696"/>
      <c r="AD133" s="966"/>
      <c r="AE133" s="966"/>
      <c r="AF133" s="966"/>
      <c r="AG133" s="696"/>
      <c r="AH133" s="966"/>
      <c r="AI133" s="966"/>
      <c r="AJ133" s="966"/>
      <c r="AK133" s="696"/>
      <c r="AL133" s="966"/>
      <c r="AM133" s="966"/>
      <c r="AN133" s="1059"/>
    </row>
    <row r="134" spans="1:40" ht="45.75" customHeight="1">
      <c r="A134" s="694"/>
      <c r="B134" s="973" t="s">
        <v>997</v>
      </c>
      <c r="C134" s="695" t="s">
        <v>123</v>
      </c>
      <c r="D134" s="695">
        <v>2</v>
      </c>
      <c r="E134" s="695">
        <v>2</v>
      </c>
      <c r="F134" s="695"/>
      <c r="G134" s="695"/>
      <c r="H134" s="695"/>
      <c r="I134" s="695"/>
      <c r="J134" s="695"/>
      <c r="K134" s="695"/>
      <c r="L134" s="695"/>
      <c r="M134" s="966"/>
      <c r="N134" s="966"/>
      <c r="O134" s="966"/>
      <c r="P134" s="1026"/>
      <c r="Q134" s="696"/>
      <c r="R134" s="966"/>
      <c r="S134" s="966"/>
      <c r="T134" s="966"/>
      <c r="U134" s="696"/>
      <c r="V134" s="966"/>
      <c r="W134" s="966"/>
      <c r="X134" s="966"/>
      <c r="Y134" s="966"/>
      <c r="Z134" s="966"/>
      <c r="AA134" s="966"/>
      <c r="AB134" s="1026"/>
      <c r="AC134" s="696"/>
      <c r="AD134" s="966"/>
      <c r="AE134" s="966"/>
      <c r="AF134" s="966"/>
      <c r="AG134" s="692"/>
      <c r="AH134" s="954"/>
      <c r="AI134" s="954"/>
      <c r="AJ134" s="954"/>
      <c r="AK134" s="692">
        <v>1</v>
      </c>
      <c r="AL134" s="954"/>
      <c r="AM134" s="954"/>
      <c r="AN134" s="1059"/>
    </row>
    <row r="135" spans="1:40" ht="45.75" hidden="1" customHeight="1">
      <c r="A135" s="694"/>
      <c r="B135" s="973" t="s">
        <v>567</v>
      </c>
      <c r="C135" s="695" t="s">
        <v>123</v>
      </c>
      <c r="D135" s="695"/>
      <c r="E135" s="695"/>
      <c r="F135" s="695"/>
      <c r="G135" s="695"/>
      <c r="H135" s="695"/>
      <c r="I135" s="695"/>
      <c r="J135" s="695"/>
      <c r="K135" s="695"/>
      <c r="L135" s="695"/>
      <c r="M135" s="966"/>
      <c r="N135" s="966"/>
      <c r="O135" s="966"/>
      <c r="P135" s="1026"/>
      <c r="Q135" s="696"/>
      <c r="R135" s="966"/>
      <c r="S135" s="966"/>
      <c r="T135" s="966"/>
      <c r="U135" s="696"/>
      <c r="V135" s="966"/>
      <c r="W135" s="966"/>
      <c r="X135" s="966"/>
      <c r="Y135" s="966"/>
      <c r="Z135" s="966"/>
      <c r="AA135" s="966"/>
      <c r="AB135" s="1026"/>
      <c r="AC135" s="696"/>
      <c r="AD135" s="966"/>
      <c r="AE135" s="966"/>
      <c r="AF135" s="966"/>
      <c r="AG135" s="692"/>
      <c r="AH135" s="954"/>
      <c r="AI135" s="954"/>
      <c r="AJ135" s="954"/>
      <c r="AK135" s="692"/>
      <c r="AL135" s="954"/>
      <c r="AM135" s="954"/>
      <c r="AN135" s="1059"/>
    </row>
    <row r="136" spans="1:40" ht="45.75" hidden="1" customHeight="1">
      <c r="A136" s="694"/>
      <c r="B136" s="973" t="s">
        <v>568</v>
      </c>
      <c r="C136" s="695" t="s">
        <v>123</v>
      </c>
      <c r="D136" s="695"/>
      <c r="E136" s="695"/>
      <c r="F136" s="695"/>
      <c r="G136" s="695"/>
      <c r="H136" s="695"/>
      <c r="I136" s="695"/>
      <c r="J136" s="695"/>
      <c r="K136" s="695"/>
      <c r="L136" s="695"/>
      <c r="M136" s="966"/>
      <c r="N136" s="966"/>
      <c r="O136" s="966"/>
      <c r="P136" s="1026"/>
      <c r="Q136" s="696"/>
      <c r="R136" s="966"/>
      <c r="S136" s="966"/>
      <c r="T136" s="966"/>
      <c r="U136" s="696"/>
      <c r="V136" s="966"/>
      <c r="W136" s="966"/>
      <c r="X136" s="966"/>
      <c r="Y136" s="966"/>
      <c r="Z136" s="966"/>
      <c r="AA136" s="966"/>
      <c r="AB136" s="1026"/>
      <c r="AC136" s="696"/>
      <c r="AD136" s="966"/>
      <c r="AE136" s="966"/>
      <c r="AF136" s="966"/>
      <c r="AG136" s="692"/>
      <c r="AH136" s="954"/>
      <c r="AI136" s="954"/>
      <c r="AJ136" s="954"/>
      <c r="AK136" s="692"/>
      <c r="AL136" s="954"/>
      <c r="AM136" s="954"/>
      <c r="AN136" s="1059"/>
    </row>
    <row r="137" spans="1:40" ht="45.75" hidden="1" customHeight="1">
      <c r="A137" s="694"/>
      <c r="B137" s="973" t="s">
        <v>569</v>
      </c>
      <c r="C137" s="695" t="s">
        <v>123</v>
      </c>
      <c r="D137" s="695"/>
      <c r="E137" s="695"/>
      <c r="F137" s="695"/>
      <c r="G137" s="695"/>
      <c r="H137" s="695"/>
      <c r="I137" s="695"/>
      <c r="J137" s="695"/>
      <c r="K137" s="695"/>
      <c r="L137" s="695"/>
      <c r="M137" s="966"/>
      <c r="N137" s="966"/>
      <c r="O137" s="966"/>
      <c r="P137" s="1026"/>
      <c r="Q137" s="696"/>
      <c r="R137" s="966"/>
      <c r="S137" s="966"/>
      <c r="T137" s="966"/>
      <c r="U137" s="696"/>
      <c r="V137" s="966"/>
      <c r="W137" s="966"/>
      <c r="X137" s="966"/>
      <c r="Y137" s="966"/>
      <c r="Z137" s="966"/>
      <c r="AA137" s="966"/>
      <c r="AB137" s="1026"/>
      <c r="AC137" s="696"/>
      <c r="AD137" s="966"/>
      <c r="AE137" s="966"/>
      <c r="AF137" s="966"/>
      <c r="AG137" s="692"/>
      <c r="AH137" s="954"/>
      <c r="AI137" s="954"/>
      <c r="AJ137" s="954"/>
      <c r="AK137" s="692"/>
      <c r="AL137" s="954"/>
      <c r="AM137" s="954"/>
      <c r="AN137" s="1059"/>
    </row>
    <row r="138" spans="1:40" ht="45.75" customHeight="1">
      <c r="A138" s="694"/>
      <c r="B138" s="973" t="s">
        <v>566</v>
      </c>
      <c r="C138" s="695" t="s">
        <v>494</v>
      </c>
      <c r="D138" s="695">
        <v>19</v>
      </c>
      <c r="E138" s="695">
        <v>19</v>
      </c>
      <c r="F138" s="695"/>
      <c r="G138" s="695"/>
      <c r="H138" s="695"/>
      <c r="I138" s="695"/>
      <c r="J138" s="695"/>
      <c r="K138" s="695"/>
      <c r="L138" s="695"/>
      <c r="M138" s="966"/>
      <c r="N138" s="966"/>
      <c r="O138" s="966"/>
      <c r="P138" s="1026"/>
      <c r="Q138" s="696"/>
      <c r="R138" s="966"/>
      <c r="S138" s="966"/>
      <c r="T138" s="966"/>
      <c r="U138" s="696"/>
      <c r="V138" s="966"/>
      <c r="W138" s="966"/>
      <c r="X138" s="966"/>
      <c r="Y138" s="966"/>
      <c r="Z138" s="966"/>
      <c r="AA138" s="966"/>
      <c r="AB138" s="1026"/>
      <c r="AC138" s="696"/>
      <c r="AD138" s="966"/>
      <c r="AE138" s="966"/>
      <c r="AF138" s="966"/>
      <c r="AG138" s="692"/>
      <c r="AH138" s="954"/>
      <c r="AI138" s="954"/>
      <c r="AJ138" s="954"/>
      <c r="AK138" s="692"/>
      <c r="AL138" s="954"/>
      <c r="AM138" s="954"/>
      <c r="AN138" s="1059"/>
    </row>
    <row r="139" spans="1:40" ht="31.5" hidden="1" customHeight="1">
      <c r="A139" s="1051"/>
      <c r="B139" s="1052" t="s">
        <v>817</v>
      </c>
      <c r="C139" s="1053" t="s">
        <v>167</v>
      </c>
      <c r="D139" s="1053"/>
      <c r="E139" s="1053"/>
      <c r="F139" s="1053"/>
      <c r="G139" s="1053"/>
      <c r="H139" s="1053"/>
      <c r="I139" s="1053"/>
      <c r="J139" s="1053"/>
      <c r="K139" s="1053"/>
      <c r="L139" s="1053"/>
      <c r="M139" s="1054"/>
      <c r="N139" s="1054"/>
      <c r="O139" s="1054"/>
      <c r="P139" s="1054"/>
      <c r="Q139" s="1054"/>
      <c r="R139" s="1054"/>
      <c r="S139" s="1054"/>
      <c r="T139" s="1054"/>
      <c r="U139" s="1054"/>
      <c r="V139" s="1054"/>
      <c r="W139" s="1054"/>
      <c r="X139" s="1054"/>
      <c r="Y139" s="1054"/>
      <c r="Z139" s="1054"/>
      <c r="AA139" s="1054"/>
      <c r="AB139" s="1054"/>
      <c r="AC139" s="1054"/>
      <c r="AD139" s="1054"/>
      <c r="AE139" s="1054"/>
      <c r="AF139" s="1054"/>
      <c r="AG139" s="1055"/>
      <c r="AH139" s="1055"/>
      <c r="AI139" s="1055"/>
      <c r="AJ139" s="1055"/>
      <c r="AK139" s="1055"/>
      <c r="AL139" s="1055"/>
      <c r="AM139" s="1055"/>
      <c r="AN139" s="1055"/>
    </row>
    <row r="140" spans="1:40" ht="28.5" hidden="1" customHeight="1">
      <c r="A140" s="1727" t="s">
        <v>821</v>
      </c>
      <c r="B140" s="1727"/>
      <c r="C140" s="1727"/>
      <c r="D140" s="1727"/>
      <c r="E140" s="1727"/>
      <c r="F140" s="1727"/>
      <c r="G140" s="1727"/>
      <c r="H140" s="1727"/>
      <c r="I140" s="1727"/>
      <c r="J140" s="1727"/>
      <c r="K140" s="1727"/>
      <c r="L140" s="1727"/>
      <c r="M140" s="1727"/>
      <c r="N140" s="1727"/>
      <c r="O140" s="1727"/>
      <c r="P140" s="1727"/>
      <c r="Q140" s="1727"/>
      <c r="R140" s="1727"/>
      <c r="S140" s="1727"/>
      <c r="T140" s="1727"/>
      <c r="U140" s="1727"/>
      <c r="V140" s="1727"/>
      <c r="W140" s="1727"/>
      <c r="X140" s="1727"/>
      <c r="Y140" s="1727"/>
      <c r="Z140" s="1727"/>
      <c r="AA140" s="1727"/>
      <c r="AB140" s="1727"/>
      <c r="AC140" s="1727"/>
      <c r="AD140" s="1727"/>
      <c r="AE140" s="1727"/>
      <c r="AF140" s="1727"/>
    </row>
  </sheetData>
  <mergeCells count="40">
    <mergeCell ref="A140:AF140"/>
    <mergeCell ref="M8:O8"/>
    <mergeCell ref="Q8:S8"/>
    <mergeCell ref="AF8:AF9"/>
    <mergeCell ref="D6:D9"/>
    <mergeCell ref="F7:F9"/>
    <mergeCell ref="G7:G9"/>
    <mergeCell ref="M7:P7"/>
    <mergeCell ref="P8:P9"/>
    <mergeCell ref="L6:L9"/>
    <mergeCell ref="E7:E9"/>
    <mergeCell ref="E6:G6"/>
    <mergeCell ref="H6:H9"/>
    <mergeCell ref="M6:AN6"/>
    <mergeCell ref="T8:T9"/>
    <mergeCell ref="AN8:AN9"/>
    <mergeCell ref="Q7:T7"/>
    <mergeCell ref="U7:X7"/>
    <mergeCell ref="AG7:AJ7"/>
    <mergeCell ref="AC8:AE8"/>
    <mergeCell ref="U8:W8"/>
    <mergeCell ref="AG8:AI8"/>
    <mergeCell ref="Y7:AB7"/>
    <mergeCell ref="AC7:AF7"/>
    <mergeCell ref="I6:K6"/>
    <mergeCell ref="I7:I9"/>
    <mergeCell ref="J7:J9"/>
    <mergeCell ref="K7:K9"/>
    <mergeCell ref="A1:B1"/>
    <mergeCell ref="A3:AN3"/>
    <mergeCell ref="A6:A9"/>
    <mergeCell ref="B6:B9"/>
    <mergeCell ref="C6:C9"/>
    <mergeCell ref="AK8:AM8"/>
    <mergeCell ref="AK7:AN7"/>
    <mergeCell ref="AB8:AB9"/>
    <mergeCell ref="AJ8:AJ9"/>
    <mergeCell ref="Y8:AA8"/>
    <mergeCell ref="X8:X9"/>
    <mergeCell ref="A4:AN4"/>
  </mergeCells>
  <pageMargins left="0.23622047244094499" right="0.196850393700787" top="0.35433070866141703" bottom="0.35433070866141703" header="0.27559055118110198" footer="0.196850393700787"/>
  <pageSetup paperSize="9" scale="57" orientation="portrait" r:id="rId1"/>
  <headerFooter alignWithMargins="0">
    <oddFooter>Page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8"/>
  <sheetViews>
    <sheetView zoomScale="85" zoomScaleNormal="85" workbookViewId="0">
      <pane ySplit="8" topLeftCell="A9" activePane="bottomLeft" state="frozen"/>
      <selection pane="bottomLeft" activeCell="A10" sqref="A10:XFD18"/>
    </sheetView>
  </sheetViews>
  <sheetFormatPr defaultColWidth="9" defaultRowHeight="15.75"/>
  <cols>
    <col min="1" max="1" width="4.625" style="314" bestFit="1" customWidth="1"/>
    <col min="2" max="2" width="40.375" style="314" customWidth="1"/>
    <col min="3" max="3" width="9.125" style="314" customWidth="1"/>
    <col min="4" max="4" width="8.625" style="362" hidden="1" customWidth="1"/>
    <col min="5" max="5" width="9.625" style="362" hidden="1" customWidth="1"/>
    <col min="6" max="6" width="9.375" style="299" hidden="1" customWidth="1"/>
    <col min="7" max="7" width="9.75" style="362" customWidth="1"/>
    <col min="8" max="8" width="10.125" style="362" hidden="1" customWidth="1"/>
    <col min="9" max="9" width="9.25" style="362" hidden="1" customWidth="1"/>
    <col min="10" max="10" width="10.125" style="362" customWidth="1"/>
    <col min="11" max="11" width="10.25" style="362" customWidth="1"/>
    <col min="12" max="12" width="8.375" style="362" hidden="1" customWidth="1"/>
    <col min="13" max="13" width="9.625" style="362" hidden="1" customWidth="1"/>
    <col min="14" max="14" width="7.875" style="362" hidden="1" customWidth="1"/>
    <col min="15" max="15" width="9.625" style="362" hidden="1" customWidth="1"/>
    <col min="16" max="16" width="8.875" style="362" hidden="1" customWidth="1"/>
    <col min="17" max="17" width="9.875" style="362" customWidth="1"/>
    <col min="18" max="18" width="9.125" style="362" customWidth="1"/>
    <col min="19" max="19" width="7.125" style="362" customWidth="1"/>
    <col min="20" max="20" width="8.875" style="314" hidden="1" customWidth="1"/>
    <col min="21" max="21" width="10.5" style="314" hidden="1" customWidth="1"/>
    <col min="22" max="22" width="0" style="314" hidden="1" customWidth="1"/>
    <col min="23" max="23" width="9.5" style="314" hidden="1" customWidth="1"/>
    <col min="24" max="24" width="12.625" style="314" hidden="1" customWidth="1"/>
    <col min="25" max="25" width="10.625" style="314" hidden="1" customWidth="1"/>
    <col min="26" max="27" width="0" style="314" hidden="1" customWidth="1"/>
    <col min="28" max="28" width="12.125" style="314" hidden="1" customWidth="1"/>
    <col min="29" max="29" width="8.875" style="314"/>
    <col min="30" max="30" width="10.625" style="314" bestFit="1" customWidth="1"/>
    <col min="31" max="16384" width="9" style="314"/>
  </cols>
  <sheetData>
    <row r="1" spans="1:37">
      <c r="A1" s="1640" t="s">
        <v>331</v>
      </c>
      <c r="B1" s="1640"/>
      <c r="C1" s="313"/>
      <c r="D1" s="361"/>
      <c r="E1" s="361"/>
      <c r="F1" s="81"/>
      <c r="G1" s="361"/>
      <c r="H1" s="361"/>
      <c r="I1" s="361"/>
      <c r="J1" s="361"/>
      <c r="K1" s="361"/>
      <c r="L1" s="361"/>
      <c r="M1" s="361"/>
      <c r="N1" s="361"/>
      <c r="O1" s="361"/>
      <c r="P1" s="361">
        <v>1</v>
      </c>
      <c r="Q1" s="361"/>
      <c r="R1" s="361"/>
      <c r="S1" s="361"/>
      <c r="T1" s="313">
        <v>3</v>
      </c>
      <c r="U1" s="314" t="s">
        <v>819</v>
      </c>
      <c r="V1" s="314" t="s">
        <v>198</v>
      </c>
      <c r="W1" s="314" t="s">
        <v>820</v>
      </c>
      <c r="X1" s="314" t="s">
        <v>790</v>
      </c>
      <c r="Y1" s="314" t="s">
        <v>198</v>
      </c>
      <c r="Z1" s="314" t="s">
        <v>1036</v>
      </c>
      <c r="AA1" s="314" t="s">
        <v>1037</v>
      </c>
      <c r="AB1" s="314">
        <v>6</v>
      </c>
    </row>
    <row r="2" spans="1:37" ht="39.75" customHeight="1">
      <c r="A2" s="1698" t="s">
        <v>1104</v>
      </c>
      <c r="B2" s="1698"/>
      <c r="C2" s="1698"/>
      <c r="D2" s="1698"/>
      <c r="E2" s="1698"/>
      <c r="F2" s="1698"/>
      <c r="G2" s="1698"/>
      <c r="H2" s="1698"/>
      <c r="I2" s="1698"/>
      <c r="J2" s="1698"/>
      <c r="K2" s="1698"/>
      <c r="L2" s="1698"/>
      <c r="M2" s="1698"/>
      <c r="N2" s="1698"/>
      <c r="O2" s="1698"/>
      <c r="P2" s="1698"/>
      <c r="Q2" s="1698"/>
      <c r="R2" s="1698"/>
      <c r="S2" s="1698"/>
      <c r="T2" s="56"/>
    </row>
    <row r="3" spans="1:37" ht="18.75">
      <c r="A3" s="1701" t="str">
        <f>'1 TỔNG HỢP'!A3</f>
        <v>(Kèm theo báo cáo số:                 /BC-UBND ngày         tháng         năm       của UBND thành phố Lai Châu)</v>
      </c>
      <c r="B3" s="1701"/>
      <c r="C3" s="1701"/>
      <c r="D3" s="1701"/>
      <c r="E3" s="1701"/>
      <c r="F3" s="1701"/>
      <c r="G3" s="1701"/>
      <c r="H3" s="1701"/>
      <c r="I3" s="1701"/>
      <c r="J3" s="1701"/>
      <c r="K3" s="1701"/>
      <c r="L3" s="1701"/>
      <c r="M3" s="1701"/>
      <c r="N3" s="1701"/>
      <c r="O3" s="1701"/>
      <c r="P3" s="1701"/>
      <c r="Q3" s="1701"/>
      <c r="R3" s="1701"/>
      <c r="S3" s="1701"/>
      <c r="T3" s="254"/>
    </row>
    <row r="4" spans="1:37" ht="16.5" customHeight="1">
      <c r="A4" s="313"/>
      <c r="B4" s="313"/>
      <c r="C4" s="313"/>
      <c r="D4" s="361"/>
      <c r="E4" s="361"/>
      <c r="F4" s="81"/>
      <c r="G4" s="361"/>
      <c r="H4" s="361"/>
      <c r="I4" s="361"/>
      <c r="J4" s="361"/>
      <c r="K4" s="361"/>
      <c r="L4" s="361"/>
      <c r="M4" s="361"/>
      <c r="N4" s="361"/>
      <c r="O4" s="361"/>
      <c r="P4" s="361"/>
      <c r="Q4" s="361"/>
      <c r="R4" s="361"/>
      <c r="S4" s="361"/>
      <c r="T4" s="313"/>
    </row>
    <row r="5" spans="1:37" ht="15.75" customHeight="1">
      <c r="A5" s="1740" t="s">
        <v>162</v>
      </c>
      <c r="B5" s="1740" t="s">
        <v>196</v>
      </c>
      <c r="C5" s="1741" t="s">
        <v>304</v>
      </c>
      <c r="D5" s="1742" t="s">
        <v>1040</v>
      </c>
      <c r="E5" s="1743" t="s">
        <v>1041</v>
      </c>
      <c r="F5" s="1732" t="s">
        <v>1042</v>
      </c>
      <c r="G5" s="1746" t="s">
        <v>1043</v>
      </c>
      <c r="H5" s="1746"/>
      <c r="I5" s="1746"/>
      <c r="J5" s="1747"/>
      <c r="K5" s="1736" t="s">
        <v>1044</v>
      </c>
      <c r="L5" s="1739" t="s">
        <v>291</v>
      </c>
      <c r="M5" s="1739"/>
      <c r="N5" s="1739"/>
      <c r="O5" s="1739"/>
      <c r="P5" s="1739"/>
      <c r="Q5" s="1739"/>
      <c r="R5" s="1739"/>
      <c r="S5" s="1732" t="s">
        <v>723</v>
      </c>
      <c r="T5" s="313"/>
    </row>
    <row r="6" spans="1:37" ht="15.75" customHeight="1">
      <c r="A6" s="1740"/>
      <c r="B6" s="1740"/>
      <c r="C6" s="1740"/>
      <c r="D6" s="1742"/>
      <c r="E6" s="1744"/>
      <c r="F6" s="1733"/>
      <c r="G6" s="1735" t="s">
        <v>1007</v>
      </c>
      <c r="H6" s="1735" t="s">
        <v>656</v>
      </c>
      <c r="I6" s="1735" t="s">
        <v>786</v>
      </c>
      <c r="J6" s="1735" t="s">
        <v>657</v>
      </c>
      <c r="K6" s="1737"/>
      <c r="L6" s="1732" t="s">
        <v>1045</v>
      </c>
      <c r="M6" s="1732" t="s">
        <v>1046</v>
      </c>
      <c r="N6" s="1732" t="s">
        <v>1047</v>
      </c>
      <c r="O6" s="1732" t="s">
        <v>1048</v>
      </c>
      <c r="P6" s="1732" t="s">
        <v>1049</v>
      </c>
      <c r="Q6" s="1732" t="s">
        <v>1050</v>
      </c>
      <c r="R6" s="1732" t="s">
        <v>1051</v>
      </c>
      <c r="S6" s="1733"/>
      <c r="T6" s="1622"/>
      <c r="U6" s="314">
        <f>43/12</f>
        <v>3.5833333333333335</v>
      </c>
    </row>
    <row r="7" spans="1:37">
      <c r="A7" s="1740"/>
      <c r="B7" s="1740"/>
      <c r="C7" s="1740"/>
      <c r="D7" s="1742"/>
      <c r="E7" s="1744"/>
      <c r="F7" s="1733"/>
      <c r="G7" s="1735"/>
      <c r="H7" s="1735"/>
      <c r="I7" s="1735"/>
      <c r="J7" s="1735"/>
      <c r="K7" s="1737"/>
      <c r="L7" s="1733"/>
      <c r="M7" s="1733"/>
      <c r="N7" s="1733"/>
      <c r="O7" s="1733"/>
      <c r="P7" s="1733"/>
      <c r="Q7" s="1733"/>
      <c r="R7" s="1733"/>
      <c r="S7" s="1733"/>
      <c r="T7" s="1622"/>
    </row>
    <row r="8" spans="1:37" ht="41.25" customHeight="1">
      <c r="A8" s="1740"/>
      <c r="B8" s="1740"/>
      <c r="C8" s="1740"/>
      <c r="D8" s="1742"/>
      <c r="E8" s="1745"/>
      <c r="F8" s="1734"/>
      <c r="G8" s="1735"/>
      <c r="H8" s="1735"/>
      <c r="I8" s="1735"/>
      <c r="J8" s="1735"/>
      <c r="K8" s="1738"/>
      <c r="L8" s="1734"/>
      <c r="M8" s="1734"/>
      <c r="N8" s="1734"/>
      <c r="O8" s="1734"/>
      <c r="P8" s="1734"/>
      <c r="Q8" s="1734"/>
      <c r="R8" s="1734"/>
      <c r="S8" s="1734"/>
      <c r="T8" s="1622"/>
      <c r="X8" s="295"/>
    </row>
    <row r="9" spans="1:37" ht="18.75" customHeight="1">
      <c r="A9" s="89" t="s">
        <v>163</v>
      </c>
      <c r="B9" s="89" t="s">
        <v>164</v>
      </c>
      <c r="C9" s="89" t="s">
        <v>165</v>
      </c>
      <c r="D9" s="445">
        <v>1</v>
      </c>
      <c r="E9" s="445">
        <v>1</v>
      </c>
      <c r="F9" s="446">
        <v>1</v>
      </c>
      <c r="G9" s="447">
        <v>2</v>
      </c>
      <c r="H9" s="447">
        <v>3</v>
      </c>
      <c r="I9" s="447">
        <v>3</v>
      </c>
      <c r="J9" s="447">
        <v>4</v>
      </c>
      <c r="K9" s="447">
        <v>5</v>
      </c>
      <c r="L9" s="447" t="s">
        <v>819</v>
      </c>
      <c r="M9" s="447" t="s">
        <v>198</v>
      </c>
      <c r="N9" s="447" t="s">
        <v>790</v>
      </c>
      <c r="O9" s="447" t="s">
        <v>790</v>
      </c>
      <c r="P9" s="447" t="s">
        <v>724</v>
      </c>
      <c r="Q9" s="447" t="s">
        <v>1052</v>
      </c>
      <c r="R9" s="447" t="s">
        <v>1071</v>
      </c>
      <c r="S9" s="447">
        <v>8</v>
      </c>
      <c r="T9" s="313"/>
    </row>
    <row r="10" spans="1:37" s="326" customFormat="1" ht="28.5">
      <c r="A10" s="114">
        <v>3</v>
      </c>
      <c r="B10" s="455" t="s">
        <v>352</v>
      </c>
      <c r="C10" s="456" t="s">
        <v>874</v>
      </c>
      <c r="D10" s="457"/>
      <c r="E10" s="112">
        <v>26.910000000000004</v>
      </c>
      <c r="F10" s="458">
        <v>50.87</v>
      </c>
      <c r="G10" s="112">
        <v>51.6</v>
      </c>
      <c r="H10" s="459"/>
      <c r="I10" s="112">
        <f>2.99*9</f>
        <v>26.910000000000004</v>
      </c>
      <c r="J10" s="112">
        <f>+G10</f>
        <v>51.6</v>
      </c>
      <c r="K10" s="112">
        <v>51.6</v>
      </c>
      <c r="L10" s="112"/>
      <c r="M10" s="112" t="e">
        <f>ROUND(('4 TM DV'!#REF!),2)</f>
        <v>#REF!</v>
      </c>
      <c r="N10" s="112">
        <f>H10/G10%</f>
        <v>0</v>
      </c>
      <c r="O10" s="112" t="e">
        <f>ROUND(('4 TM DV'!#REF!),2)</f>
        <v>#REF!</v>
      </c>
      <c r="P10" s="541">
        <f t="shared" ref="P10:P87" si="0">J10/F10%</f>
        <v>101.43503046982507</v>
      </c>
      <c r="Q10" s="113">
        <f>J10/G10%</f>
        <v>100</v>
      </c>
      <c r="R10" s="113">
        <f>K10/J10%</f>
        <v>100</v>
      </c>
      <c r="S10" s="460"/>
      <c r="T10" s="371"/>
      <c r="W10" s="327"/>
      <c r="X10" s="327"/>
      <c r="AH10" s="326">
        <f>235.6/225.6%</f>
        <v>104.43262411347519</v>
      </c>
    </row>
    <row r="11" spans="1:37" s="322" customFormat="1" ht="28.5">
      <c r="A11" s="452">
        <v>4</v>
      </c>
      <c r="B11" s="453" t="s">
        <v>840</v>
      </c>
      <c r="C11" s="452" t="s">
        <v>154</v>
      </c>
      <c r="D11" s="452">
        <v>486.32</v>
      </c>
      <c r="E11" s="452">
        <v>952.6</v>
      </c>
      <c r="F11" s="461">
        <v>2600.6799999999998</v>
      </c>
      <c r="G11" s="111">
        <v>3037.48</v>
      </c>
      <c r="H11" s="111">
        <f>ROUND(('4 TM DV'!E10),2)</f>
        <v>3594.6</v>
      </c>
      <c r="I11" s="111" t="e">
        <f>ROUND(('4 TM DV'!#REF!),2)</f>
        <v>#REF!</v>
      </c>
      <c r="J11" s="109" t="e">
        <f>ROUND(('4 TM DV'!#REF!),2)</f>
        <v>#REF!</v>
      </c>
      <c r="K11" s="109" t="e">
        <f>ROUND(('4 TM DV'!#REF!),2)</f>
        <v>#REF!</v>
      </c>
      <c r="L11" s="111">
        <f>H11/D11%</f>
        <v>739.14295114328013</v>
      </c>
      <c r="M11" s="111" t="e">
        <f>ROUND(('4 TM DV'!#REF!),2)</f>
        <v>#REF!</v>
      </c>
      <c r="N11" s="111">
        <f>H11/G11%</f>
        <v>118.34151994416423</v>
      </c>
      <c r="O11" s="111" t="e">
        <f>ROUND(('4 TM DV'!#REF!),2)</f>
        <v>#REF!</v>
      </c>
      <c r="P11" s="462" t="e">
        <f t="shared" si="0"/>
        <v>#REF!</v>
      </c>
      <c r="Q11" s="111" t="e">
        <f>J11/G11%</f>
        <v>#REF!</v>
      </c>
      <c r="R11" s="111" t="e">
        <f>K11/J11%</f>
        <v>#REF!</v>
      </c>
      <c r="S11" s="452"/>
      <c r="T11" s="315"/>
      <c r="U11" s="311"/>
      <c r="X11" s="335">
        <f>205684-148000</f>
        <v>57684</v>
      </c>
      <c r="Y11" s="322">
        <f>148000*70%</f>
        <v>103600</v>
      </c>
      <c r="Z11" s="324"/>
      <c r="AH11" s="322">
        <f>198.45/198.45%</f>
        <v>100</v>
      </c>
      <c r="AK11" s="322">
        <f>616702-147058-37534</f>
        <v>432110</v>
      </c>
    </row>
    <row r="12" spans="1:37" s="322" customFormat="1" ht="28.5">
      <c r="A12" s="452">
        <v>5</v>
      </c>
      <c r="B12" s="453" t="s">
        <v>721</v>
      </c>
      <c r="C12" s="463" t="s">
        <v>875</v>
      </c>
      <c r="D12" s="464">
        <v>1.2</v>
      </c>
      <c r="E12" s="464">
        <v>2.0299999999999998</v>
      </c>
      <c r="F12" s="461">
        <v>3</v>
      </c>
      <c r="G12" s="109">
        <v>3.05</v>
      </c>
      <c r="H12" s="111" t="e">
        <f>ROUND(('4 TM DV'!#REF!),2)</f>
        <v>#REF!</v>
      </c>
      <c r="I12" s="465" t="e">
        <f>ROUND(('4 TM DV'!#REF!),2)</f>
        <v>#REF!</v>
      </c>
      <c r="J12" s="113" t="e">
        <f>ROUND(('4 TM DV'!#REF!),2)</f>
        <v>#REF!</v>
      </c>
      <c r="K12" s="466" t="e">
        <f>ROUND(('4 TM DV'!#REF!),2)</f>
        <v>#REF!</v>
      </c>
      <c r="L12" s="111" t="e">
        <f>H12/D12%</f>
        <v>#REF!</v>
      </c>
      <c r="M12" s="111" t="e">
        <f>ROUND(('4 TM DV'!#REF!),2)</f>
        <v>#REF!</v>
      </c>
      <c r="N12" s="111" t="e">
        <f>H12/G12%</f>
        <v>#REF!</v>
      </c>
      <c r="O12" s="111" t="e">
        <f>ROUND(('4 TM DV'!#REF!),2)</f>
        <v>#REF!</v>
      </c>
      <c r="P12" s="540" t="e">
        <f t="shared" si="0"/>
        <v>#REF!</v>
      </c>
      <c r="Q12" s="109" t="e">
        <f>J12/G12%</f>
        <v>#REF!</v>
      </c>
      <c r="R12" s="109" t="e">
        <f>K12/J12%</f>
        <v>#REF!</v>
      </c>
      <c r="S12" s="111"/>
      <c r="T12" s="76"/>
      <c r="U12" s="311"/>
      <c r="W12" s="311"/>
      <c r="Y12" s="322">
        <f>205684-Y11</f>
        <v>102084</v>
      </c>
      <c r="AD12" s="322">
        <f>198450+205154+1568</f>
        <v>405172</v>
      </c>
      <c r="AE12" s="322">
        <f>+AD12+80</f>
        <v>405252</v>
      </c>
      <c r="AJ12" s="325">
        <f>+AK11/392534%</f>
        <v>110.08218396368213</v>
      </c>
      <c r="AK12" s="325">
        <f>(AK11+33861)/(440395)%</f>
        <v>105.80751370928371</v>
      </c>
    </row>
    <row r="13" spans="1:37" s="322" customFormat="1" ht="28.5">
      <c r="A13" s="463">
        <v>6</v>
      </c>
      <c r="B13" s="467" t="s">
        <v>856</v>
      </c>
      <c r="C13" s="452" t="s">
        <v>154</v>
      </c>
      <c r="D13" s="464">
        <v>107.05</v>
      </c>
      <c r="E13" s="464">
        <v>171.08</v>
      </c>
      <c r="F13" s="468">
        <v>301.65199999999999</v>
      </c>
      <c r="G13" s="111">
        <v>235.6</v>
      </c>
      <c r="H13" s="115">
        <v>96.05</v>
      </c>
      <c r="I13" s="111" t="e">
        <f>ROUND(('4 TM DV'!#REF!),2)</f>
        <v>#REF!</v>
      </c>
      <c r="J13" s="469">
        <v>235.6</v>
      </c>
      <c r="K13" s="537">
        <v>185</v>
      </c>
      <c r="L13" s="111">
        <f>H13/D13%</f>
        <v>89.724427837459132</v>
      </c>
      <c r="M13" s="111" t="e">
        <f>ROUND(('4 TM DV'!#REF!),2)</f>
        <v>#REF!</v>
      </c>
      <c r="N13" s="111">
        <f>H13/G13%</f>
        <v>40.768251273344653</v>
      </c>
      <c r="O13" s="111" t="e">
        <f>ROUND(('4 TM DV'!#REF!),2)</f>
        <v>#REF!</v>
      </c>
      <c r="P13" s="540">
        <f t="shared" si="0"/>
        <v>78.103244798642152</v>
      </c>
      <c r="Q13" s="109">
        <f>J13/G13%</f>
        <v>100</v>
      </c>
      <c r="R13" s="109">
        <f>K13/J13%</f>
        <v>78.522920203735154</v>
      </c>
      <c r="S13" s="111"/>
      <c r="T13" s="353"/>
      <c r="U13" s="311">
        <f>224211-94211</f>
        <v>130000</v>
      </c>
      <c r="V13" s="319"/>
      <c r="X13" s="332"/>
      <c r="AE13" s="322">
        <f>+AD12*108%</f>
        <v>437585.76</v>
      </c>
      <c r="AG13" s="322">
        <f>170+80+30+223.168+2</f>
        <v>505.16800000000001</v>
      </c>
    </row>
    <row r="14" spans="1:37" s="317" customFormat="1">
      <c r="A14" s="463"/>
      <c r="B14" s="471" t="s">
        <v>153</v>
      </c>
      <c r="C14" s="239"/>
      <c r="D14" s="472"/>
      <c r="E14" s="472"/>
      <c r="F14" s="473"/>
      <c r="G14" s="472"/>
      <c r="H14" s="472"/>
      <c r="I14" s="474"/>
      <c r="J14" s="248"/>
      <c r="K14" s="248"/>
      <c r="L14" s="99"/>
      <c r="M14" s="99"/>
      <c r="N14" s="99"/>
      <c r="O14" s="99"/>
      <c r="P14" s="449"/>
      <c r="Q14" s="99"/>
      <c r="R14" s="104"/>
      <c r="S14" s="99"/>
      <c r="T14" s="316"/>
      <c r="U14" s="28"/>
      <c r="V14" s="28"/>
      <c r="X14" s="333"/>
      <c r="AE14" s="317">
        <f>+AE13+80000</f>
        <v>517585.76</v>
      </c>
      <c r="AG14" s="28">
        <f>+AG13-K30</f>
        <v>432.48</v>
      </c>
    </row>
    <row r="15" spans="1:37" s="317" customFormat="1" ht="28.5" hidden="1" customHeight="1">
      <c r="A15" s="250"/>
      <c r="B15" s="471" t="s">
        <v>841</v>
      </c>
      <c r="C15" s="239" t="s">
        <v>154</v>
      </c>
      <c r="D15" s="472"/>
      <c r="E15" s="472"/>
      <c r="F15" s="473"/>
      <c r="G15" s="472"/>
      <c r="H15" s="472"/>
      <c r="I15" s="474"/>
      <c r="J15" s="248"/>
      <c r="K15" s="248"/>
      <c r="L15" s="99" t="e">
        <f t="shared" ref="L15:L30" si="1">H15/D15%</f>
        <v>#DIV/0!</v>
      </c>
      <c r="M15" s="99" t="e">
        <f>ROUND(('4 TM DV'!#REF!),2)</f>
        <v>#REF!</v>
      </c>
      <c r="N15" s="99" t="e">
        <f t="shared" ref="N15:N30" si="2">H15/G15%</f>
        <v>#DIV/0!</v>
      </c>
      <c r="O15" s="99" t="e">
        <f>ROUND(('4 TM DV'!#REF!),2)</f>
        <v>#REF!</v>
      </c>
      <c r="P15" s="449"/>
      <c r="Q15" s="99"/>
      <c r="R15" s="104"/>
      <c r="S15" s="99"/>
      <c r="T15" s="316"/>
      <c r="X15" s="333"/>
    </row>
    <row r="16" spans="1:37" s="317" customFormat="1" ht="28.5" hidden="1" customHeight="1">
      <c r="A16" s="250"/>
      <c r="B16" s="471" t="s">
        <v>842</v>
      </c>
      <c r="C16" s="239" t="s">
        <v>154</v>
      </c>
      <c r="D16" s="472"/>
      <c r="E16" s="472"/>
      <c r="F16" s="473"/>
      <c r="G16" s="472"/>
      <c r="H16" s="472"/>
      <c r="I16" s="472"/>
      <c r="J16" s="248"/>
      <c r="K16" s="248"/>
      <c r="L16" s="99" t="e">
        <f t="shared" si="1"/>
        <v>#DIV/0!</v>
      </c>
      <c r="M16" s="99" t="e">
        <f>ROUND(('4 TM DV'!#REF!),2)</f>
        <v>#REF!</v>
      </c>
      <c r="N16" s="99" t="e">
        <f t="shared" si="2"/>
        <v>#DIV/0!</v>
      </c>
      <c r="O16" s="99" t="e">
        <f>ROUND(('4 TM DV'!#REF!),2)</f>
        <v>#REF!</v>
      </c>
      <c r="P16" s="449"/>
      <c r="Q16" s="99"/>
      <c r="R16" s="104"/>
      <c r="S16" s="99"/>
      <c r="T16" s="316"/>
      <c r="X16" s="333"/>
    </row>
    <row r="17" spans="1:34" s="317" customFormat="1" ht="28.5" hidden="1" customHeight="1">
      <c r="A17" s="250"/>
      <c r="B17" s="475" t="s">
        <v>153</v>
      </c>
      <c r="C17" s="239" t="s">
        <v>154</v>
      </c>
      <c r="D17" s="472"/>
      <c r="E17" s="472"/>
      <c r="F17" s="473"/>
      <c r="G17" s="472"/>
      <c r="H17" s="472"/>
      <c r="I17" s="474"/>
      <c r="J17" s="248"/>
      <c r="K17" s="248"/>
      <c r="L17" s="99" t="e">
        <f t="shared" si="1"/>
        <v>#DIV/0!</v>
      </c>
      <c r="M17" s="99" t="e">
        <f>ROUND(('4 TM DV'!#REF!),2)</f>
        <v>#REF!</v>
      </c>
      <c r="N17" s="99" t="e">
        <f t="shared" si="2"/>
        <v>#DIV/0!</v>
      </c>
      <c r="O17" s="99" t="e">
        <f>ROUND(('4 TM DV'!#REF!),2)</f>
        <v>#REF!</v>
      </c>
      <c r="P17" s="449"/>
      <c r="Q17" s="99"/>
      <c r="R17" s="104"/>
      <c r="S17" s="99"/>
      <c r="T17" s="316"/>
      <c r="X17" s="333"/>
    </row>
    <row r="18" spans="1:34" s="317" customFormat="1" ht="28.5" hidden="1" customHeight="1">
      <c r="A18" s="250"/>
      <c r="B18" s="471" t="s">
        <v>843</v>
      </c>
      <c r="C18" s="239" t="s">
        <v>154</v>
      </c>
      <c r="D18" s="472"/>
      <c r="E18" s="472"/>
      <c r="F18" s="473"/>
      <c r="G18" s="472"/>
      <c r="H18" s="472"/>
      <c r="I18" s="474"/>
      <c r="J18" s="248"/>
      <c r="K18" s="248"/>
      <c r="L18" s="99" t="e">
        <f t="shared" si="1"/>
        <v>#DIV/0!</v>
      </c>
      <c r="M18" s="99" t="e">
        <f>ROUND(('4 TM DV'!#REF!),2)</f>
        <v>#REF!</v>
      </c>
      <c r="N18" s="99" t="e">
        <f t="shared" si="2"/>
        <v>#DIV/0!</v>
      </c>
      <c r="O18" s="99" t="e">
        <f>ROUND(('4 TM DV'!#REF!),2)</f>
        <v>#REF!</v>
      </c>
      <c r="P18" s="449"/>
      <c r="Q18" s="99"/>
      <c r="R18" s="104"/>
      <c r="S18" s="99"/>
      <c r="T18" s="316"/>
      <c r="X18" s="333"/>
    </row>
    <row r="19" spans="1:34" s="317" customFormat="1" ht="28.5" hidden="1" customHeight="1">
      <c r="A19" s="250"/>
      <c r="B19" s="471" t="s">
        <v>844</v>
      </c>
      <c r="C19" s="239" t="s">
        <v>154</v>
      </c>
      <c r="D19" s="472"/>
      <c r="E19" s="472"/>
      <c r="F19" s="473"/>
      <c r="G19" s="472"/>
      <c r="H19" s="472"/>
      <c r="I19" s="472"/>
      <c r="J19" s="248"/>
      <c r="K19" s="248"/>
      <c r="L19" s="99" t="e">
        <f t="shared" si="1"/>
        <v>#DIV/0!</v>
      </c>
      <c r="M19" s="99" t="e">
        <f>ROUND(('4 TM DV'!#REF!),2)</f>
        <v>#REF!</v>
      </c>
      <c r="N19" s="99" t="e">
        <f t="shared" si="2"/>
        <v>#DIV/0!</v>
      </c>
      <c r="O19" s="99" t="e">
        <f>ROUND(('4 TM DV'!#REF!),2)</f>
        <v>#REF!</v>
      </c>
      <c r="P19" s="449"/>
      <c r="Q19" s="99"/>
      <c r="R19" s="104"/>
      <c r="S19" s="99"/>
      <c r="T19" s="316"/>
      <c r="X19" s="333"/>
    </row>
    <row r="20" spans="1:34" s="444" customFormat="1">
      <c r="A20" s="476"/>
      <c r="B20" s="477" t="s">
        <v>1072</v>
      </c>
      <c r="C20" s="239" t="s">
        <v>154</v>
      </c>
      <c r="D20" s="478"/>
      <c r="E20" s="478"/>
      <c r="F20" s="479"/>
      <c r="G20" s="478"/>
      <c r="H20" s="478"/>
      <c r="I20" s="478"/>
      <c r="J20" s="480"/>
      <c r="K20" s="480"/>
      <c r="L20" s="449"/>
      <c r="M20" s="449"/>
      <c r="N20" s="449"/>
      <c r="O20" s="449"/>
      <c r="P20" s="449"/>
      <c r="Q20" s="99"/>
      <c r="R20" s="104"/>
      <c r="S20" s="449"/>
      <c r="T20" s="443"/>
      <c r="X20" s="333"/>
    </row>
    <row r="21" spans="1:34" s="444" customFormat="1">
      <c r="A21" s="476"/>
      <c r="B21" s="477" t="s">
        <v>1073</v>
      </c>
      <c r="C21" s="239" t="s">
        <v>154</v>
      </c>
      <c r="D21" s="478"/>
      <c r="E21" s="478"/>
      <c r="F21" s="479">
        <v>301.65199999999999</v>
      </c>
      <c r="G21" s="478">
        <v>235.6</v>
      </c>
      <c r="H21" s="478">
        <v>96.05</v>
      </c>
      <c r="I21" s="478">
        <v>171.08</v>
      </c>
      <c r="J21" s="535">
        <v>235.6</v>
      </c>
      <c r="K21" s="538">
        <v>185</v>
      </c>
      <c r="L21" s="449"/>
      <c r="M21" s="449"/>
      <c r="N21" s="449"/>
      <c r="O21" s="449"/>
      <c r="P21" s="449">
        <f t="shared" si="0"/>
        <v>78.103244798642152</v>
      </c>
      <c r="Q21" s="99">
        <f t="shared" ref="Q21:Q25" si="3">J21/G21%</f>
        <v>100</v>
      </c>
      <c r="R21" s="104">
        <f t="shared" ref="R21:R25" si="4">K21/J21%</f>
        <v>78.522920203735154</v>
      </c>
      <c r="S21" s="449"/>
      <c r="T21" s="443"/>
      <c r="X21" s="333"/>
      <c r="AD21" s="42"/>
      <c r="AF21" s="444">
        <f>616522-147058-37354</f>
        <v>432110</v>
      </c>
      <c r="AG21" s="45">
        <f>+AF21/392534%</f>
        <v>110.08218396368213</v>
      </c>
      <c r="AH21" s="45">
        <f>+AF21/(440395-33861)%</f>
        <v>106.29123271362296</v>
      </c>
    </row>
    <row r="22" spans="1:34" s="444" customFormat="1">
      <c r="A22" s="476"/>
      <c r="B22" s="471" t="s">
        <v>153</v>
      </c>
      <c r="C22" s="239"/>
      <c r="D22" s="478"/>
      <c r="E22" s="478"/>
      <c r="F22" s="479"/>
      <c r="G22" s="478"/>
      <c r="H22" s="478"/>
      <c r="I22" s="478"/>
      <c r="J22" s="480"/>
      <c r="K22" s="480"/>
      <c r="L22" s="449"/>
      <c r="M22" s="449"/>
      <c r="N22" s="449"/>
      <c r="O22" s="449"/>
      <c r="P22" s="449"/>
      <c r="Q22" s="99"/>
      <c r="R22" s="99"/>
      <c r="S22" s="449"/>
      <c r="T22" s="443"/>
      <c r="X22" s="333"/>
      <c r="AD22" s="320"/>
    </row>
    <row r="23" spans="1:34" s="444" customFormat="1">
      <c r="A23" s="476"/>
      <c r="B23" s="477" t="s">
        <v>1077</v>
      </c>
      <c r="C23" s="239" t="s">
        <v>154</v>
      </c>
      <c r="D23" s="478"/>
      <c r="E23" s="478"/>
      <c r="F23" s="479"/>
      <c r="G23" s="478"/>
      <c r="H23" s="478"/>
      <c r="I23" s="478"/>
      <c r="J23" s="480"/>
      <c r="K23" s="480"/>
      <c r="L23" s="449"/>
      <c r="M23" s="449"/>
      <c r="N23" s="449"/>
      <c r="O23" s="449"/>
      <c r="P23" s="449"/>
      <c r="Q23" s="99"/>
      <c r="R23" s="99"/>
      <c r="S23" s="449"/>
      <c r="T23" s="443"/>
      <c r="X23" s="333"/>
      <c r="AD23" s="42"/>
    </row>
    <row r="24" spans="1:34" s="444" customFormat="1">
      <c r="A24" s="476"/>
      <c r="B24" s="477" t="s">
        <v>1074</v>
      </c>
      <c r="C24" s="239" t="s">
        <v>154</v>
      </c>
      <c r="D24" s="478"/>
      <c r="E24" s="478"/>
      <c r="F24" s="479"/>
      <c r="G24" s="478"/>
      <c r="H24" s="478"/>
      <c r="I24" s="478"/>
      <c r="J24" s="480"/>
      <c r="K24" s="480"/>
      <c r="L24" s="449"/>
      <c r="M24" s="449"/>
      <c r="N24" s="449"/>
      <c r="O24" s="449"/>
      <c r="P24" s="449"/>
      <c r="Q24" s="99"/>
      <c r="R24" s="99"/>
      <c r="S24" s="449"/>
      <c r="T24" s="443"/>
      <c r="X24" s="333"/>
      <c r="AD24" s="42"/>
    </row>
    <row r="25" spans="1:34" s="444" customFormat="1">
      <c r="A25" s="476"/>
      <c r="B25" s="477" t="s">
        <v>1075</v>
      </c>
      <c r="C25" s="239" t="s">
        <v>154</v>
      </c>
      <c r="D25" s="478"/>
      <c r="E25" s="478"/>
      <c r="F25" s="479">
        <v>78.437899999999999</v>
      </c>
      <c r="G25" s="449">
        <v>60.5</v>
      </c>
      <c r="H25" s="449">
        <v>31</v>
      </c>
      <c r="I25" s="449"/>
      <c r="J25" s="535">
        <v>60.5</v>
      </c>
      <c r="K25" s="538">
        <v>55</v>
      </c>
      <c r="L25" s="449"/>
      <c r="M25" s="449"/>
      <c r="N25" s="449"/>
      <c r="O25" s="449"/>
      <c r="P25" s="449">
        <f t="shared" si="0"/>
        <v>77.131080765803276</v>
      </c>
      <c r="Q25" s="99">
        <f t="shared" si="3"/>
        <v>100</v>
      </c>
      <c r="R25" s="99">
        <f t="shared" si="4"/>
        <v>90.909090909090907</v>
      </c>
      <c r="S25" s="449"/>
      <c r="T25" s="443"/>
      <c r="X25" s="333"/>
    </row>
    <row r="26" spans="1:34" s="444" customFormat="1">
      <c r="A26" s="476"/>
      <c r="B26" s="477" t="s">
        <v>1076</v>
      </c>
      <c r="C26" s="239" t="s">
        <v>154</v>
      </c>
      <c r="D26" s="478"/>
      <c r="E26" s="478"/>
      <c r="F26" s="479"/>
      <c r="G26" s="478"/>
      <c r="H26" s="478"/>
      <c r="I26" s="478"/>
      <c r="J26" s="480"/>
      <c r="K26" s="481"/>
      <c r="L26" s="449"/>
      <c r="M26" s="449"/>
      <c r="N26" s="449"/>
      <c r="O26" s="449"/>
      <c r="P26" s="462"/>
      <c r="Q26" s="449"/>
      <c r="R26" s="111"/>
      <c r="S26" s="449"/>
      <c r="T26" s="443"/>
      <c r="X26" s="333"/>
    </row>
    <row r="27" spans="1:34" s="317" customFormat="1" ht="28.5" hidden="1" customHeight="1">
      <c r="A27" s="250"/>
      <c r="B27" s="471" t="s">
        <v>845</v>
      </c>
      <c r="C27" s="250" t="s">
        <v>176</v>
      </c>
      <c r="D27" s="472"/>
      <c r="E27" s="472"/>
      <c r="F27" s="473"/>
      <c r="G27" s="472"/>
      <c r="H27" s="472"/>
      <c r="I27" s="474"/>
      <c r="J27" s="248"/>
      <c r="K27" s="451"/>
      <c r="L27" s="99" t="e">
        <f t="shared" si="1"/>
        <v>#DIV/0!</v>
      </c>
      <c r="M27" s="99" t="e">
        <f>ROUND(('4 TM DV'!#REF!),2)</f>
        <v>#REF!</v>
      </c>
      <c r="N27" s="99" t="e">
        <f t="shared" si="2"/>
        <v>#DIV/0!</v>
      </c>
      <c r="O27" s="99" t="e">
        <f>ROUND(('4 TM DV'!#REF!),2)</f>
        <v>#REF!</v>
      </c>
      <c r="P27" s="449" t="e">
        <f t="shared" si="0"/>
        <v>#DIV/0!</v>
      </c>
      <c r="Q27" s="99" t="e">
        <f t="shared" ref="Q27:Q30" si="5">J27/G27%</f>
        <v>#DIV/0!</v>
      </c>
      <c r="R27" s="99" t="e">
        <f t="shared" ref="R27:R30" si="6">K27/J27%</f>
        <v>#DIV/0!</v>
      </c>
      <c r="S27" s="99"/>
      <c r="T27" s="316"/>
      <c r="X27" s="333"/>
    </row>
    <row r="28" spans="1:34" s="322" customFormat="1" ht="28.5">
      <c r="A28" s="482">
        <v>7</v>
      </c>
      <c r="B28" s="467" t="s">
        <v>854</v>
      </c>
      <c r="C28" s="452" t="s">
        <v>154</v>
      </c>
      <c r="D28" s="464">
        <v>110.45699999999999</v>
      </c>
      <c r="E28" s="464"/>
      <c r="F28" s="461">
        <v>245.71</v>
      </c>
      <c r="G28" s="464">
        <v>226.50899999999999</v>
      </c>
      <c r="H28" s="464">
        <v>103.11199999999999</v>
      </c>
      <c r="I28" s="465"/>
      <c r="J28" s="483">
        <v>229.09200000000001</v>
      </c>
      <c r="K28" s="466">
        <v>249.13499999999999</v>
      </c>
      <c r="L28" s="111">
        <f t="shared" si="1"/>
        <v>93.350353531238412</v>
      </c>
      <c r="M28" s="111" t="e">
        <f>ROUND(('4 TM DV'!#REF!),2)</f>
        <v>#REF!</v>
      </c>
      <c r="N28" s="111">
        <f t="shared" si="2"/>
        <v>45.522252978910331</v>
      </c>
      <c r="O28" s="111" t="e">
        <f>ROUND(('4 TM DV'!#REF!),2)</f>
        <v>#REF!</v>
      </c>
      <c r="P28" s="462">
        <f t="shared" si="0"/>
        <v>93.236742501322695</v>
      </c>
      <c r="Q28" s="111">
        <f t="shared" si="5"/>
        <v>101.14035203899184</v>
      </c>
      <c r="R28" s="111">
        <f t="shared" si="6"/>
        <v>108.74888691006231</v>
      </c>
      <c r="S28" s="111"/>
      <c r="T28" s="355"/>
      <c r="U28" s="319"/>
      <c r="V28" s="311"/>
      <c r="W28" s="325">
        <f>(565315-96696-31300)/384582%</f>
        <v>113.7128102719316</v>
      </c>
      <c r="X28" s="332"/>
      <c r="AD28" s="319"/>
      <c r="AE28" s="319"/>
    </row>
    <row r="29" spans="1:34" s="322" customFormat="1">
      <c r="A29" s="463">
        <v>8</v>
      </c>
      <c r="B29" s="467" t="s">
        <v>846</v>
      </c>
      <c r="C29" s="452" t="s">
        <v>154</v>
      </c>
      <c r="D29" s="464">
        <v>250.964</v>
      </c>
      <c r="E29" s="464">
        <v>11.721</v>
      </c>
      <c r="F29" s="484">
        <v>586.221</v>
      </c>
      <c r="G29" s="464">
        <f>+G30+G39</f>
        <v>416.00699999999995</v>
      </c>
      <c r="H29" s="464">
        <v>185.506</v>
      </c>
      <c r="I29" s="464">
        <f ca="1">+I30+I39+I40</f>
        <v>180.17299999999997</v>
      </c>
      <c r="J29" s="470">
        <f>J30+J39+J40</f>
        <v>601.19200000000001</v>
      </c>
      <c r="K29" s="542">
        <f>K30+K39+K40</f>
        <v>418.63499999999999</v>
      </c>
      <c r="L29" s="111">
        <f t="shared" si="1"/>
        <v>73.917374603528785</v>
      </c>
      <c r="M29" s="111" t="e">
        <f>ROUND(('4 TM DV'!#REF!),2)</f>
        <v>#REF!</v>
      </c>
      <c r="N29" s="111">
        <f t="shared" si="2"/>
        <v>44.592038114743268</v>
      </c>
      <c r="O29" s="111" t="e">
        <f>ROUND(('4 TM DV'!#REF!),2)</f>
        <v>#REF!</v>
      </c>
      <c r="P29" s="462">
        <f t="shared" si="0"/>
        <v>102.55381502880313</v>
      </c>
      <c r="Q29" s="111">
        <f t="shared" si="5"/>
        <v>144.5148759516066</v>
      </c>
      <c r="R29" s="111">
        <f t="shared" si="6"/>
        <v>69.634160135198073</v>
      </c>
      <c r="S29" s="111"/>
      <c r="T29" s="315"/>
      <c r="U29" s="311"/>
      <c r="V29" s="319"/>
      <c r="W29" s="319"/>
      <c r="X29" s="334"/>
      <c r="Y29" s="319"/>
      <c r="AD29" s="325"/>
    </row>
    <row r="30" spans="1:34" s="317" customFormat="1">
      <c r="A30" s="250" t="s">
        <v>173</v>
      </c>
      <c r="B30" s="471" t="s">
        <v>847</v>
      </c>
      <c r="C30" s="239" t="s">
        <v>154</v>
      </c>
      <c r="D30" s="472">
        <v>96.019000000000005</v>
      </c>
      <c r="E30" s="472">
        <v>11.721</v>
      </c>
      <c r="F30" s="473">
        <v>95.622</v>
      </c>
      <c r="G30" s="105">
        <f>+G33+G37+G38</f>
        <v>131.876</v>
      </c>
      <c r="H30" s="105">
        <f>+H33+H37+H38</f>
        <v>31.989000000000001</v>
      </c>
      <c r="I30" s="105">
        <f t="shared" ref="I30" ca="1" si="7">+I33+I37+I38</f>
        <v>131.876</v>
      </c>
      <c r="J30" s="105">
        <v>145.73599999999999</v>
      </c>
      <c r="K30" s="543">
        <v>72.688000000000002</v>
      </c>
      <c r="L30" s="99">
        <f t="shared" si="1"/>
        <v>33.315281350566032</v>
      </c>
      <c r="M30" s="99" t="e">
        <f>ROUND(('4 TM DV'!#REF!),2)</f>
        <v>#REF!</v>
      </c>
      <c r="N30" s="99">
        <f t="shared" si="2"/>
        <v>24.256877672965512</v>
      </c>
      <c r="O30" s="99" t="e">
        <f>ROUND(('4 TM DV'!#REF!),2)</f>
        <v>#REF!</v>
      </c>
      <c r="P30" s="449">
        <f t="shared" si="0"/>
        <v>152.40844157202318</v>
      </c>
      <c r="Q30" s="99">
        <f t="shared" si="5"/>
        <v>110.5098729109163</v>
      </c>
      <c r="R30" s="99">
        <f t="shared" si="6"/>
        <v>49.876488993797004</v>
      </c>
      <c r="S30" s="99"/>
      <c r="T30" s="364"/>
      <c r="U30" s="299"/>
      <c r="X30" s="333"/>
      <c r="AD30" s="45"/>
    </row>
    <row r="31" spans="1:34" s="317" customFormat="1">
      <c r="A31" s="486" t="s">
        <v>934</v>
      </c>
      <c r="B31" s="471" t="s">
        <v>949</v>
      </c>
      <c r="C31" s="239" t="s">
        <v>154</v>
      </c>
      <c r="D31" s="472"/>
      <c r="E31" s="472"/>
      <c r="F31" s="473"/>
      <c r="G31" s="472"/>
      <c r="H31" s="472"/>
      <c r="I31" s="474"/>
      <c r="J31" s="487"/>
      <c r="K31" s="488"/>
      <c r="L31" s="99"/>
      <c r="M31" s="99"/>
      <c r="N31" s="99"/>
      <c r="O31" s="99"/>
      <c r="P31" s="449"/>
      <c r="Q31" s="99"/>
      <c r="R31" s="99"/>
      <c r="S31" s="99"/>
      <c r="T31" s="354"/>
      <c r="V31" s="28">
        <f>+K29-K30-K39</f>
        <v>17.107000000000028</v>
      </c>
      <c r="X31" s="333"/>
      <c r="AD31" s="317">
        <v>188.666</v>
      </c>
    </row>
    <row r="32" spans="1:34" s="317" customFormat="1">
      <c r="A32" s="250"/>
      <c r="B32" s="471" t="s">
        <v>153</v>
      </c>
      <c r="C32" s="239"/>
      <c r="D32" s="472"/>
      <c r="E32" s="472"/>
      <c r="F32" s="473"/>
      <c r="G32" s="472"/>
      <c r="H32" s="472"/>
      <c r="I32" s="474"/>
      <c r="J32" s="487"/>
      <c r="K32" s="488"/>
      <c r="L32" s="99"/>
      <c r="M32" s="99"/>
      <c r="N32" s="99"/>
      <c r="O32" s="99"/>
      <c r="P32" s="449"/>
      <c r="Q32" s="99"/>
      <c r="R32" s="99"/>
      <c r="S32" s="99"/>
      <c r="T32" s="316"/>
      <c r="X32" s="333"/>
    </row>
    <row r="33" spans="1:33" s="317" customFormat="1">
      <c r="A33" s="489"/>
      <c r="B33" s="490" t="s">
        <v>1079</v>
      </c>
      <c r="C33" s="239" t="s">
        <v>154</v>
      </c>
      <c r="D33" s="472">
        <v>11.622999999999999</v>
      </c>
      <c r="E33" s="472"/>
      <c r="F33" s="473">
        <v>66.499219999999994</v>
      </c>
      <c r="G33" s="472">
        <v>114.72</v>
      </c>
      <c r="H33" s="472">
        <v>25.393000000000001</v>
      </c>
      <c r="I33" s="474"/>
      <c r="J33" s="491">
        <v>101.06399999999999</v>
      </c>
      <c r="K33" s="488">
        <v>54.646999999999998</v>
      </c>
      <c r="L33" s="99">
        <f t="shared" ref="L33:L42" si="8">H33/D33%</f>
        <v>218.4719951819668</v>
      </c>
      <c r="M33" s="99" t="e">
        <f>ROUND(('4 TM DV'!#REF!),2)</f>
        <v>#REF!</v>
      </c>
      <c r="N33" s="99">
        <f t="shared" ref="N33:N41" si="9">H33/G33%</f>
        <v>22.134762900976291</v>
      </c>
      <c r="O33" s="99" t="e">
        <f>ROUND(('4 TM DV'!#REF!),2)</f>
        <v>#REF!</v>
      </c>
      <c r="P33" s="449">
        <f t="shared" si="0"/>
        <v>151.9777224454663</v>
      </c>
      <c r="Q33" s="99">
        <f t="shared" ref="Q33:Q44" si="10">J33/G33%</f>
        <v>88.096234309623426</v>
      </c>
      <c r="R33" s="99">
        <f t="shared" ref="R33:R44" si="11">K33/J33%</f>
        <v>54.071677352964457</v>
      </c>
      <c r="S33" s="99"/>
      <c r="T33" s="364"/>
      <c r="U33" s="339"/>
      <c r="W33" s="297"/>
      <c r="X33" s="333"/>
    </row>
    <row r="34" spans="1:33" hidden="1">
      <c r="A34" s="489"/>
      <c r="B34" s="492" t="s">
        <v>848</v>
      </c>
      <c r="C34" s="239" t="s">
        <v>154</v>
      </c>
      <c r="D34" s="472"/>
      <c r="E34" s="472"/>
      <c r="F34" s="473"/>
      <c r="G34" s="472"/>
      <c r="H34" s="472"/>
      <c r="I34" s="474"/>
      <c r="J34" s="487"/>
      <c r="K34" s="488"/>
      <c r="L34" s="99" t="e">
        <f t="shared" si="8"/>
        <v>#DIV/0!</v>
      </c>
      <c r="M34" s="99" t="e">
        <f>ROUND(('4 TM DV'!#REF!),2)</f>
        <v>#REF!</v>
      </c>
      <c r="N34" s="99" t="e">
        <f t="shared" si="9"/>
        <v>#DIV/0!</v>
      </c>
      <c r="O34" s="99" t="e">
        <f>ROUND(('4 TM DV'!#REF!),2)</f>
        <v>#REF!</v>
      </c>
      <c r="P34" s="449" t="e">
        <f t="shared" ref="P34:P35" si="12">J34/F34%</f>
        <v>#DIV/0!</v>
      </c>
      <c r="Q34" s="99" t="e">
        <f t="shared" ref="Q34:Q37" si="13">J34/G34%</f>
        <v>#DIV/0!</v>
      </c>
      <c r="R34" s="99" t="e">
        <f t="shared" ref="R34:R37" si="14">K34/J34%</f>
        <v>#DIV/0!</v>
      </c>
      <c r="S34" s="99"/>
      <c r="T34" s="313"/>
      <c r="X34" s="333"/>
    </row>
    <row r="35" spans="1:33" hidden="1">
      <c r="A35" s="250"/>
      <c r="B35" s="471" t="s">
        <v>849</v>
      </c>
      <c r="C35" s="239" t="s">
        <v>154</v>
      </c>
      <c r="D35" s="472"/>
      <c r="E35" s="472"/>
      <c r="F35" s="473"/>
      <c r="G35" s="472"/>
      <c r="H35" s="472"/>
      <c r="I35" s="474"/>
      <c r="J35" s="487"/>
      <c r="K35" s="488"/>
      <c r="L35" s="99" t="e">
        <f t="shared" si="8"/>
        <v>#DIV/0!</v>
      </c>
      <c r="M35" s="99" t="e">
        <f>ROUND(('4 TM DV'!#REF!),2)</f>
        <v>#REF!</v>
      </c>
      <c r="N35" s="99" t="e">
        <f t="shared" si="9"/>
        <v>#DIV/0!</v>
      </c>
      <c r="O35" s="99" t="e">
        <f>ROUND(('4 TM DV'!#REF!),2)</f>
        <v>#REF!</v>
      </c>
      <c r="P35" s="449" t="e">
        <f t="shared" si="12"/>
        <v>#DIV/0!</v>
      </c>
      <c r="Q35" s="99" t="e">
        <f t="shared" si="13"/>
        <v>#DIV/0!</v>
      </c>
      <c r="R35" s="99" t="e">
        <f t="shared" si="14"/>
        <v>#DIV/0!</v>
      </c>
      <c r="S35" s="99"/>
      <c r="T35" s="313"/>
      <c r="W35" s="45"/>
      <c r="X35" s="333"/>
    </row>
    <row r="36" spans="1:33" s="444" customFormat="1">
      <c r="A36" s="476"/>
      <c r="B36" s="477" t="s">
        <v>1078</v>
      </c>
      <c r="C36" s="239" t="s">
        <v>154</v>
      </c>
      <c r="D36" s="478"/>
      <c r="E36" s="478"/>
      <c r="F36" s="479"/>
      <c r="G36" s="478"/>
      <c r="H36" s="478"/>
      <c r="I36" s="493"/>
      <c r="J36" s="494"/>
      <c r="K36" s="495"/>
      <c r="L36" s="449"/>
      <c r="M36" s="449"/>
      <c r="N36" s="449"/>
      <c r="O36" s="449"/>
      <c r="P36" s="449"/>
      <c r="Q36" s="99"/>
      <c r="R36" s="99"/>
      <c r="S36" s="449"/>
      <c r="T36" s="443"/>
      <c r="W36" s="45"/>
      <c r="X36" s="333"/>
      <c r="AD36" s="28">
        <f>+J29-J39-J40</f>
        <v>145.73600000000002</v>
      </c>
    </row>
    <row r="37" spans="1:33" s="444" customFormat="1" ht="45">
      <c r="A37" s="496" t="s">
        <v>934</v>
      </c>
      <c r="B37" s="477" t="s">
        <v>1080</v>
      </c>
      <c r="C37" s="239" t="s">
        <v>154</v>
      </c>
      <c r="D37" s="478"/>
      <c r="E37" s="478"/>
      <c r="F37" s="479"/>
      <c r="G37" s="478">
        <v>1.07</v>
      </c>
      <c r="H37" s="478">
        <v>0.02</v>
      </c>
      <c r="I37" s="493"/>
      <c r="J37" s="494">
        <f>0.145+27.736</f>
        <v>27.881</v>
      </c>
      <c r="K37" s="495"/>
      <c r="L37" s="449"/>
      <c r="M37" s="449"/>
      <c r="N37" s="449"/>
      <c r="O37" s="449"/>
      <c r="P37" s="449"/>
      <c r="Q37" s="99">
        <f t="shared" si="13"/>
        <v>2605.700934579439</v>
      </c>
      <c r="R37" s="99">
        <f t="shared" si="14"/>
        <v>0</v>
      </c>
      <c r="S37" s="449"/>
      <c r="T37" s="443"/>
      <c r="W37" s="45"/>
      <c r="X37" s="333"/>
      <c r="AD37" s="444">
        <f>13+17.752</f>
        <v>30.751999999999999</v>
      </c>
    </row>
    <row r="38" spans="1:33">
      <c r="A38" s="486" t="s">
        <v>934</v>
      </c>
      <c r="B38" s="471" t="s">
        <v>948</v>
      </c>
      <c r="C38" s="239" t="s">
        <v>154</v>
      </c>
      <c r="D38" s="472">
        <v>32.617000000000004</v>
      </c>
      <c r="E38" s="472"/>
      <c r="F38" s="473">
        <v>29.122780000000006</v>
      </c>
      <c r="G38" s="472">
        <v>16.086000000000013</v>
      </c>
      <c r="H38" s="487">
        <v>6.5759999999999996</v>
      </c>
      <c r="I38" s="487">
        <f t="shared" ref="I38" ca="1" si="15">+I30-I33</f>
        <v>131.876</v>
      </c>
      <c r="J38" s="487">
        <f>J30-J33-J37</f>
        <v>16.790999999999997</v>
      </c>
      <c r="K38" s="487">
        <f>K30-K33</f>
        <v>18.041000000000004</v>
      </c>
      <c r="L38" s="99">
        <f t="shared" si="8"/>
        <v>20.161265597694449</v>
      </c>
      <c r="M38" s="99" t="e">
        <f>ROUND(('4 TM DV'!#REF!),2)</f>
        <v>#REF!</v>
      </c>
      <c r="N38" s="99">
        <f t="shared" si="9"/>
        <v>40.880268556508732</v>
      </c>
      <c r="O38" s="99" t="e">
        <f>ROUND(('4 TM DV'!#REF!),2)</f>
        <v>#REF!</v>
      </c>
      <c r="P38" s="449">
        <f t="shared" si="0"/>
        <v>57.655896861494661</v>
      </c>
      <c r="Q38" s="99">
        <f t="shared" si="10"/>
        <v>104.38269302499059</v>
      </c>
      <c r="R38" s="99">
        <f t="shared" si="11"/>
        <v>107.44446429634927</v>
      </c>
      <c r="S38" s="99"/>
      <c r="T38" s="367"/>
      <c r="U38" s="320"/>
      <c r="X38" s="333"/>
      <c r="AD38" s="314">
        <v>6.5760000000000005</v>
      </c>
      <c r="AE38" s="314">
        <v>11.721</v>
      </c>
      <c r="AF38" s="314">
        <v>44.47</v>
      </c>
      <c r="AG38" s="314">
        <v>66.325999999999993</v>
      </c>
    </row>
    <row r="39" spans="1:33">
      <c r="A39" s="250" t="s">
        <v>174</v>
      </c>
      <c r="B39" s="471" t="s">
        <v>850</v>
      </c>
      <c r="C39" s="239" t="s">
        <v>154</v>
      </c>
      <c r="D39" s="472">
        <v>147.785</v>
      </c>
      <c r="E39" s="472"/>
      <c r="F39" s="133">
        <v>319.87900000000002</v>
      </c>
      <c r="G39" s="472">
        <v>284.13099999999997</v>
      </c>
      <c r="H39" s="105">
        <v>149.85900000000001</v>
      </c>
      <c r="I39" s="474"/>
      <c r="J39" s="487">
        <v>441.87099999999998</v>
      </c>
      <c r="K39" s="502">
        <v>328.84</v>
      </c>
      <c r="L39" s="99">
        <f t="shared" si="8"/>
        <v>101.4033900598843</v>
      </c>
      <c r="M39" s="99" t="e">
        <f>ROUND(('4 TM DV'!#REF!),2)</f>
        <v>#REF!</v>
      </c>
      <c r="N39" s="99">
        <f t="shared" si="9"/>
        <v>52.74292491843552</v>
      </c>
      <c r="O39" s="99" t="e">
        <f>ROUND(('4 TM DV'!#REF!),2)</f>
        <v>#REF!</v>
      </c>
      <c r="P39" s="449">
        <f t="shared" si="0"/>
        <v>138.13692052307277</v>
      </c>
      <c r="Q39" s="99">
        <f t="shared" si="10"/>
        <v>155.51664549098834</v>
      </c>
      <c r="R39" s="99">
        <f t="shared" si="11"/>
        <v>74.4199098832012</v>
      </c>
      <c r="S39" s="104"/>
      <c r="T39" s="313"/>
      <c r="X39" s="333"/>
      <c r="AD39" s="28">
        <f>+J38-J37</f>
        <v>-11.090000000000003</v>
      </c>
    </row>
    <row r="40" spans="1:33" s="321" customFormat="1">
      <c r="A40" s="250" t="s">
        <v>175</v>
      </c>
      <c r="B40" s="471" t="s">
        <v>855</v>
      </c>
      <c r="C40" s="239" t="s">
        <v>154</v>
      </c>
      <c r="D40" s="472">
        <v>7.1599999999999966</v>
      </c>
      <c r="E40" s="472"/>
      <c r="F40" s="473">
        <f>F29-F30-F39</f>
        <v>170.71999999999997</v>
      </c>
      <c r="G40" s="472">
        <v>48.233000000000061</v>
      </c>
      <c r="H40" s="491">
        <f t="shared" ref="H40:I40" si="16">H29-H30-H39</f>
        <v>3.657999999999987</v>
      </c>
      <c r="I40" s="247">
        <f t="shared" ca="1" si="16"/>
        <v>48.296999999999969</v>
      </c>
      <c r="J40" s="487">
        <f>3.873+2.216+3+3.184+1.312</f>
        <v>13.584999999999999</v>
      </c>
      <c r="K40" s="502">
        <f>2.992+7.8+5.035+1.28</f>
        <v>17.106999999999999</v>
      </c>
      <c r="L40" s="99">
        <f t="shared" si="8"/>
        <v>51.08938547486018</v>
      </c>
      <c r="M40" s="99" t="e">
        <f>ROUND(('4 TM DV'!#REF!),2)</f>
        <v>#REF!</v>
      </c>
      <c r="N40" s="99">
        <f t="shared" si="9"/>
        <v>7.5840192399394244</v>
      </c>
      <c r="O40" s="99" t="e">
        <f>ROUND(('4 TM DV'!#REF!),2)</f>
        <v>#REF!</v>
      </c>
      <c r="P40" s="449">
        <f t="shared" si="0"/>
        <v>7.9574742268041252</v>
      </c>
      <c r="Q40" s="99">
        <f t="shared" si="10"/>
        <v>28.165363962432323</v>
      </c>
      <c r="R40" s="99">
        <f t="shared" si="11"/>
        <v>125.92565329407434</v>
      </c>
      <c r="S40" s="104"/>
      <c r="T40" s="316"/>
      <c r="U40" s="320">
        <f>+K29-K30-K39</f>
        <v>17.107000000000028</v>
      </c>
      <c r="V40" s="320"/>
      <c r="X40" s="333"/>
    </row>
    <row r="41" spans="1:33" s="322" customFormat="1">
      <c r="A41" s="463">
        <v>9</v>
      </c>
      <c r="B41" s="467" t="s">
        <v>851</v>
      </c>
      <c r="C41" s="463" t="s">
        <v>895</v>
      </c>
      <c r="D41" s="111">
        <v>133.88</v>
      </c>
      <c r="E41" s="109">
        <v>55.66</v>
      </c>
      <c r="F41" s="461">
        <f>F43</f>
        <v>1513.0700000000002</v>
      </c>
      <c r="G41" s="109">
        <f t="shared" ref="G41:I41" si="17">+G50+G43</f>
        <v>1679.0239999999999</v>
      </c>
      <c r="H41" s="109" t="e">
        <f t="shared" si="17"/>
        <v>#REF!</v>
      </c>
      <c r="I41" s="109" t="e">
        <f t="shared" si="17"/>
        <v>#REF!</v>
      </c>
      <c r="J41" s="109" t="e">
        <f>+J50+J43</f>
        <v>#REF!</v>
      </c>
      <c r="K41" s="109" t="e">
        <f t="shared" ref="K41" si="18">+K50+K43</f>
        <v>#REF!</v>
      </c>
      <c r="L41" s="111" t="e">
        <f t="shared" si="8"/>
        <v>#REF!</v>
      </c>
      <c r="M41" s="111" t="e">
        <f>ROUND(('4 TM DV'!#REF!),2)</f>
        <v>#REF!</v>
      </c>
      <c r="N41" s="111" t="e">
        <f t="shared" si="9"/>
        <v>#REF!</v>
      </c>
      <c r="O41" s="111" t="e">
        <f>ROUND(('4 TM DV'!#REF!),2)</f>
        <v>#REF!</v>
      </c>
      <c r="P41" s="462" t="e">
        <f t="shared" si="0"/>
        <v>#REF!</v>
      </c>
      <c r="Q41" s="111" t="e">
        <f t="shared" si="10"/>
        <v>#REF!</v>
      </c>
      <c r="R41" s="111" t="e">
        <f t="shared" si="11"/>
        <v>#REF!</v>
      </c>
      <c r="S41" s="111"/>
      <c r="T41" s="315"/>
      <c r="U41" s="319"/>
      <c r="X41" s="332"/>
    </row>
    <row r="42" spans="1:33" ht="15.75" hidden="1" customHeight="1">
      <c r="A42" s="250"/>
      <c r="B42" s="471" t="s">
        <v>852</v>
      </c>
      <c r="C42" s="463" t="s">
        <v>895</v>
      </c>
      <c r="D42" s="99"/>
      <c r="E42" s="99"/>
      <c r="F42" s="133"/>
      <c r="G42" s="104"/>
      <c r="H42" s="99"/>
      <c r="I42" s="99"/>
      <c r="J42" s="536"/>
      <c r="K42" s="106"/>
      <c r="L42" s="99" t="e">
        <f t="shared" si="8"/>
        <v>#DIV/0!</v>
      </c>
      <c r="M42" s="99" t="e">
        <f>ROUND(('4 TM DV'!#REF!),2)</f>
        <v>#REF!</v>
      </c>
      <c r="N42" s="111" t="e">
        <f t="shared" ref="N42:N63" si="19">H42/G42%</f>
        <v>#DIV/0!</v>
      </c>
      <c r="O42" s="111" t="e">
        <f>ROUND(('4 TM DV'!#REF!),2)</f>
        <v>#REF!</v>
      </c>
      <c r="P42" s="462" t="e">
        <f t="shared" si="0"/>
        <v>#DIV/0!</v>
      </c>
      <c r="Q42" s="111" t="e">
        <f t="shared" si="10"/>
        <v>#DIV/0!</v>
      </c>
      <c r="R42" s="111" t="e">
        <f t="shared" si="11"/>
        <v>#DIV/0!</v>
      </c>
      <c r="S42" s="99"/>
      <c r="T42" s="313"/>
      <c r="X42" s="333"/>
    </row>
    <row r="43" spans="1:33" s="444" customFormat="1" ht="15.75" customHeight="1">
      <c r="A43" s="476" t="s">
        <v>173</v>
      </c>
      <c r="B43" s="497" t="s">
        <v>1081</v>
      </c>
      <c r="C43" s="250" t="s">
        <v>895</v>
      </c>
      <c r="D43" s="449"/>
      <c r="E43" s="449"/>
      <c r="F43" s="498">
        <f>+F44+F45</f>
        <v>1513.0700000000002</v>
      </c>
      <c r="G43" s="500">
        <f t="shared" ref="G43:O43" si="20">+G44+G45</f>
        <v>1679.0239999999999</v>
      </c>
      <c r="H43" s="498" t="e">
        <f t="shared" si="20"/>
        <v>#REF!</v>
      </c>
      <c r="I43" s="498" t="e">
        <f t="shared" si="20"/>
        <v>#REF!</v>
      </c>
      <c r="J43" s="500" t="e">
        <f t="shared" si="20"/>
        <v>#REF!</v>
      </c>
      <c r="K43" s="500" t="e">
        <f t="shared" si="20"/>
        <v>#REF!</v>
      </c>
      <c r="L43" s="498">
        <f t="shared" si="20"/>
        <v>0</v>
      </c>
      <c r="M43" s="498">
        <f t="shared" si="20"/>
        <v>0</v>
      </c>
      <c r="N43" s="498" t="e">
        <f t="shared" si="20"/>
        <v>#REF!</v>
      </c>
      <c r="O43" s="498" t="e">
        <f t="shared" si="20"/>
        <v>#REF!</v>
      </c>
      <c r="P43" s="449" t="e">
        <f t="shared" si="0"/>
        <v>#REF!</v>
      </c>
      <c r="Q43" s="99" t="e">
        <f t="shared" si="10"/>
        <v>#REF!</v>
      </c>
      <c r="R43" s="99" t="e">
        <f t="shared" si="11"/>
        <v>#REF!</v>
      </c>
      <c r="S43" s="449"/>
      <c r="T43" s="443"/>
      <c r="X43" s="333"/>
    </row>
    <row r="44" spans="1:33" s="444" customFormat="1" ht="15.75" customHeight="1">
      <c r="A44" s="496" t="s">
        <v>934</v>
      </c>
      <c r="B44" s="497" t="s">
        <v>1082</v>
      </c>
      <c r="C44" s="250" t="s">
        <v>895</v>
      </c>
      <c r="D44" s="449"/>
      <c r="E44" s="449"/>
      <c r="F44" s="498">
        <v>156.37</v>
      </c>
      <c r="G44" s="501">
        <v>159.024</v>
      </c>
      <c r="H44" s="499" t="e">
        <f>ROUND(('3 CN XD'!#REF!),2)</f>
        <v>#REF!</v>
      </c>
      <c r="I44" s="499" t="e">
        <f>ROUND(('3 CN XD'!#REF!),2)</f>
        <v>#REF!</v>
      </c>
      <c r="J44" s="539" t="e">
        <f>ROUND(('3 CN XD'!#REF!),2)</f>
        <v>#REF!</v>
      </c>
      <c r="K44" s="535" t="e">
        <f>ROUND(('3 CN XD'!#REF!),2)</f>
        <v>#REF!</v>
      </c>
      <c r="L44" s="449"/>
      <c r="M44" s="449"/>
      <c r="N44" s="111" t="e">
        <f t="shared" si="19"/>
        <v>#REF!</v>
      </c>
      <c r="O44" s="111" t="e">
        <f>ROUND(('4 TM DV'!#REF!),2)</f>
        <v>#REF!</v>
      </c>
      <c r="P44" s="449" t="e">
        <f t="shared" si="0"/>
        <v>#REF!</v>
      </c>
      <c r="Q44" s="99" t="e">
        <f t="shared" si="10"/>
        <v>#REF!</v>
      </c>
      <c r="R44" s="99" t="e">
        <f t="shared" si="11"/>
        <v>#REF!</v>
      </c>
      <c r="S44" s="449"/>
      <c r="T44" s="443"/>
      <c r="X44" s="333"/>
    </row>
    <row r="45" spans="1:33" s="444" customFormat="1" ht="15.75" customHeight="1">
      <c r="A45" s="496" t="s">
        <v>934</v>
      </c>
      <c r="B45" s="497" t="s">
        <v>1083</v>
      </c>
      <c r="C45" s="250" t="s">
        <v>895</v>
      </c>
      <c r="D45" s="449"/>
      <c r="E45" s="449"/>
      <c r="F45" s="500">
        <v>1356.7</v>
      </c>
      <c r="G45" s="501">
        <v>1520</v>
      </c>
      <c r="H45" s="376" t="e">
        <f>ROUND(('3 CN XD'!#REF!),2)</f>
        <v>#REF!</v>
      </c>
      <c r="I45" s="376" t="e">
        <f>ROUND(('3 CN XD'!#REF!),2)</f>
        <v>#REF!</v>
      </c>
      <c r="J45" s="376" t="e">
        <f>ROUND(('3 CN XD'!#REF!),2)</f>
        <v>#REF!</v>
      </c>
      <c r="K45" s="376" t="e">
        <f>ROUND(('3 CN XD'!#REF!),2)</f>
        <v>#REF!</v>
      </c>
      <c r="L45" s="449"/>
      <c r="M45" s="449"/>
      <c r="N45" s="111" t="e">
        <f t="shared" si="19"/>
        <v>#REF!</v>
      </c>
      <c r="O45" s="111" t="e">
        <f>ROUND(('4 TM DV'!#REF!),2)</f>
        <v>#REF!</v>
      </c>
      <c r="P45" s="449" t="e">
        <f t="shared" ref="P45:P63" si="21">J45/F45%</f>
        <v>#REF!</v>
      </c>
      <c r="Q45" s="99" t="e">
        <f t="shared" ref="Q45:Q63" si="22">J45/G45%</f>
        <v>#REF!</v>
      </c>
      <c r="R45" s="99" t="e">
        <f t="shared" ref="R45:R63" si="23">K45/J45%</f>
        <v>#REF!</v>
      </c>
      <c r="S45" s="449"/>
      <c r="T45" s="443"/>
      <c r="X45" s="333"/>
    </row>
    <row r="46" spans="1:33" s="444" customFormat="1" ht="15.75" hidden="1" customHeight="1">
      <c r="A46" s="496" t="s">
        <v>934</v>
      </c>
      <c r="B46" s="497" t="s">
        <v>1084</v>
      </c>
      <c r="C46" s="250" t="s">
        <v>895</v>
      </c>
      <c r="D46" s="449"/>
      <c r="E46" s="449"/>
      <c r="F46" s="498"/>
      <c r="G46" s="449"/>
      <c r="H46" s="449"/>
      <c r="I46" s="449"/>
      <c r="J46" s="480"/>
      <c r="K46" s="481"/>
      <c r="L46" s="449"/>
      <c r="M46" s="449"/>
      <c r="N46" s="111" t="e">
        <f t="shared" si="19"/>
        <v>#DIV/0!</v>
      </c>
      <c r="O46" s="111" t="e">
        <f>ROUND(('4 TM DV'!#REF!),2)</f>
        <v>#REF!</v>
      </c>
      <c r="P46" s="462"/>
      <c r="Q46" s="111"/>
      <c r="R46" s="111"/>
      <c r="S46" s="449"/>
      <c r="T46" s="443"/>
      <c r="X46" s="333"/>
    </row>
    <row r="47" spans="1:33" s="444" customFormat="1" ht="30" hidden="1">
      <c r="A47" s="476" t="s">
        <v>174</v>
      </c>
      <c r="B47" s="497" t="s">
        <v>1085</v>
      </c>
      <c r="C47" s="250" t="s">
        <v>895</v>
      </c>
      <c r="D47" s="449"/>
      <c r="E47" s="449"/>
      <c r="F47" s="498"/>
      <c r="G47" s="449"/>
      <c r="H47" s="449"/>
      <c r="I47" s="449"/>
      <c r="J47" s="480"/>
      <c r="K47" s="481"/>
      <c r="L47" s="449"/>
      <c r="M47" s="449"/>
      <c r="N47" s="111" t="e">
        <f t="shared" si="19"/>
        <v>#DIV/0!</v>
      </c>
      <c r="O47" s="111" t="e">
        <f>ROUND(('4 TM DV'!#REF!),2)</f>
        <v>#REF!</v>
      </c>
      <c r="P47" s="462"/>
      <c r="Q47" s="111"/>
      <c r="R47" s="111"/>
      <c r="S47" s="449"/>
      <c r="T47" s="443"/>
      <c r="X47" s="333"/>
    </row>
    <row r="48" spans="1:33" s="444" customFormat="1" hidden="1">
      <c r="A48" s="476"/>
      <c r="B48" s="497" t="s">
        <v>1086</v>
      </c>
      <c r="C48" s="250" t="s">
        <v>895</v>
      </c>
      <c r="D48" s="449"/>
      <c r="E48" s="449"/>
      <c r="F48" s="498"/>
      <c r="G48" s="449"/>
      <c r="H48" s="449"/>
      <c r="I48" s="449"/>
      <c r="J48" s="480"/>
      <c r="K48" s="481"/>
      <c r="L48" s="449"/>
      <c r="M48" s="449"/>
      <c r="N48" s="111" t="e">
        <f t="shared" si="19"/>
        <v>#DIV/0!</v>
      </c>
      <c r="O48" s="111" t="e">
        <f>ROUND(('4 TM DV'!#REF!),2)</f>
        <v>#REF!</v>
      </c>
      <c r="P48" s="462"/>
      <c r="Q48" s="111"/>
      <c r="R48" s="111"/>
      <c r="S48" s="449"/>
      <c r="T48" s="443"/>
      <c r="X48" s="333"/>
    </row>
    <row r="49" spans="1:24" s="444" customFormat="1" hidden="1">
      <c r="A49" s="476"/>
      <c r="B49" s="497" t="s">
        <v>1087</v>
      </c>
      <c r="C49" s="250" t="s">
        <v>895</v>
      </c>
      <c r="D49" s="449"/>
      <c r="E49" s="449"/>
      <c r="F49" s="498"/>
      <c r="G49" s="449"/>
      <c r="H49" s="449"/>
      <c r="I49" s="449"/>
      <c r="J49" s="480"/>
      <c r="K49" s="481"/>
      <c r="L49" s="449"/>
      <c r="M49" s="449"/>
      <c r="N49" s="111" t="e">
        <f t="shared" si="19"/>
        <v>#DIV/0!</v>
      </c>
      <c r="O49" s="111" t="e">
        <f>ROUND(('4 TM DV'!#REF!),2)</f>
        <v>#REF!</v>
      </c>
      <c r="P49" s="462"/>
      <c r="Q49" s="111"/>
      <c r="R49" s="111"/>
      <c r="S49" s="449"/>
      <c r="T49" s="443"/>
      <c r="X49" s="333"/>
    </row>
    <row r="50" spans="1:24" s="444" customFormat="1" ht="15.75" hidden="1" customHeight="1">
      <c r="A50" s="476" t="s">
        <v>175</v>
      </c>
      <c r="B50" s="497" t="s">
        <v>1088</v>
      </c>
      <c r="C50" s="476" t="s">
        <v>49</v>
      </c>
      <c r="D50" s="449"/>
      <c r="E50" s="449"/>
      <c r="F50" s="498"/>
      <c r="G50" s="498"/>
      <c r="H50" s="498"/>
      <c r="I50" s="498"/>
      <c r="J50" s="498"/>
      <c r="K50" s="498"/>
      <c r="L50" s="449"/>
      <c r="M50" s="449"/>
      <c r="N50" s="111" t="e">
        <f t="shared" si="19"/>
        <v>#DIV/0!</v>
      </c>
      <c r="O50" s="111" t="e">
        <f>ROUND(('4 TM DV'!#REF!),2)</f>
        <v>#REF!</v>
      </c>
      <c r="P50" s="462"/>
      <c r="Q50" s="111"/>
      <c r="R50" s="111"/>
      <c r="S50" s="449"/>
      <c r="T50" s="443"/>
      <c r="X50" s="333"/>
    </row>
    <row r="51" spans="1:24" s="444" customFormat="1" ht="15.75" hidden="1" customHeight="1">
      <c r="A51" s="496" t="s">
        <v>934</v>
      </c>
      <c r="B51" s="497" t="s">
        <v>1089</v>
      </c>
      <c r="C51" s="476" t="s">
        <v>49</v>
      </c>
      <c r="D51" s="449"/>
      <c r="E51" s="449"/>
      <c r="F51" s="498"/>
      <c r="G51" s="449"/>
      <c r="H51" s="449"/>
      <c r="I51" s="449"/>
      <c r="J51" s="480"/>
      <c r="K51" s="481"/>
      <c r="L51" s="449"/>
      <c r="M51" s="449"/>
      <c r="N51" s="111" t="e">
        <f t="shared" si="19"/>
        <v>#DIV/0!</v>
      </c>
      <c r="O51" s="111" t="e">
        <f>ROUND(('4 TM DV'!#REF!),2)</f>
        <v>#REF!</v>
      </c>
      <c r="P51" s="462"/>
      <c r="Q51" s="111"/>
      <c r="R51" s="111"/>
      <c r="S51" s="449"/>
      <c r="T51" s="443"/>
      <c r="X51" s="333"/>
    </row>
    <row r="52" spans="1:24" s="444" customFormat="1" ht="15.75" hidden="1" customHeight="1">
      <c r="A52" s="496" t="s">
        <v>264</v>
      </c>
      <c r="B52" s="497" t="s">
        <v>1090</v>
      </c>
      <c r="C52" s="476" t="s">
        <v>49</v>
      </c>
      <c r="D52" s="449"/>
      <c r="E52" s="449"/>
      <c r="F52" s="498"/>
      <c r="G52" s="449"/>
      <c r="H52" s="449"/>
      <c r="I52" s="449"/>
      <c r="J52" s="480"/>
      <c r="K52" s="481"/>
      <c r="L52" s="449"/>
      <c r="M52" s="449"/>
      <c r="N52" s="111" t="e">
        <f t="shared" si="19"/>
        <v>#DIV/0!</v>
      </c>
      <c r="O52" s="111" t="e">
        <f>ROUND(('4 TM DV'!#REF!),2)</f>
        <v>#REF!</v>
      </c>
      <c r="P52" s="462"/>
      <c r="Q52" s="111"/>
      <c r="R52" s="111"/>
      <c r="S52" s="449"/>
      <c r="T52" s="443"/>
      <c r="X52" s="333"/>
    </row>
    <row r="53" spans="1:24" s="444" customFormat="1" ht="15.75" hidden="1" customHeight="1">
      <c r="A53" s="496" t="s">
        <v>264</v>
      </c>
      <c r="B53" s="497" t="s">
        <v>1091</v>
      </c>
      <c r="C53" s="476" t="s">
        <v>49</v>
      </c>
      <c r="D53" s="449"/>
      <c r="E53" s="449"/>
      <c r="F53" s="498"/>
      <c r="G53" s="449"/>
      <c r="H53" s="449"/>
      <c r="I53" s="449"/>
      <c r="J53" s="480"/>
      <c r="K53" s="481"/>
      <c r="L53" s="449"/>
      <c r="M53" s="449"/>
      <c r="N53" s="111" t="e">
        <f t="shared" si="19"/>
        <v>#DIV/0!</v>
      </c>
      <c r="O53" s="111" t="e">
        <f>ROUND(('4 TM DV'!#REF!),2)</f>
        <v>#REF!</v>
      </c>
      <c r="P53" s="462"/>
      <c r="Q53" s="111"/>
      <c r="R53" s="111"/>
      <c r="S53" s="449"/>
      <c r="T53" s="443"/>
      <c r="X53" s="333"/>
    </row>
    <row r="54" spans="1:24" s="444" customFormat="1" ht="15.75" hidden="1" customHeight="1">
      <c r="A54" s="496" t="s">
        <v>934</v>
      </c>
      <c r="B54" s="497" t="s">
        <v>1092</v>
      </c>
      <c r="C54" s="476" t="s">
        <v>49</v>
      </c>
      <c r="D54" s="449"/>
      <c r="E54" s="449"/>
      <c r="F54" s="498"/>
      <c r="G54" s="449"/>
      <c r="H54" s="449"/>
      <c r="I54" s="449"/>
      <c r="J54" s="480"/>
      <c r="K54" s="481"/>
      <c r="L54" s="449"/>
      <c r="M54" s="449"/>
      <c r="N54" s="111" t="e">
        <f t="shared" si="19"/>
        <v>#DIV/0!</v>
      </c>
      <c r="O54" s="111" t="e">
        <f>ROUND(('4 TM DV'!#REF!),2)</f>
        <v>#REF!</v>
      </c>
      <c r="P54" s="462"/>
      <c r="Q54" s="111"/>
      <c r="R54" s="111"/>
      <c r="S54" s="449"/>
      <c r="T54" s="443"/>
      <c r="X54" s="333"/>
    </row>
    <row r="55" spans="1:24" s="444" customFormat="1" ht="15.75" hidden="1" customHeight="1">
      <c r="A55" s="496" t="s">
        <v>264</v>
      </c>
      <c r="B55" s="497" t="s">
        <v>1093</v>
      </c>
      <c r="C55" s="476" t="s">
        <v>49</v>
      </c>
      <c r="D55" s="449"/>
      <c r="E55" s="449"/>
      <c r="F55" s="498"/>
      <c r="G55" s="449"/>
      <c r="H55" s="449"/>
      <c r="I55" s="449"/>
      <c r="J55" s="480"/>
      <c r="K55" s="481"/>
      <c r="L55" s="449"/>
      <c r="M55" s="449"/>
      <c r="N55" s="111" t="e">
        <f t="shared" si="19"/>
        <v>#DIV/0!</v>
      </c>
      <c r="O55" s="111" t="e">
        <f>ROUND(('4 TM DV'!#REF!),2)</f>
        <v>#REF!</v>
      </c>
      <c r="P55" s="462"/>
      <c r="Q55" s="111"/>
      <c r="R55" s="111"/>
      <c r="S55" s="449"/>
      <c r="T55" s="443"/>
      <c r="X55" s="333"/>
    </row>
    <row r="56" spans="1:24" s="444" customFormat="1" ht="15.75" hidden="1" customHeight="1">
      <c r="A56" s="496" t="s">
        <v>264</v>
      </c>
      <c r="B56" s="497" t="s">
        <v>1094</v>
      </c>
      <c r="C56" s="476" t="s">
        <v>49</v>
      </c>
      <c r="D56" s="449"/>
      <c r="E56" s="449"/>
      <c r="F56" s="498"/>
      <c r="G56" s="449"/>
      <c r="H56" s="449"/>
      <c r="I56" s="449"/>
      <c r="J56" s="480"/>
      <c r="K56" s="481"/>
      <c r="L56" s="449"/>
      <c r="M56" s="449"/>
      <c r="N56" s="111" t="e">
        <f t="shared" si="19"/>
        <v>#DIV/0!</v>
      </c>
      <c r="O56" s="111" t="e">
        <f>ROUND(('4 TM DV'!#REF!),2)</f>
        <v>#REF!</v>
      </c>
      <c r="P56" s="462"/>
      <c r="Q56" s="111"/>
      <c r="R56" s="111"/>
      <c r="S56" s="449"/>
      <c r="T56" s="443"/>
      <c r="X56" s="333"/>
    </row>
    <row r="57" spans="1:24" s="444" customFormat="1" ht="15.75" hidden="1" customHeight="1">
      <c r="A57" s="496" t="s">
        <v>264</v>
      </c>
      <c r="B57" s="497" t="s">
        <v>1095</v>
      </c>
      <c r="C57" s="476" t="s">
        <v>49</v>
      </c>
      <c r="D57" s="449"/>
      <c r="E57" s="449"/>
      <c r="F57" s="498"/>
      <c r="G57" s="449"/>
      <c r="H57" s="449"/>
      <c r="I57" s="449"/>
      <c r="J57" s="480"/>
      <c r="K57" s="481"/>
      <c r="L57" s="449"/>
      <c r="M57" s="449"/>
      <c r="N57" s="111" t="e">
        <f t="shared" si="19"/>
        <v>#DIV/0!</v>
      </c>
      <c r="O57" s="111" t="e">
        <f>ROUND(('4 TM DV'!#REF!),2)</f>
        <v>#REF!</v>
      </c>
      <c r="P57" s="462"/>
      <c r="Q57" s="111"/>
      <c r="R57" s="111"/>
      <c r="S57" s="449"/>
      <c r="T57" s="443"/>
      <c r="X57" s="333"/>
    </row>
    <row r="58" spans="1:24" s="444" customFormat="1" ht="15.75" hidden="1" customHeight="1">
      <c r="A58" s="496" t="s">
        <v>934</v>
      </c>
      <c r="B58" s="497" t="s">
        <v>1096</v>
      </c>
      <c r="C58" s="476"/>
      <c r="D58" s="449"/>
      <c r="E58" s="449"/>
      <c r="F58" s="498"/>
      <c r="G58" s="449"/>
      <c r="H58" s="449"/>
      <c r="I58" s="449"/>
      <c r="J58" s="480"/>
      <c r="K58" s="481"/>
      <c r="L58" s="449"/>
      <c r="M58" s="449"/>
      <c r="N58" s="111" t="e">
        <f t="shared" si="19"/>
        <v>#DIV/0!</v>
      </c>
      <c r="O58" s="111" t="e">
        <f>ROUND(('4 TM DV'!#REF!),2)</f>
        <v>#REF!</v>
      </c>
      <c r="P58" s="462"/>
      <c r="Q58" s="111"/>
      <c r="R58" s="111"/>
      <c r="S58" s="449"/>
      <c r="T58" s="443"/>
      <c r="X58" s="333"/>
    </row>
    <row r="59" spans="1:24" s="444" customFormat="1" ht="15.75" hidden="1" customHeight="1">
      <c r="A59" s="496" t="s">
        <v>264</v>
      </c>
      <c r="B59" s="497" t="s">
        <v>1097</v>
      </c>
      <c r="C59" s="476" t="s">
        <v>1100</v>
      </c>
      <c r="D59" s="449"/>
      <c r="E59" s="449"/>
      <c r="F59" s="498"/>
      <c r="G59" s="449"/>
      <c r="H59" s="449"/>
      <c r="I59" s="449"/>
      <c r="J59" s="480"/>
      <c r="K59" s="481"/>
      <c r="L59" s="449"/>
      <c r="M59" s="449"/>
      <c r="N59" s="111" t="e">
        <f t="shared" si="19"/>
        <v>#DIV/0!</v>
      </c>
      <c r="O59" s="111" t="e">
        <f>ROUND(('4 TM DV'!#REF!),2)</f>
        <v>#REF!</v>
      </c>
      <c r="P59" s="462"/>
      <c r="Q59" s="111"/>
      <c r="R59" s="111"/>
      <c r="S59" s="449"/>
      <c r="T59" s="443"/>
      <c r="X59" s="333"/>
    </row>
    <row r="60" spans="1:24" s="444" customFormat="1" hidden="1">
      <c r="A60" s="496" t="s">
        <v>264</v>
      </c>
      <c r="B60" s="497" t="s">
        <v>1099</v>
      </c>
      <c r="C60" s="476" t="s">
        <v>1101</v>
      </c>
      <c r="D60" s="449"/>
      <c r="E60" s="449"/>
      <c r="F60" s="498"/>
      <c r="G60" s="449"/>
      <c r="H60" s="449"/>
      <c r="I60" s="449"/>
      <c r="J60" s="480"/>
      <c r="K60" s="481"/>
      <c r="L60" s="449"/>
      <c r="M60" s="449"/>
      <c r="N60" s="111" t="e">
        <f t="shared" si="19"/>
        <v>#DIV/0!</v>
      </c>
      <c r="O60" s="111" t="e">
        <f>ROUND(('4 TM DV'!#REF!),2)</f>
        <v>#REF!</v>
      </c>
      <c r="P60" s="462"/>
      <c r="Q60" s="111"/>
      <c r="R60" s="111"/>
      <c r="S60" s="449"/>
      <c r="T60" s="443"/>
      <c r="X60" s="333"/>
    </row>
    <row r="61" spans="1:24" s="444" customFormat="1" hidden="1">
      <c r="A61" s="496" t="s">
        <v>264</v>
      </c>
      <c r="B61" s="497" t="s">
        <v>1098</v>
      </c>
      <c r="C61" s="476" t="s">
        <v>1101</v>
      </c>
      <c r="D61" s="449"/>
      <c r="E61" s="449"/>
      <c r="F61" s="498"/>
      <c r="G61" s="449"/>
      <c r="H61" s="449"/>
      <c r="I61" s="449"/>
      <c r="J61" s="480"/>
      <c r="K61" s="481"/>
      <c r="L61" s="449"/>
      <c r="M61" s="449"/>
      <c r="N61" s="111" t="e">
        <f t="shared" si="19"/>
        <v>#DIV/0!</v>
      </c>
      <c r="O61" s="111" t="e">
        <f>ROUND(('4 TM DV'!#REF!),2)</f>
        <v>#REF!</v>
      </c>
      <c r="P61" s="462"/>
      <c r="Q61" s="111"/>
      <c r="R61" s="111"/>
      <c r="S61" s="449"/>
      <c r="T61" s="443"/>
      <c r="X61" s="333"/>
    </row>
    <row r="62" spans="1:24" s="322" customFormat="1">
      <c r="A62" s="463">
        <v>10</v>
      </c>
      <c r="B62" s="467" t="s">
        <v>933</v>
      </c>
      <c r="C62" s="452"/>
      <c r="D62" s="464"/>
      <c r="E62" s="464"/>
      <c r="F62" s="484"/>
      <c r="G62" s="115"/>
      <c r="H62" s="115"/>
      <c r="I62" s="466"/>
      <c r="J62" s="466"/>
      <c r="K62" s="466"/>
      <c r="L62" s="99"/>
      <c r="M62" s="99"/>
      <c r="N62" s="111"/>
      <c r="O62" s="111"/>
      <c r="P62" s="462"/>
      <c r="Q62" s="111"/>
      <c r="R62" s="111"/>
      <c r="S62" s="111"/>
      <c r="T62" s="340"/>
    </row>
    <row r="63" spans="1:24" s="342" customFormat="1">
      <c r="A63" s="486" t="s">
        <v>934</v>
      </c>
      <c r="B63" s="450" t="s">
        <v>865</v>
      </c>
      <c r="C63" s="239" t="s">
        <v>172</v>
      </c>
      <c r="D63" s="99">
        <v>872.25</v>
      </c>
      <c r="E63" s="99">
        <v>0</v>
      </c>
      <c r="F63" s="133">
        <v>1360.68</v>
      </c>
      <c r="G63" s="99">
        <v>1354.04</v>
      </c>
      <c r="H63" s="99" t="e">
        <f>ROUND((#REF!),2)</f>
        <v>#REF!</v>
      </c>
      <c r="I63" s="99" t="e">
        <f>ROUND((#REF!),2)</f>
        <v>#REF!</v>
      </c>
      <c r="J63" s="105" t="e">
        <f>ROUND((#REF!),2)</f>
        <v>#REF!</v>
      </c>
      <c r="K63" s="104" t="e">
        <f>ROUND((#REF!),2)</f>
        <v>#REF!</v>
      </c>
      <c r="L63" s="99" t="e">
        <f t="shared" ref="L63:L71" si="24">H63/D63%</f>
        <v>#REF!</v>
      </c>
      <c r="M63" s="99" t="e">
        <f>ROUND(('4 TM DV'!#REF!),2)</f>
        <v>#REF!</v>
      </c>
      <c r="N63" s="99" t="e">
        <f t="shared" si="19"/>
        <v>#REF!</v>
      </c>
      <c r="O63" s="99" t="e">
        <f>ROUND(('4 TM DV'!#REF!),2)</f>
        <v>#REF!</v>
      </c>
      <c r="P63" s="449" t="e">
        <f t="shared" si="21"/>
        <v>#REF!</v>
      </c>
      <c r="Q63" s="99" t="e">
        <f t="shared" si="22"/>
        <v>#REF!</v>
      </c>
      <c r="R63" s="99" t="e">
        <f t="shared" si="23"/>
        <v>#REF!</v>
      </c>
      <c r="S63" s="99"/>
      <c r="T63" s="341"/>
    </row>
    <row r="64" spans="1:24" s="321" customFormat="1">
      <c r="A64" s="486" t="s">
        <v>934</v>
      </c>
      <c r="B64" s="471" t="s">
        <v>935</v>
      </c>
      <c r="C64" s="250" t="s">
        <v>56</v>
      </c>
      <c r="D64" s="99">
        <v>183.6</v>
      </c>
      <c r="E64" s="99">
        <v>0</v>
      </c>
      <c r="F64" s="133">
        <v>6675.6</v>
      </c>
      <c r="G64" s="99">
        <v>6803.29</v>
      </c>
      <c r="H64" s="99" t="e">
        <f>ROUND((#REF!),2)</f>
        <v>#REF!</v>
      </c>
      <c r="I64" s="99" t="e">
        <f>ROUND((#REF!),2)</f>
        <v>#REF!</v>
      </c>
      <c r="J64" s="99" t="e">
        <f>ROUND((#REF!),2)</f>
        <v>#REF!</v>
      </c>
      <c r="K64" s="104" t="e">
        <f>ROUND((#REF!),2)</f>
        <v>#REF!</v>
      </c>
      <c r="L64" s="99" t="e">
        <f t="shared" si="24"/>
        <v>#REF!</v>
      </c>
      <c r="M64" s="99" t="e">
        <f>ROUND(('4 TM DV'!#REF!),2)</f>
        <v>#REF!</v>
      </c>
      <c r="N64" s="99" t="e">
        <f t="shared" ref="N64:N81" si="25">H64/G64%</f>
        <v>#REF!</v>
      </c>
      <c r="O64" s="99" t="e">
        <f>ROUND(('4 TM DV'!#REF!),2)</f>
        <v>#REF!</v>
      </c>
      <c r="P64" s="449" t="e">
        <f t="shared" si="0"/>
        <v>#REF!</v>
      </c>
      <c r="Q64" s="99" t="e">
        <f t="shared" ref="Q64:Q81" si="26">J64/G64%</f>
        <v>#REF!</v>
      </c>
      <c r="R64" s="99" t="e">
        <f t="shared" ref="R64:R81" si="27">K64/J64%</f>
        <v>#REF!</v>
      </c>
      <c r="S64" s="99"/>
      <c r="T64" s="316"/>
    </row>
    <row r="65" spans="1:20" s="321" customFormat="1">
      <c r="A65" s="486" t="s">
        <v>934</v>
      </c>
      <c r="B65" s="503" t="s">
        <v>936</v>
      </c>
      <c r="C65" s="504" t="s">
        <v>172</v>
      </c>
      <c r="D65" s="105">
        <v>679.1</v>
      </c>
      <c r="E65" s="105">
        <v>496.16</v>
      </c>
      <c r="F65" s="245">
        <v>709.17</v>
      </c>
      <c r="G65" s="104">
        <v>705</v>
      </c>
      <c r="H65" s="105" t="e">
        <f>ROUND((#REF!),2)</f>
        <v>#REF!</v>
      </c>
      <c r="I65" s="105" t="e">
        <f>ROUND((#REF!),2)</f>
        <v>#REF!</v>
      </c>
      <c r="J65" s="104" t="e">
        <f>ROUND((#REF!),2)</f>
        <v>#REF!</v>
      </c>
      <c r="K65" s="104" t="e">
        <f>ROUND((#REF!),2)</f>
        <v>#REF!</v>
      </c>
      <c r="L65" s="99" t="e">
        <f t="shared" si="24"/>
        <v>#REF!</v>
      </c>
      <c r="M65" s="99" t="e">
        <f>ROUND(('4 TM DV'!#REF!),2)</f>
        <v>#REF!</v>
      </c>
      <c r="N65" s="99" t="e">
        <f t="shared" si="25"/>
        <v>#REF!</v>
      </c>
      <c r="O65" s="99" t="e">
        <f>ROUND(('4 TM DV'!#REF!),2)</f>
        <v>#REF!</v>
      </c>
      <c r="P65" s="449" t="e">
        <f t="shared" si="0"/>
        <v>#REF!</v>
      </c>
      <c r="Q65" s="104" t="e">
        <f t="shared" si="26"/>
        <v>#REF!</v>
      </c>
      <c r="R65" s="99" t="e">
        <f t="shared" si="27"/>
        <v>#REF!</v>
      </c>
      <c r="S65" s="99"/>
      <c r="T65" s="316"/>
    </row>
    <row r="66" spans="1:20" s="318" customFormat="1">
      <c r="A66" s="250"/>
      <c r="B66" s="505" t="s">
        <v>70</v>
      </c>
      <c r="C66" s="506" t="s">
        <v>172</v>
      </c>
      <c r="D66" s="104">
        <v>25</v>
      </c>
      <c r="E66" s="485">
        <v>0</v>
      </c>
      <c r="F66" s="133">
        <v>54.5</v>
      </c>
      <c r="G66" s="104">
        <v>0</v>
      </c>
      <c r="H66" s="104" t="e">
        <f>ROUND((#REF!),2)</f>
        <v>#REF!</v>
      </c>
      <c r="I66" s="104" t="e">
        <f>ROUND((#REF!),2)</f>
        <v>#REF!</v>
      </c>
      <c r="J66" s="99" t="e">
        <f>ROUND((#REF!),2)</f>
        <v>#REF!</v>
      </c>
      <c r="K66" s="105" t="e">
        <f>ROUND((#REF!),2)</f>
        <v>#REF!</v>
      </c>
      <c r="L66" s="99" t="e">
        <f t="shared" si="24"/>
        <v>#REF!</v>
      </c>
      <c r="M66" s="99" t="e">
        <f>ROUND(('4 TM DV'!#REF!),2)</f>
        <v>#REF!</v>
      </c>
      <c r="N66" s="99"/>
      <c r="O66" s="99"/>
      <c r="P66" s="449"/>
      <c r="Q66" s="104"/>
      <c r="R66" s="99"/>
      <c r="S66" s="99"/>
      <c r="T66" s="316"/>
    </row>
    <row r="67" spans="1:20" s="321" customFormat="1">
      <c r="A67" s="250"/>
      <c r="B67" s="238" t="s">
        <v>857</v>
      </c>
      <c r="C67" s="506" t="s">
        <v>172</v>
      </c>
      <c r="D67" s="485">
        <v>159.13</v>
      </c>
      <c r="E67" s="485">
        <v>0</v>
      </c>
      <c r="F67" s="245">
        <v>123.64</v>
      </c>
      <c r="G67" s="104">
        <v>105</v>
      </c>
      <c r="H67" s="104" t="e">
        <f>ROUND((#REF!),2)</f>
        <v>#REF!</v>
      </c>
      <c r="I67" s="104" t="e">
        <f>ROUND((#REF!),2)</f>
        <v>#REF!</v>
      </c>
      <c r="J67" s="104" t="e">
        <f>ROUND((#REF!),2)</f>
        <v>#REF!</v>
      </c>
      <c r="K67" s="104" t="e">
        <f>ROUND((#REF!),2)</f>
        <v>#REF!</v>
      </c>
      <c r="L67" s="99" t="e">
        <f t="shared" si="24"/>
        <v>#REF!</v>
      </c>
      <c r="M67" s="99" t="e">
        <f>ROUND(('4 TM DV'!#REF!),2)</f>
        <v>#REF!</v>
      </c>
      <c r="N67" s="99" t="e">
        <f t="shared" si="25"/>
        <v>#REF!</v>
      </c>
      <c r="O67" s="99" t="e">
        <f>ROUND(('4 TM DV'!#REF!),2)</f>
        <v>#REF!</v>
      </c>
      <c r="P67" s="449" t="e">
        <f t="shared" si="0"/>
        <v>#REF!</v>
      </c>
      <c r="Q67" s="104" t="e">
        <f t="shared" si="26"/>
        <v>#REF!</v>
      </c>
      <c r="R67" s="99" t="e">
        <f t="shared" si="27"/>
        <v>#REF!</v>
      </c>
      <c r="S67" s="99"/>
      <c r="T67" s="316"/>
    </row>
    <row r="68" spans="1:20" s="321" customFormat="1">
      <c r="A68" s="250"/>
      <c r="B68" s="238" t="s">
        <v>858</v>
      </c>
      <c r="C68" s="506" t="s">
        <v>172</v>
      </c>
      <c r="D68" s="105">
        <v>495.56</v>
      </c>
      <c r="E68" s="105">
        <v>496.16</v>
      </c>
      <c r="F68" s="245">
        <v>531.03</v>
      </c>
      <c r="G68" s="104">
        <v>600</v>
      </c>
      <c r="H68" s="105" t="e">
        <f>ROUND((#REF!),2)</f>
        <v>#REF!</v>
      </c>
      <c r="I68" s="105" t="e">
        <f>ROUND((#REF!),2)</f>
        <v>#REF!</v>
      </c>
      <c r="J68" s="104" t="e">
        <f>ROUND((#REF!),2)</f>
        <v>#REF!</v>
      </c>
      <c r="K68" s="104" t="e">
        <f>ROUND((#REF!),2)</f>
        <v>#REF!</v>
      </c>
      <c r="L68" s="99" t="e">
        <f t="shared" si="24"/>
        <v>#REF!</v>
      </c>
      <c r="M68" s="99" t="e">
        <f>ROUND(('4 TM DV'!#REF!),2)</f>
        <v>#REF!</v>
      </c>
      <c r="N68" s="99" t="e">
        <f t="shared" si="25"/>
        <v>#REF!</v>
      </c>
      <c r="O68" s="99" t="e">
        <f>ROUND(('4 TM DV'!#REF!),2)</f>
        <v>#REF!</v>
      </c>
      <c r="P68" s="449" t="e">
        <f t="shared" si="0"/>
        <v>#REF!</v>
      </c>
      <c r="Q68" s="104" t="e">
        <f t="shared" si="26"/>
        <v>#REF!</v>
      </c>
      <c r="R68" s="99" t="e">
        <f t="shared" si="27"/>
        <v>#REF!</v>
      </c>
      <c r="S68" s="99"/>
      <c r="T68" s="316"/>
    </row>
    <row r="69" spans="1:20" s="321" customFormat="1">
      <c r="A69" s="250"/>
      <c r="B69" s="238" t="s">
        <v>937</v>
      </c>
      <c r="C69" s="239" t="s">
        <v>56</v>
      </c>
      <c r="D69" s="99">
        <v>3231.55</v>
      </c>
      <c r="E69" s="105">
        <v>774.35</v>
      </c>
      <c r="F69" s="245">
        <v>7435.42</v>
      </c>
      <c r="G69" s="104">
        <v>8000.07</v>
      </c>
      <c r="H69" s="104" t="e">
        <f>ROUND((#REF!),2)</f>
        <v>#REF!</v>
      </c>
      <c r="I69" s="104" t="e">
        <f>ROUND((#REF!),2)</f>
        <v>#REF!</v>
      </c>
      <c r="J69" s="104" t="e">
        <f>ROUND((#REF!),2)</f>
        <v>#REF!</v>
      </c>
      <c r="K69" s="104" t="e">
        <f>ROUND((#REF!),2)</f>
        <v>#REF!</v>
      </c>
      <c r="L69" s="99" t="e">
        <f t="shared" si="24"/>
        <v>#REF!</v>
      </c>
      <c r="M69" s="99" t="e">
        <f>ROUND(('4 TM DV'!#REF!),2)</f>
        <v>#REF!</v>
      </c>
      <c r="N69" s="99" t="e">
        <f t="shared" si="25"/>
        <v>#REF!</v>
      </c>
      <c r="O69" s="99" t="e">
        <f>ROUND(('4 TM DV'!#REF!),2)</f>
        <v>#REF!</v>
      </c>
      <c r="P69" s="449" t="e">
        <f t="shared" si="0"/>
        <v>#REF!</v>
      </c>
      <c r="Q69" s="104" t="e">
        <f t="shared" si="26"/>
        <v>#REF!</v>
      </c>
      <c r="R69" s="99" t="e">
        <f t="shared" si="27"/>
        <v>#REF!</v>
      </c>
      <c r="S69" s="99"/>
      <c r="T69" s="316"/>
    </row>
    <row r="70" spans="1:20" s="321" customFormat="1">
      <c r="A70" s="486" t="s">
        <v>934</v>
      </c>
      <c r="B70" s="238" t="s">
        <v>938</v>
      </c>
      <c r="C70" s="239" t="s">
        <v>314</v>
      </c>
      <c r="D70" s="105">
        <v>159.97999999999999</v>
      </c>
      <c r="E70" s="105">
        <v>29.3</v>
      </c>
      <c r="F70" s="245">
        <v>170.07</v>
      </c>
      <c r="G70" s="105">
        <v>154.07</v>
      </c>
      <c r="H70" s="105" t="e">
        <f>ROUND((#REF!),2)</f>
        <v>#REF!</v>
      </c>
      <c r="I70" s="105" t="e">
        <f>ROUND((#REF!),2)</f>
        <v>#REF!</v>
      </c>
      <c r="J70" s="104" t="e">
        <f>ROUND((#REF!),2)</f>
        <v>#REF!</v>
      </c>
      <c r="K70" s="104" t="e">
        <f>ROUND((#REF!),2)</f>
        <v>#REF!</v>
      </c>
      <c r="L70" s="99" t="e">
        <f t="shared" si="24"/>
        <v>#REF!</v>
      </c>
      <c r="M70" s="99" t="e">
        <f>ROUND(('4 TM DV'!#REF!),2)</f>
        <v>#REF!</v>
      </c>
      <c r="N70" s="99" t="e">
        <f t="shared" si="25"/>
        <v>#REF!</v>
      </c>
      <c r="O70" s="99" t="e">
        <f>ROUND(('4 TM DV'!#REF!),2)</f>
        <v>#REF!</v>
      </c>
      <c r="P70" s="449" t="e">
        <f t="shared" si="0"/>
        <v>#REF!</v>
      </c>
      <c r="Q70" s="104" t="e">
        <f t="shared" si="26"/>
        <v>#REF!</v>
      </c>
      <c r="R70" s="104" t="e">
        <f t="shared" si="27"/>
        <v>#REF!</v>
      </c>
      <c r="S70" s="99"/>
      <c r="T70" s="316"/>
    </row>
    <row r="71" spans="1:20" s="321" customFormat="1">
      <c r="A71" s="250"/>
      <c r="B71" s="505" t="s">
        <v>853</v>
      </c>
      <c r="C71" s="239" t="s">
        <v>314</v>
      </c>
      <c r="D71" s="105">
        <v>24.91</v>
      </c>
      <c r="E71" s="105">
        <v>0</v>
      </c>
      <c r="F71" s="245">
        <v>35</v>
      </c>
      <c r="G71" s="104">
        <v>0</v>
      </c>
      <c r="H71" s="104" t="e">
        <f>ROUND((#REF!),2)</f>
        <v>#REF!</v>
      </c>
      <c r="I71" s="104" t="e">
        <f>ROUND((#REF!),2)</f>
        <v>#REF!</v>
      </c>
      <c r="J71" s="104" t="e">
        <f>ROUND((#REF!),2)</f>
        <v>#REF!</v>
      </c>
      <c r="K71" s="104" t="e">
        <f>ROUND((#REF!),2)</f>
        <v>#REF!</v>
      </c>
      <c r="L71" s="99" t="e">
        <f t="shared" si="24"/>
        <v>#REF!</v>
      </c>
      <c r="M71" s="99" t="e">
        <f>ROUND(('4 TM DV'!#REF!),2)</f>
        <v>#REF!</v>
      </c>
      <c r="N71" s="99"/>
      <c r="O71" s="99"/>
      <c r="P71" s="449"/>
      <c r="Q71" s="104"/>
      <c r="R71" s="104"/>
      <c r="S71" s="99"/>
      <c r="T71" s="316"/>
    </row>
    <row r="72" spans="1:20" s="338" customFormat="1">
      <c r="A72" s="507" t="s">
        <v>934</v>
      </c>
      <c r="B72" s="508" t="s">
        <v>939</v>
      </c>
      <c r="C72" s="108" t="s">
        <v>314</v>
      </c>
      <c r="D72" s="99">
        <v>79.5</v>
      </c>
      <c r="E72" s="105">
        <v>0</v>
      </c>
      <c r="F72" s="131">
        <v>180.33</v>
      </c>
      <c r="G72" s="104">
        <v>280.95</v>
      </c>
      <c r="H72" s="105" t="e">
        <f>ROUND((#REF!),2)</f>
        <v>#REF!</v>
      </c>
      <c r="I72" s="105" t="e">
        <f>ROUND((#REF!),2)</f>
        <v>#REF!</v>
      </c>
      <c r="J72" s="105" t="e">
        <f>ROUND((#REF!),2)</f>
        <v>#REF!</v>
      </c>
      <c r="K72" s="105" t="e">
        <f>ROUND((#REF!),2)</f>
        <v>#REF!</v>
      </c>
      <c r="L72" s="99"/>
      <c r="M72" s="99" t="e">
        <f>ROUND(('4 TM DV'!#REF!),2)</f>
        <v>#REF!</v>
      </c>
      <c r="N72" s="99" t="e">
        <f t="shared" si="25"/>
        <v>#REF!</v>
      </c>
      <c r="O72" s="99" t="e">
        <f>ROUND(('4 TM DV'!#REF!),2)</f>
        <v>#REF!</v>
      </c>
      <c r="P72" s="449" t="e">
        <f t="shared" si="0"/>
        <v>#REF!</v>
      </c>
      <c r="Q72" s="104" t="e">
        <f t="shared" si="26"/>
        <v>#REF!</v>
      </c>
      <c r="R72" s="104" t="e">
        <f t="shared" si="27"/>
        <v>#REF!</v>
      </c>
      <c r="S72" s="99"/>
      <c r="T72" s="337"/>
    </row>
    <row r="73" spans="1:20" s="338" customFormat="1">
      <c r="A73" s="108"/>
      <c r="B73" s="509" t="s">
        <v>978</v>
      </c>
      <c r="C73" s="108" t="s">
        <v>314</v>
      </c>
      <c r="D73" s="99">
        <v>49.5</v>
      </c>
      <c r="E73" s="472">
        <v>0</v>
      </c>
      <c r="F73" s="131">
        <v>80.400000000000006</v>
      </c>
      <c r="G73" s="104">
        <v>80.400000000000006</v>
      </c>
      <c r="H73" s="105" t="e">
        <f>ROUND((#REF!),2)</f>
        <v>#REF!</v>
      </c>
      <c r="I73" s="105" t="e">
        <f>ROUND((#REF!),2)</f>
        <v>#REF!</v>
      </c>
      <c r="J73" s="99" t="e">
        <f>ROUND((#REF!),2)</f>
        <v>#REF!</v>
      </c>
      <c r="K73" s="99" t="e">
        <f>ROUND((#REF!),2)</f>
        <v>#REF!</v>
      </c>
      <c r="L73" s="99"/>
      <c r="M73" s="99" t="e">
        <f>ROUND(('4 TM DV'!#REF!),2)</f>
        <v>#REF!</v>
      </c>
      <c r="N73" s="99" t="e">
        <f t="shared" si="25"/>
        <v>#REF!</v>
      </c>
      <c r="O73" s="99" t="e">
        <f>ROUND(('4 TM DV'!#REF!),2)</f>
        <v>#REF!</v>
      </c>
      <c r="P73" s="449" t="e">
        <f t="shared" si="0"/>
        <v>#REF!</v>
      </c>
      <c r="Q73" s="104" t="e">
        <f t="shared" si="26"/>
        <v>#REF!</v>
      </c>
      <c r="R73" s="104" t="e">
        <f t="shared" si="27"/>
        <v>#REF!</v>
      </c>
      <c r="S73" s="99"/>
      <c r="T73" s="337"/>
    </row>
    <row r="74" spans="1:20" s="358" customFormat="1">
      <c r="A74" s="108"/>
      <c r="B74" s="241" t="s">
        <v>979</v>
      </c>
      <c r="C74" s="108" t="s">
        <v>314</v>
      </c>
      <c r="D74" s="99">
        <v>34.5</v>
      </c>
      <c r="E74" s="472">
        <v>0</v>
      </c>
      <c r="F74" s="131">
        <v>65.44</v>
      </c>
      <c r="G74" s="104">
        <v>0</v>
      </c>
      <c r="H74" s="105" t="e">
        <f>ROUND((#REF!),2)</f>
        <v>#REF!</v>
      </c>
      <c r="I74" s="105" t="e">
        <f>ROUND((#REF!),2)</f>
        <v>#REF!</v>
      </c>
      <c r="J74" s="104" t="e">
        <f>ROUND((#REF!),2)</f>
        <v>#REF!</v>
      </c>
      <c r="K74" s="105" t="e">
        <f>ROUND((#REF!),2)</f>
        <v>#REF!</v>
      </c>
      <c r="L74" s="99"/>
      <c r="M74" s="99" t="e">
        <f>ROUND(('4 TM DV'!#REF!),2)</f>
        <v>#REF!</v>
      </c>
      <c r="N74" s="99"/>
      <c r="O74" s="99"/>
      <c r="P74" s="449"/>
      <c r="Q74" s="104"/>
      <c r="R74" s="104"/>
      <c r="S74" s="99"/>
      <c r="T74" s="357"/>
    </row>
    <row r="75" spans="1:20" s="338" customFormat="1">
      <c r="A75" s="108"/>
      <c r="B75" s="509" t="s">
        <v>899</v>
      </c>
      <c r="C75" s="108" t="s">
        <v>314</v>
      </c>
      <c r="D75" s="104">
        <v>30</v>
      </c>
      <c r="E75" s="472">
        <v>0</v>
      </c>
      <c r="F75" s="245">
        <v>99.93</v>
      </c>
      <c r="G75" s="104">
        <v>200.55</v>
      </c>
      <c r="H75" s="104" t="e">
        <f>ROUND((#REF!),2)</f>
        <v>#REF!</v>
      </c>
      <c r="I75" s="104" t="e">
        <f>ROUND((#REF!),2)</f>
        <v>#REF!</v>
      </c>
      <c r="J75" s="105" t="e">
        <f>ROUND((#REF!),2)</f>
        <v>#REF!</v>
      </c>
      <c r="K75" s="105" t="e">
        <f>ROUND((#REF!),2)</f>
        <v>#REF!</v>
      </c>
      <c r="L75" s="99"/>
      <c r="M75" s="99" t="e">
        <f>ROUND(('4 TM DV'!#REF!),2)</f>
        <v>#REF!</v>
      </c>
      <c r="N75" s="99" t="e">
        <f t="shared" si="25"/>
        <v>#REF!</v>
      </c>
      <c r="O75" s="99" t="e">
        <f>ROUND(('4 TM DV'!#REF!),2)</f>
        <v>#REF!</v>
      </c>
      <c r="P75" s="449"/>
      <c r="Q75" s="104" t="e">
        <f t="shared" si="26"/>
        <v>#REF!</v>
      </c>
      <c r="R75" s="104" t="e">
        <f t="shared" si="27"/>
        <v>#REF!</v>
      </c>
      <c r="S75" s="99"/>
      <c r="T75" s="337"/>
    </row>
    <row r="76" spans="1:20" s="358" customFormat="1" ht="30">
      <c r="A76" s="108"/>
      <c r="B76" s="241" t="s">
        <v>1027</v>
      </c>
      <c r="C76" s="108" t="s">
        <v>314</v>
      </c>
      <c r="D76" s="104">
        <v>30</v>
      </c>
      <c r="E76" s="472">
        <v>0</v>
      </c>
      <c r="F76" s="131">
        <v>99.93</v>
      </c>
      <c r="G76" s="104">
        <v>101</v>
      </c>
      <c r="H76" s="104" t="e">
        <f>ROUND((#REF!),2)</f>
        <v>#REF!</v>
      </c>
      <c r="I76" s="104" t="e">
        <f>ROUND((#REF!),2)</f>
        <v>#REF!</v>
      </c>
      <c r="J76" s="105" t="e">
        <f>ROUND((#REF!),2)</f>
        <v>#REF!</v>
      </c>
      <c r="K76" s="104" t="e">
        <f>ROUND((#REF!),2)</f>
        <v>#REF!</v>
      </c>
      <c r="L76" s="99"/>
      <c r="M76" s="99" t="e">
        <f>ROUND(('4 TM DV'!#REF!),2)</f>
        <v>#REF!</v>
      </c>
      <c r="N76" s="99" t="e">
        <f t="shared" si="25"/>
        <v>#REF!</v>
      </c>
      <c r="O76" s="99" t="e">
        <f>ROUND(('4 TM DV'!#REF!),2)</f>
        <v>#REF!</v>
      </c>
      <c r="P76" s="449"/>
      <c r="Q76" s="99" t="e">
        <f t="shared" si="26"/>
        <v>#REF!</v>
      </c>
      <c r="R76" s="104" t="e">
        <f t="shared" si="27"/>
        <v>#REF!</v>
      </c>
      <c r="S76" s="99"/>
      <c r="T76" s="357"/>
    </row>
    <row r="77" spans="1:20" s="338" customFormat="1">
      <c r="A77" s="507" t="s">
        <v>934</v>
      </c>
      <c r="B77" s="508" t="s">
        <v>940</v>
      </c>
      <c r="C77" s="108" t="s">
        <v>314</v>
      </c>
      <c r="D77" s="104">
        <v>23</v>
      </c>
      <c r="E77" s="472">
        <v>0</v>
      </c>
      <c r="F77" s="245">
        <v>23</v>
      </c>
      <c r="G77" s="104">
        <v>43</v>
      </c>
      <c r="H77" s="104" t="e">
        <f>ROUND((#REF!),2)</f>
        <v>#REF!</v>
      </c>
      <c r="I77" s="104" t="e">
        <f>ROUND((#REF!),2)</f>
        <v>#REF!</v>
      </c>
      <c r="J77" s="104" t="e">
        <f>ROUND((#REF!),2)</f>
        <v>#REF!</v>
      </c>
      <c r="K77" s="104" t="e">
        <f>ROUND((#REF!),2)</f>
        <v>#REF!</v>
      </c>
      <c r="L77" s="99"/>
      <c r="M77" s="99" t="e">
        <f>ROUND(('4 TM DV'!#REF!),2)</f>
        <v>#REF!</v>
      </c>
      <c r="N77" s="99" t="e">
        <f t="shared" si="25"/>
        <v>#REF!</v>
      </c>
      <c r="O77" s="99" t="e">
        <f>ROUND(('4 TM DV'!#REF!),2)</f>
        <v>#REF!</v>
      </c>
      <c r="P77" s="449"/>
      <c r="Q77" s="99" t="e">
        <f t="shared" si="26"/>
        <v>#REF!</v>
      </c>
      <c r="R77" s="104" t="e">
        <f t="shared" si="27"/>
        <v>#REF!</v>
      </c>
      <c r="S77" s="99"/>
      <c r="T77" s="337"/>
    </row>
    <row r="78" spans="1:20" s="323" customFormat="1">
      <c r="A78" s="507"/>
      <c r="B78" s="241" t="s">
        <v>1017</v>
      </c>
      <c r="C78" s="108" t="s">
        <v>314</v>
      </c>
      <c r="D78" s="106">
        <v>23</v>
      </c>
      <c r="E78" s="474">
        <v>0</v>
      </c>
      <c r="F78" s="502">
        <v>23</v>
      </c>
      <c r="G78" s="106">
        <v>20</v>
      </c>
      <c r="H78" s="106" t="e">
        <f>ROUND((#REF!),2)</f>
        <v>#REF!</v>
      </c>
      <c r="I78" s="106" t="e">
        <f>ROUND((#REF!),2)</f>
        <v>#REF!</v>
      </c>
      <c r="J78" s="106" t="e">
        <f>ROUND((#REF!),2)</f>
        <v>#REF!</v>
      </c>
      <c r="K78" s="106" t="e">
        <f>ROUND((#REF!),2)</f>
        <v>#REF!</v>
      </c>
      <c r="L78" s="99"/>
      <c r="M78" s="107" t="e">
        <f>ROUND(('4 TM DV'!#REF!),2)</f>
        <v>#REF!</v>
      </c>
      <c r="N78" s="107" t="e">
        <f t="shared" si="25"/>
        <v>#REF!</v>
      </c>
      <c r="O78" s="107" t="e">
        <f>ROUND(('4 TM DV'!#REF!),2)</f>
        <v>#REF!</v>
      </c>
      <c r="P78" s="449"/>
      <c r="Q78" s="107" t="e">
        <f t="shared" si="26"/>
        <v>#REF!</v>
      </c>
      <c r="R78" s="107"/>
      <c r="S78" s="107"/>
      <c r="T78" s="292"/>
    </row>
    <row r="79" spans="1:20" s="321" customFormat="1">
      <c r="A79" s="486" t="s">
        <v>934</v>
      </c>
      <c r="B79" s="510" t="s">
        <v>74</v>
      </c>
      <c r="C79" s="504" t="s">
        <v>178</v>
      </c>
      <c r="D79" s="104">
        <v>23215</v>
      </c>
      <c r="E79" s="104">
        <v>0</v>
      </c>
      <c r="F79" s="131">
        <v>37749</v>
      </c>
      <c r="G79" s="104">
        <v>40226</v>
      </c>
      <c r="H79" s="104" t="e">
        <f>ROUND((#REF!),2)</f>
        <v>#REF!</v>
      </c>
      <c r="I79" s="104" t="e">
        <f>ROUND((#REF!),2)</f>
        <v>#REF!</v>
      </c>
      <c r="J79" s="104" t="e">
        <f>ROUND((#REF!),2)</f>
        <v>#REF!</v>
      </c>
      <c r="K79" s="104" t="e">
        <f>ROUND((#REF!),2)</f>
        <v>#REF!</v>
      </c>
      <c r="L79" s="99"/>
      <c r="M79" s="99" t="e">
        <f>ROUND(('4 TM DV'!#REF!),2)</f>
        <v>#REF!</v>
      </c>
      <c r="N79" s="99" t="e">
        <f t="shared" si="25"/>
        <v>#REF!</v>
      </c>
      <c r="O79" s="99" t="e">
        <f>ROUND(('4 TM DV'!#REF!),2)</f>
        <v>#REF!</v>
      </c>
      <c r="P79" s="449" t="e">
        <f t="shared" si="0"/>
        <v>#REF!</v>
      </c>
      <c r="Q79" s="99" t="e">
        <f t="shared" si="26"/>
        <v>#REF!</v>
      </c>
      <c r="R79" s="99" t="e">
        <f t="shared" si="27"/>
        <v>#REF!</v>
      </c>
      <c r="S79" s="99"/>
      <c r="T79" s="316"/>
    </row>
    <row r="80" spans="1:20" s="321" customFormat="1">
      <c r="A80" s="486"/>
      <c r="B80" s="241" t="s">
        <v>78</v>
      </c>
      <c r="C80" s="506" t="s">
        <v>167</v>
      </c>
      <c r="D80" s="105">
        <v>0</v>
      </c>
      <c r="E80" s="105">
        <v>0</v>
      </c>
      <c r="F80" s="245">
        <v>7.83</v>
      </c>
      <c r="G80" s="105">
        <v>6.56</v>
      </c>
      <c r="H80" s="105" t="e">
        <f>ROUND((#REF!),2)</f>
        <v>#REF!</v>
      </c>
      <c r="I80" s="105" t="e">
        <f>ROUND((#REF!),2)</f>
        <v>#REF!</v>
      </c>
      <c r="J80" s="105" t="e">
        <f>ROUND((#REF!),2)</f>
        <v>#REF!</v>
      </c>
      <c r="K80" s="105" t="e">
        <f>ROUND((#REF!),2)</f>
        <v>#REF!</v>
      </c>
      <c r="L80" s="99"/>
      <c r="M80" s="99" t="e">
        <f>ROUND(('4 TM DV'!#REF!),2)</f>
        <v>#REF!</v>
      </c>
      <c r="N80" s="99" t="e">
        <f t="shared" si="25"/>
        <v>#REF!</v>
      </c>
      <c r="O80" s="99" t="e">
        <f>ROUND(('4 TM DV'!#REF!),2)</f>
        <v>#REF!</v>
      </c>
      <c r="P80" s="449" t="e">
        <f t="shared" si="0"/>
        <v>#REF!</v>
      </c>
      <c r="Q80" s="99" t="e">
        <f t="shared" si="26"/>
        <v>#REF!</v>
      </c>
      <c r="R80" s="104" t="e">
        <f>-K80/J80%</f>
        <v>#REF!</v>
      </c>
      <c r="S80" s="99"/>
      <c r="T80" s="316"/>
    </row>
    <row r="81" spans="1:20" s="321" customFormat="1">
      <c r="A81" s="486" t="s">
        <v>934</v>
      </c>
      <c r="B81" s="241" t="s">
        <v>941</v>
      </c>
      <c r="C81" s="506" t="s">
        <v>314</v>
      </c>
      <c r="D81" s="99">
        <v>1993.85</v>
      </c>
      <c r="E81" s="105">
        <v>1771.34</v>
      </c>
      <c r="F81" s="131">
        <v>2048</v>
      </c>
      <c r="G81" s="105">
        <v>2106.44</v>
      </c>
      <c r="H81" s="104" t="e">
        <f>ROUND((#REF!),2)</f>
        <v>#REF!</v>
      </c>
      <c r="I81" s="104" t="e">
        <f>ROUND((#REF!),2)</f>
        <v>#REF!</v>
      </c>
      <c r="J81" s="104" t="e">
        <f>ROUND((#REF!),2)</f>
        <v>#REF!</v>
      </c>
      <c r="K81" s="104" t="e">
        <f>ROUND((#REF!),2)</f>
        <v>#REF!</v>
      </c>
      <c r="L81" s="99" t="e">
        <f>H81/D81%</f>
        <v>#REF!</v>
      </c>
      <c r="M81" s="99" t="e">
        <f>ROUND(('4 TM DV'!#REF!),2)</f>
        <v>#REF!</v>
      </c>
      <c r="N81" s="99" t="e">
        <f t="shared" si="25"/>
        <v>#REF!</v>
      </c>
      <c r="O81" s="99" t="e">
        <f>ROUND(('4 TM DV'!#REF!),2)</f>
        <v>#REF!</v>
      </c>
      <c r="P81" s="501" t="e">
        <f t="shared" si="0"/>
        <v>#REF!</v>
      </c>
      <c r="Q81" s="99" t="e">
        <f t="shared" si="26"/>
        <v>#REF!</v>
      </c>
      <c r="R81" s="104" t="e">
        <f t="shared" si="27"/>
        <v>#REF!</v>
      </c>
      <c r="S81" s="99"/>
      <c r="T81" s="316"/>
    </row>
    <row r="82" spans="1:20" s="321" customFormat="1">
      <c r="A82" s="250"/>
      <c r="B82" s="241" t="s">
        <v>300</v>
      </c>
      <c r="C82" s="506" t="s">
        <v>314</v>
      </c>
      <c r="D82" s="472"/>
      <c r="E82" s="472"/>
      <c r="F82" s="245"/>
      <c r="G82" s="105"/>
      <c r="H82" s="105"/>
      <c r="I82" s="105"/>
      <c r="J82" s="105"/>
      <c r="K82" s="105"/>
      <c r="L82" s="99"/>
      <c r="M82" s="99"/>
      <c r="N82" s="99"/>
      <c r="O82" s="99"/>
      <c r="P82" s="449"/>
      <c r="Q82" s="99"/>
      <c r="R82" s="104"/>
      <c r="S82" s="99"/>
      <c r="T82" s="316"/>
    </row>
    <row r="83" spans="1:20" s="321" customFormat="1">
      <c r="A83" s="486"/>
      <c r="B83" s="503" t="s">
        <v>942</v>
      </c>
      <c r="C83" s="504" t="s">
        <v>167</v>
      </c>
      <c r="D83" s="472">
        <v>26.26</v>
      </c>
      <c r="E83" s="472">
        <v>25.03</v>
      </c>
      <c r="F83" s="245">
        <v>27.43</v>
      </c>
      <c r="G83" s="99">
        <v>27.17</v>
      </c>
      <c r="H83" s="105" t="e">
        <f>ROUND((#REF!),2)</f>
        <v>#REF!</v>
      </c>
      <c r="I83" s="105" t="e">
        <f>ROUND((#REF!),2)</f>
        <v>#REF!</v>
      </c>
      <c r="J83" s="105" t="e">
        <f>ROUND((#REF!),2)</f>
        <v>#REF!</v>
      </c>
      <c r="K83" s="105" t="e">
        <f>ROUND((#REF!),2)</f>
        <v>#REF!</v>
      </c>
      <c r="L83" s="99" t="e">
        <f>H83/D83%</f>
        <v>#REF!</v>
      </c>
      <c r="M83" s="99" t="e">
        <f>ROUND(('4 TM DV'!#REF!),2)</f>
        <v>#REF!</v>
      </c>
      <c r="N83" s="99" t="e">
        <f>H83/G83%</f>
        <v>#REF!</v>
      </c>
      <c r="O83" s="99" t="e">
        <f>ROUND(('4 TM DV'!#REF!),2)</f>
        <v>#REF!</v>
      </c>
      <c r="P83" s="449" t="e">
        <f t="shared" si="0"/>
        <v>#REF!</v>
      </c>
      <c r="Q83" s="99" t="e">
        <f>J83/G83%</f>
        <v>#REF!</v>
      </c>
      <c r="R83" s="104" t="e">
        <f>K83/J83%</f>
        <v>#REF!</v>
      </c>
      <c r="S83" s="99"/>
      <c r="T83" s="316"/>
    </row>
    <row r="84" spans="1:20" s="329" customFormat="1">
      <c r="A84" s="486"/>
      <c r="B84" s="510" t="s">
        <v>943</v>
      </c>
      <c r="C84" s="504" t="s">
        <v>873</v>
      </c>
      <c r="D84" s="472">
        <v>0</v>
      </c>
      <c r="E84" s="472">
        <v>0</v>
      </c>
      <c r="F84" s="131">
        <v>14500</v>
      </c>
      <c r="G84" s="104">
        <v>0</v>
      </c>
      <c r="H84" s="105" t="e">
        <f>ROUND((#REF!),2)</f>
        <v>#REF!</v>
      </c>
      <c r="I84" s="105" t="e">
        <f>ROUND((#REF!),2)</f>
        <v>#REF!</v>
      </c>
      <c r="J84" s="104" t="e">
        <f>ROUND((#REF!),2)</f>
        <v>#REF!</v>
      </c>
      <c r="K84" s="105" t="e">
        <f>ROUND((#REF!),2)</f>
        <v>#REF!</v>
      </c>
      <c r="L84" s="99" t="e">
        <f>ROUND((#REF!),2)</f>
        <v>#REF!</v>
      </c>
      <c r="M84" s="99" t="e">
        <f>ROUND((#REF!),2)</f>
        <v>#REF!</v>
      </c>
      <c r="N84" s="99"/>
      <c r="O84" s="99" t="e">
        <f>ROUND((#REF!),2)</f>
        <v>#REF!</v>
      </c>
      <c r="P84" s="449" t="e">
        <f t="shared" si="0"/>
        <v>#REF!</v>
      </c>
      <c r="Q84" s="99"/>
      <c r="R84" s="99"/>
      <c r="S84" s="99"/>
      <c r="T84" s="328"/>
    </row>
    <row r="85" spans="1:20" s="342" customFormat="1">
      <c r="A85" s="486" t="s">
        <v>934</v>
      </c>
      <c r="B85" s="510" t="s">
        <v>80</v>
      </c>
      <c r="C85" s="511" t="s">
        <v>172</v>
      </c>
      <c r="D85" s="472">
        <v>115.51</v>
      </c>
      <c r="E85" s="472">
        <v>0</v>
      </c>
      <c r="F85" s="245">
        <v>115.51</v>
      </c>
      <c r="G85" s="105">
        <v>115.51</v>
      </c>
      <c r="H85" s="105" t="e">
        <f>ROUND((#REF!),2)</f>
        <v>#REF!</v>
      </c>
      <c r="I85" s="105" t="e">
        <f>ROUND((#REF!),2)</f>
        <v>#REF!</v>
      </c>
      <c r="J85" s="105" t="e">
        <f>ROUND((#REF!),2)</f>
        <v>#REF!</v>
      </c>
      <c r="K85" s="105" t="e">
        <f>ROUND((#REF!),2)</f>
        <v>#REF!</v>
      </c>
      <c r="L85" s="99" t="e">
        <f>H85/D85%</f>
        <v>#REF!</v>
      </c>
      <c r="M85" s="99" t="e">
        <f>ROUND(('4 TM DV'!#REF!),2)</f>
        <v>#REF!</v>
      </c>
      <c r="N85" s="99" t="e">
        <f>H85/G85%</f>
        <v>#REF!</v>
      </c>
      <c r="O85" s="99" t="e">
        <f>ROUND(('4 TM DV'!#REF!),2)</f>
        <v>#REF!</v>
      </c>
      <c r="P85" s="449" t="e">
        <f t="shared" si="0"/>
        <v>#REF!</v>
      </c>
      <c r="Q85" s="99" t="e">
        <f>J85/G85%</f>
        <v>#REF!</v>
      </c>
      <c r="R85" s="104" t="e">
        <f>K85/J85%</f>
        <v>#REF!</v>
      </c>
      <c r="S85" s="99"/>
      <c r="T85" s="341"/>
    </row>
    <row r="86" spans="1:20" s="342" customFormat="1">
      <c r="A86" s="486"/>
      <c r="B86" s="510" t="s">
        <v>885</v>
      </c>
      <c r="C86" s="511" t="s">
        <v>172</v>
      </c>
      <c r="D86" s="472">
        <v>115.51</v>
      </c>
      <c r="E86" s="472">
        <v>0</v>
      </c>
      <c r="F86" s="245">
        <v>115.51</v>
      </c>
      <c r="G86" s="105">
        <v>115.51</v>
      </c>
      <c r="H86" s="105" t="e">
        <f>ROUND((#REF!),2)</f>
        <v>#REF!</v>
      </c>
      <c r="I86" s="105" t="e">
        <f>ROUND((#REF!),2)</f>
        <v>#REF!</v>
      </c>
      <c r="J86" s="105" t="e">
        <f>ROUND((#REF!),2)</f>
        <v>#REF!</v>
      </c>
      <c r="K86" s="105" t="e">
        <f>ROUND((#REF!),2)</f>
        <v>#REF!</v>
      </c>
      <c r="L86" s="99" t="e">
        <f>H86/D86%</f>
        <v>#REF!</v>
      </c>
      <c r="M86" s="99" t="e">
        <f>ROUND(('4 TM DV'!#REF!),2)</f>
        <v>#REF!</v>
      </c>
      <c r="N86" s="99" t="e">
        <f>H86/G86%</f>
        <v>#REF!</v>
      </c>
      <c r="O86" s="99" t="e">
        <f>ROUND(('4 TM DV'!#REF!),2)</f>
        <v>#REF!</v>
      </c>
      <c r="P86" s="449" t="e">
        <f t="shared" si="0"/>
        <v>#REF!</v>
      </c>
      <c r="Q86" s="99" t="e">
        <f>J86/G86%</f>
        <v>#REF!</v>
      </c>
      <c r="R86" s="104" t="e">
        <f>K86/J86%</f>
        <v>#REF!</v>
      </c>
      <c r="S86" s="99"/>
      <c r="T86" s="341"/>
    </row>
    <row r="87" spans="1:20" s="342" customFormat="1">
      <c r="A87" s="486"/>
      <c r="B87" s="510" t="s">
        <v>266</v>
      </c>
      <c r="C87" s="511" t="s">
        <v>59</v>
      </c>
      <c r="D87" s="472">
        <v>15.97</v>
      </c>
      <c r="E87" s="472" t="e">
        <v>#DIV/0!</v>
      </c>
      <c r="F87" s="245">
        <v>39.6</v>
      </c>
      <c r="G87" s="105">
        <v>40.869999999999997</v>
      </c>
      <c r="H87" s="105" t="e">
        <f>ROUND((#REF!),2)</f>
        <v>#REF!</v>
      </c>
      <c r="I87" s="105" t="e">
        <f>ROUND((#REF!),2)</f>
        <v>#REF!</v>
      </c>
      <c r="J87" s="105" t="e">
        <f>ROUND((#REF!),2)</f>
        <v>#REF!</v>
      </c>
      <c r="K87" s="105" t="e">
        <f>ROUND((#REF!),2)</f>
        <v>#REF!</v>
      </c>
      <c r="L87" s="99" t="e">
        <f>H87/D87%</f>
        <v>#REF!</v>
      </c>
      <c r="M87" s="99" t="e">
        <f>ROUND(('4 TM DV'!#REF!),2)</f>
        <v>#REF!</v>
      </c>
      <c r="N87" s="99" t="e">
        <f>H87/G87%</f>
        <v>#REF!</v>
      </c>
      <c r="O87" s="99" t="e">
        <f>ROUND(('4 TM DV'!#REF!),2)</f>
        <v>#REF!</v>
      </c>
      <c r="P87" s="449" t="e">
        <f t="shared" si="0"/>
        <v>#REF!</v>
      </c>
      <c r="Q87" s="99" t="e">
        <f>J87/G87%</f>
        <v>#REF!</v>
      </c>
      <c r="R87" s="104" t="e">
        <f>K87/J87%</f>
        <v>#REF!</v>
      </c>
      <c r="S87" s="99"/>
      <c r="T87" s="341"/>
    </row>
    <row r="88" spans="1:20" s="342" customFormat="1">
      <c r="A88" s="486"/>
      <c r="B88" s="510" t="s">
        <v>265</v>
      </c>
      <c r="C88" s="511" t="s">
        <v>56</v>
      </c>
      <c r="D88" s="472">
        <v>184.51</v>
      </c>
      <c r="E88" s="472">
        <v>0</v>
      </c>
      <c r="F88" s="245">
        <v>457.39</v>
      </c>
      <c r="G88" s="105">
        <v>472.11</v>
      </c>
      <c r="H88" s="105" t="e">
        <f>ROUND((#REF!),2)</f>
        <v>#REF!</v>
      </c>
      <c r="I88" s="105" t="e">
        <f>ROUND((#REF!),2)</f>
        <v>#REF!</v>
      </c>
      <c r="J88" s="105" t="e">
        <f>ROUND((#REF!),2)</f>
        <v>#REF!</v>
      </c>
      <c r="K88" s="105" t="e">
        <f>ROUND((#REF!),2)</f>
        <v>#REF!</v>
      </c>
      <c r="L88" s="99" t="e">
        <f>H88/D88%</f>
        <v>#REF!</v>
      </c>
      <c r="M88" s="99" t="e">
        <f>ROUND(('4 TM DV'!#REF!),2)</f>
        <v>#REF!</v>
      </c>
      <c r="N88" s="99" t="e">
        <f>H88/G88%</f>
        <v>#REF!</v>
      </c>
      <c r="O88" s="99" t="e">
        <f>ROUND(('4 TM DV'!#REF!),2)</f>
        <v>#REF!</v>
      </c>
      <c r="P88" s="449" t="e">
        <f t="shared" ref="P88:P140" si="28">J88/F88%</f>
        <v>#REF!</v>
      </c>
      <c r="Q88" s="99" t="e">
        <f>J88/G88%</f>
        <v>#REF!</v>
      </c>
      <c r="R88" s="104" t="e">
        <f>K88/J88%</f>
        <v>#REF!</v>
      </c>
      <c r="S88" s="99"/>
      <c r="T88" s="341"/>
    </row>
    <row r="89" spans="1:20" s="322" customFormat="1">
      <c r="A89" s="463">
        <v>11</v>
      </c>
      <c r="B89" s="512" t="s">
        <v>859</v>
      </c>
      <c r="C89" s="513"/>
      <c r="D89" s="464"/>
      <c r="E89" s="464"/>
      <c r="F89" s="484"/>
      <c r="G89" s="115"/>
      <c r="H89" s="115"/>
      <c r="I89" s="115"/>
      <c r="J89" s="115"/>
      <c r="K89" s="115"/>
      <c r="L89" s="99"/>
      <c r="M89" s="99"/>
      <c r="N89" s="99"/>
      <c r="O89" s="99"/>
      <c r="P89" s="449"/>
      <c r="Q89" s="99"/>
      <c r="R89" s="104"/>
      <c r="S89" s="99"/>
      <c r="T89" s="315"/>
    </row>
    <row r="90" spans="1:20" s="321" customFormat="1" ht="30">
      <c r="A90" s="486" t="s">
        <v>934</v>
      </c>
      <c r="B90" s="514" t="s">
        <v>944</v>
      </c>
      <c r="C90" s="515" t="s">
        <v>46</v>
      </c>
      <c r="D90" s="104">
        <v>2</v>
      </c>
      <c r="E90" s="472">
        <v>2</v>
      </c>
      <c r="F90" s="131">
        <v>2</v>
      </c>
      <c r="G90" s="104">
        <v>2</v>
      </c>
      <c r="H90" s="104" t="e">
        <f>ROUND(('7 LĐTBXH'!#REF!),2)</f>
        <v>#REF!</v>
      </c>
      <c r="I90" s="104" t="e">
        <f>ROUND(('7 LĐTBXH'!#REF!),2)</f>
        <v>#REF!</v>
      </c>
      <c r="J90" s="104" t="e">
        <f>ROUND(('7 LĐTBXH'!#REF!),2)</f>
        <v>#REF!</v>
      </c>
      <c r="K90" s="104" t="e">
        <f>ROUND(('7 LĐTBXH'!#REF!),2)</f>
        <v>#REF!</v>
      </c>
      <c r="L90" s="99" t="e">
        <f>H90/D90%</f>
        <v>#REF!</v>
      </c>
      <c r="M90" s="99" t="e">
        <f>ROUND(('4 TM DV'!#REF!),2)</f>
        <v>#REF!</v>
      </c>
      <c r="N90" s="99" t="e">
        <f>H90/G90%</f>
        <v>#REF!</v>
      </c>
      <c r="O90" s="99" t="e">
        <f>ROUND(('4 TM DV'!#REF!),2)</f>
        <v>#REF!</v>
      </c>
      <c r="P90" s="501" t="e">
        <f t="shared" si="28"/>
        <v>#REF!</v>
      </c>
      <c r="Q90" s="104" t="e">
        <f>J90/G90%</f>
        <v>#REF!</v>
      </c>
      <c r="R90" s="104" t="e">
        <f>K90/J90%</f>
        <v>#REF!</v>
      </c>
      <c r="S90" s="99"/>
      <c r="T90" s="316"/>
    </row>
    <row r="91" spans="1:20" s="321" customFormat="1" ht="30">
      <c r="A91" s="486" t="s">
        <v>934</v>
      </c>
      <c r="B91" s="514" t="s">
        <v>945</v>
      </c>
      <c r="C91" s="515" t="s">
        <v>167</v>
      </c>
      <c r="D91" s="104">
        <v>100</v>
      </c>
      <c r="E91" s="472">
        <v>100</v>
      </c>
      <c r="F91" s="131">
        <v>100</v>
      </c>
      <c r="G91" s="104">
        <v>100</v>
      </c>
      <c r="H91" s="104" t="e">
        <f>ROUND(('7 LĐTBXH'!#REF!),2)</f>
        <v>#REF!</v>
      </c>
      <c r="I91" s="104" t="e">
        <f>ROUND(('7 LĐTBXH'!#REF!),2)</f>
        <v>#REF!</v>
      </c>
      <c r="J91" s="104" t="e">
        <f>ROUND(('7 LĐTBXH'!#REF!),2)</f>
        <v>#REF!</v>
      </c>
      <c r="K91" s="104" t="e">
        <f>ROUND(('7 LĐTBXH'!#REF!),2)</f>
        <v>#REF!</v>
      </c>
      <c r="L91" s="99" t="e">
        <f>H91/D91%</f>
        <v>#REF!</v>
      </c>
      <c r="M91" s="99" t="e">
        <f>ROUND(('4 TM DV'!#REF!),2)</f>
        <v>#REF!</v>
      </c>
      <c r="N91" s="99" t="e">
        <f>H91/G91%</f>
        <v>#REF!</v>
      </c>
      <c r="O91" s="99" t="e">
        <f>ROUND(('4 TM DV'!#REF!),2)</f>
        <v>#REF!</v>
      </c>
      <c r="P91" s="501" t="e">
        <f t="shared" si="28"/>
        <v>#REF!</v>
      </c>
      <c r="Q91" s="104" t="e">
        <f>J91/G91%</f>
        <v>#REF!</v>
      </c>
      <c r="R91" s="104" t="e">
        <f>K91/J91%</f>
        <v>#REF!</v>
      </c>
      <c r="S91" s="99"/>
      <c r="T91" s="316"/>
    </row>
    <row r="92" spans="1:20" s="321" customFormat="1" ht="26.25" customHeight="1">
      <c r="A92" s="486" t="s">
        <v>934</v>
      </c>
      <c r="B92" s="514" t="s">
        <v>946</v>
      </c>
      <c r="C92" s="515" t="s">
        <v>167</v>
      </c>
      <c r="D92" s="104">
        <v>100</v>
      </c>
      <c r="E92" s="472">
        <v>100</v>
      </c>
      <c r="F92" s="131">
        <v>100</v>
      </c>
      <c r="G92" s="104">
        <v>100</v>
      </c>
      <c r="H92" s="104" t="e">
        <f>ROUND(('7 LĐTBXH'!#REF!),2)</f>
        <v>#REF!</v>
      </c>
      <c r="I92" s="104" t="e">
        <f>ROUND(('7 LĐTBXH'!#REF!),2)</f>
        <v>#REF!</v>
      </c>
      <c r="J92" s="104" t="e">
        <f>ROUND(('7 LĐTBXH'!#REF!),2)</f>
        <v>#REF!</v>
      </c>
      <c r="K92" s="104" t="e">
        <f>ROUND(('7 LĐTBXH'!#REF!),2)</f>
        <v>#REF!</v>
      </c>
      <c r="L92" s="99" t="e">
        <f>H92/D92%</f>
        <v>#REF!</v>
      </c>
      <c r="M92" s="99" t="e">
        <f>ROUND(('4 TM DV'!#REF!),2)</f>
        <v>#REF!</v>
      </c>
      <c r="N92" s="99" t="e">
        <f>H92/G92%</f>
        <v>#REF!</v>
      </c>
      <c r="O92" s="99" t="e">
        <f>ROUND(('4 TM DV'!#REF!),2)</f>
        <v>#REF!</v>
      </c>
      <c r="P92" s="501" t="e">
        <f t="shared" si="28"/>
        <v>#REF!</v>
      </c>
      <c r="Q92" s="104" t="e">
        <f>J92/G92%</f>
        <v>#REF!</v>
      </c>
      <c r="R92" s="104" t="e">
        <f>K92/J92%</f>
        <v>#REF!</v>
      </c>
      <c r="S92" s="99"/>
      <c r="T92" s="316"/>
    </row>
    <row r="93" spans="1:20" s="321" customFormat="1">
      <c r="A93" s="486" t="s">
        <v>934</v>
      </c>
      <c r="B93" s="514" t="s">
        <v>947</v>
      </c>
      <c r="C93" s="515" t="s">
        <v>167</v>
      </c>
      <c r="D93" s="104">
        <v>100</v>
      </c>
      <c r="E93" s="472">
        <v>0</v>
      </c>
      <c r="F93" s="131">
        <v>100</v>
      </c>
      <c r="G93" s="104">
        <v>100</v>
      </c>
      <c r="H93" s="104" t="e">
        <f>ROUND(('7 LĐTBXH'!#REF!),2)</f>
        <v>#REF!</v>
      </c>
      <c r="I93" s="104" t="e">
        <f>ROUND(('7 LĐTBXH'!#REF!),2)</f>
        <v>#REF!</v>
      </c>
      <c r="J93" s="104" t="e">
        <f>ROUND(('7 LĐTBXH'!#REF!),2)</f>
        <v>#REF!</v>
      </c>
      <c r="K93" s="104" t="e">
        <f>ROUND(('7 LĐTBXH'!#REF!),2)</f>
        <v>#REF!</v>
      </c>
      <c r="L93" s="99" t="e">
        <f>H93/D93%</f>
        <v>#REF!</v>
      </c>
      <c r="M93" s="99" t="e">
        <f>ROUND(('4 TM DV'!#REF!),2)</f>
        <v>#REF!</v>
      </c>
      <c r="N93" s="99" t="e">
        <f>H93/G93%</f>
        <v>#REF!</v>
      </c>
      <c r="O93" s="99" t="e">
        <f>ROUND(('4 TM DV'!#REF!),2)</f>
        <v>#REF!</v>
      </c>
      <c r="P93" s="501" t="e">
        <f t="shared" si="28"/>
        <v>#REF!</v>
      </c>
      <c r="Q93" s="104" t="e">
        <f>J93/G93%</f>
        <v>#REF!</v>
      </c>
      <c r="R93" s="104" t="e">
        <f>K93/J93%</f>
        <v>#REF!</v>
      </c>
      <c r="S93" s="99"/>
      <c r="T93" s="316"/>
    </row>
    <row r="94" spans="1:20" s="322" customFormat="1">
      <c r="A94" s="463">
        <v>12</v>
      </c>
      <c r="B94" s="516" t="s">
        <v>860</v>
      </c>
      <c r="C94" s="517"/>
      <c r="D94" s="464"/>
      <c r="E94" s="464"/>
      <c r="F94" s="454"/>
      <c r="G94" s="109"/>
      <c r="H94" s="109"/>
      <c r="I94" s="109"/>
      <c r="J94" s="115"/>
      <c r="K94" s="115"/>
      <c r="L94" s="99"/>
      <c r="M94" s="99"/>
      <c r="N94" s="99"/>
      <c r="O94" s="99"/>
      <c r="P94" s="449"/>
      <c r="Q94" s="99"/>
      <c r="R94" s="99"/>
      <c r="S94" s="111"/>
      <c r="T94" s="315"/>
    </row>
    <row r="95" spans="1:20" s="11" customFormat="1">
      <c r="A95" s="486" t="s">
        <v>934</v>
      </c>
      <c r="B95" s="448" t="s">
        <v>950</v>
      </c>
      <c r="C95" s="239" t="s">
        <v>195</v>
      </c>
      <c r="D95" s="104">
        <v>10340</v>
      </c>
      <c r="E95" s="104">
        <v>10252</v>
      </c>
      <c r="F95" s="131">
        <v>11131</v>
      </c>
      <c r="G95" s="104">
        <v>10750</v>
      </c>
      <c r="H95" s="104" t="e">
        <f>ROUND((#REF!),2)</f>
        <v>#REF!</v>
      </c>
      <c r="I95" s="106" t="e">
        <f>ROUND((#REF!),2)</f>
        <v>#REF!</v>
      </c>
      <c r="J95" s="106" t="e">
        <f>ROUND((#REF!),2)</f>
        <v>#REF!</v>
      </c>
      <c r="K95" s="106" t="e">
        <f>ROUND((#REF!),2)</f>
        <v>#REF!</v>
      </c>
      <c r="L95" s="99" t="e">
        <f>H95/D95%</f>
        <v>#REF!</v>
      </c>
      <c r="M95" s="99" t="e">
        <f>ROUND(('4 TM DV'!#REF!),2)</f>
        <v>#REF!</v>
      </c>
      <c r="N95" s="99" t="e">
        <f>H95/G95%</f>
        <v>#REF!</v>
      </c>
      <c r="O95" s="99" t="e">
        <f>ROUND(('4 TM DV'!#REF!),2)</f>
        <v>#REF!</v>
      </c>
      <c r="P95" s="449" t="e">
        <f t="shared" si="28"/>
        <v>#REF!</v>
      </c>
      <c r="Q95" s="99" t="e">
        <f>J95/G95%</f>
        <v>#REF!</v>
      </c>
      <c r="R95" s="99" t="e">
        <f>K95/J95%</f>
        <v>#REF!</v>
      </c>
      <c r="S95" s="99"/>
      <c r="T95" s="312"/>
    </row>
    <row r="96" spans="1:20">
      <c r="A96" s="486" t="s">
        <v>934</v>
      </c>
      <c r="B96" s="448" t="s">
        <v>951</v>
      </c>
      <c r="C96" s="239" t="s">
        <v>188</v>
      </c>
      <c r="D96" s="104">
        <v>38229</v>
      </c>
      <c r="E96" s="104">
        <v>37944</v>
      </c>
      <c r="F96" s="131">
        <v>41075</v>
      </c>
      <c r="G96" s="104">
        <v>41819</v>
      </c>
      <c r="H96" s="104" t="e">
        <f>ROUND((#REF!),2)</f>
        <v>#REF!</v>
      </c>
      <c r="I96" s="106" t="e">
        <f>ROUND((#REF!),2)</f>
        <v>#REF!</v>
      </c>
      <c r="J96" s="106" t="e">
        <f>ROUND((#REF!),2)</f>
        <v>#REF!</v>
      </c>
      <c r="K96" s="106" t="e">
        <f>ROUND((#REF!),2)</f>
        <v>#REF!</v>
      </c>
      <c r="L96" s="99" t="e">
        <f>H96/D96%</f>
        <v>#REF!</v>
      </c>
      <c r="M96" s="99" t="e">
        <f>ROUND(('4 TM DV'!#REF!),2)</f>
        <v>#REF!</v>
      </c>
      <c r="N96" s="99" t="e">
        <f>H96/G96%</f>
        <v>#REF!</v>
      </c>
      <c r="O96" s="99" t="e">
        <f>ROUND(('4 TM DV'!#REF!),2)</f>
        <v>#REF!</v>
      </c>
      <c r="P96" s="449" t="e">
        <f t="shared" si="28"/>
        <v>#REF!</v>
      </c>
      <c r="Q96" s="99" t="e">
        <f>J96/G96%</f>
        <v>#REF!</v>
      </c>
      <c r="R96" s="99" t="e">
        <f>K96/J96%</f>
        <v>#REF!</v>
      </c>
      <c r="S96" s="99"/>
      <c r="T96" s="313"/>
    </row>
    <row r="97" spans="1:20">
      <c r="A97" s="486" t="s">
        <v>934</v>
      </c>
      <c r="B97" s="448" t="s">
        <v>952</v>
      </c>
      <c r="C97" s="239" t="s">
        <v>188</v>
      </c>
      <c r="D97" s="104">
        <v>38229</v>
      </c>
      <c r="E97" s="104">
        <v>37780</v>
      </c>
      <c r="F97" s="131">
        <v>40207.5</v>
      </c>
      <c r="G97" s="104">
        <v>41447</v>
      </c>
      <c r="H97" s="104" t="e">
        <f>ROUND((#REF!),2)</f>
        <v>#REF!</v>
      </c>
      <c r="I97" s="106" t="e">
        <f>ROUND((#REF!),2)</f>
        <v>#REF!</v>
      </c>
      <c r="J97" s="106" t="e">
        <f>ROUND((#REF!),2)</f>
        <v>#REF!</v>
      </c>
      <c r="K97" s="106" t="e">
        <f>ROUND((#REF!),2)</f>
        <v>#REF!</v>
      </c>
      <c r="L97" s="99" t="e">
        <f>H97/D97%</f>
        <v>#REF!</v>
      </c>
      <c r="M97" s="99" t="e">
        <f>ROUND(('4 TM DV'!#REF!),2)</f>
        <v>#REF!</v>
      </c>
      <c r="N97" s="99" t="e">
        <f>H97/G97%</f>
        <v>#REF!</v>
      </c>
      <c r="O97" s="99" t="e">
        <f>ROUND(('4 TM DV'!#REF!),2)</f>
        <v>#REF!</v>
      </c>
      <c r="P97" s="449" t="e">
        <f t="shared" si="28"/>
        <v>#REF!</v>
      </c>
      <c r="Q97" s="99" t="e">
        <f>J97/G97%</f>
        <v>#REF!</v>
      </c>
      <c r="R97" s="99" t="e">
        <f>K97/J97%</f>
        <v>#REF!</v>
      </c>
      <c r="S97" s="99"/>
      <c r="T97" s="313"/>
    </row>
    <row r="98" spans="1:20">
      <c r="A98" s="486" t="s">
        <v>934</v>
      </c>
      <c r="B98" s="448" t="s">
        <v>953</v>
      </c>
      <c r="C98" s="239" t="s">
        <v>168</v>
      </c>
      <c r="D98" s="99">
        <v>8.74</v>
      </c>
      <c r="E98" s="99">
        <v>0</v>
      </c>
      <c r="F98" s="133">
        <v>15.64</v>
      </c>
      <c r="G98" s="104">
        <v>15.01</v>
      </c>
      <c r="H98" s="99" t="e">
        <f>ROUND((#REF!),2)</f>
        <v>#REF!</v>
      </c>
      <c r="I98" s="107" t="e">
        <f>ROUND((#REF!),2)</f>
        <v>#REF!</v>
      </c>
      <c r="J98" s="451" t="e">
        <f>ROUND((#REF!),2)</f>
        <v>#REF!</v>
      </c>
      <c r="K98" s="451" t="e">
        <f>ROUND((#REF!),2)</f>
        <v>#REF!</v>
      </c>
      <c r="L98" s="107" t="e">
        <f>D98/H98%</f>
        <v>#REF!</v>
      </c>
      <c r="M98" s="107" t="e">
        <f>ROUND((#REF!),2)</f>
        <v>#REF!</v>
      </c>
      <c r="N98" s="107" t="e">
        <f>G98/H98%</f>
        <v>#REF!</v>
      </c>
      <c r="O98" s="107" t="e">
        <f>ROUND((#REF!),2)</f>
        <v>#REF!</v>
      </c>
      <c r="P98" s="107" t="e">
        <f>ROUND((#REF!),2)</f>
        <v>#REF!</v>
      </c>
      <c r="Q98" s="107" t="e">
        <f>G98/J98%</f>
        <v>#REF!</v>
      </c>
      <c r="R98" s="107" t="e">
        <f>J98/K98%</f>
        <v>#REF!</v>
      </c>
      <c r="S98" s="99"/>
      <c r="T98" s="313"/>
    </row>
    <row r="99" spans="1:20">
      <c r="A99" s="486" t="s">
        <v>934</v>
      </c>
      <c r="B99" s="448" t="s">
        <v>954</v>
      </c>
      <c r="C99" s="239" t="s">
        <v>168</v>
      </c>
      <c r="D99" s="99">
        <v>1.1499999999999999</v>
      </c>
      <c r="E99" s="99">
        <v>1.5</v>
      </c>
      <c r="F99" s="133">
        <v>2.56</v>
      </c>
      <c r="G99" s="99">
        <v>2.46</v>
      </c>
      <c r="H99" s="99" t="e">
        <f>ROUND((#REF!),2)</f>
        <v>#REF!</v>
      </c>
      <c r="I99" s="107" t="e">
        <f>ROUND((#REF!),2)</f>
        <v>#REF!</v>
      </c>
      <c r="J99" s="451" t="e">
        <f>ROUND((#REF!),2)</f>
        <v>#REF!</v>
      </c>
      <c r="K99" s="451" t="e">
        <f>ROUND((#REF!),2)</f>
        <v>#REF!</v>
      </c>
      <c r="L99" s="107" t="e">
        <f t="shared" ref="L99:L100" si="29">D99/H99%</f>
        <v>#REF!</v>
      </c>
      <c r="M99" s="107" t="e">
        <f>ROUND((#REF!),2)</f>
        <v>#REF!</v>
      </c>
      <c r="N99" s="107" t="e">
        <f t="shared" ref="N99:N100" si="30">G99/H99%</f>
        <v>#REF!</v>
      </c>
      <c r="O99" s="107" t="e">
        <f>ROUND((#REF!),2)</f>
        <v>#REF!</v>
      </c>
      <c r="P99" s="107" t="e">
        <f>ROUND((#REF!),2)</f>
        <v>#REF!</v>
      </c>
      <c r="Q99" s="107" t="e">
        <f t="shared" ref="Q99:Q100" si="31">G99/J99%</f>
        <v>#REF!</v>
      </c>
      <c r="R99" s="107" t="e">
        <f t="shared" ref="R99:R100" si="32">J99/K99%</f>
        <v>#REF!</v>
      </c>
      <c r="S99" s="99"/>
      <c r="T99" s="313"/>
    </row>
    <row r="100" spans="1:20">
      <c r="A100" s="486" t="s">
        <v>934</v>
      </c>
      <c r="B100" s="238" t="s">
        <v>603</v>
      </c>
      <c r="C100" s="239" t="s">
        <v>168</v>
      </c>
      <c r="D100" s="99">
        <v>6.4</v>
      </c>
      <c r="E100" s="105">
        <v>-1.5</v>
      </c>
      <c r="F100" s="245">
        <v>13.08</v>
      </c>
      <c r="G100" s="99">
        <v>12.545999999999999</v>
      </c>
      <c r="H100" s="99" t="e">
        <f>ROUND((#REF!),2)</f>
        <v>#REF!</v>
      </c>
      <c r="I100" s="107" t="e">
        <f>ROUND((#REF!),2)</f>
        <v>#REF!</v>
      </c>
      <c r="J100" s="107" t="e">
        <f>ROUND((#REF!),2)</f>
        <v>#REF!</v>
      </c>
      <c r="K100" s="107" t="e">
        <f>ROUND((#REF!),3)</f>
        <v>#REF!</v>
      </c>
      <c r="L100" s="107" t="e">
        <f t="shared" si="29"/>
        <v>#REF!</v>
      </c>
      <c r="M100" s="107" t="e">
        <f>ROUND((#REF!),2)</f>
        <v>#REF!</v>
      </c>
      <c r="N100" s="107" t="e">
        <f t="shared" si="30"/>
        <v>#REF!</v>
      </c>
      <c r="O100" s="107" t="e">
        <f>ROUND((#REF!),2)</f>
        <v>#REF!</v>
      </c>
      <c r="P100" s="107" t="e">
        <f>ROUND((#REF!),2)</f>
        <v>#REF!</v>
      </c>
      <c r="Q100" s="107" t="e">
        <f t="shared" si="31"/>
        <v>#REF!</v>
      </c>
      <c r="R100" s="107" t="e">
        <f t="shared" si="32"/>
        <v>#REF!</v>
      </c>
      <c r="S100" s="99"/>
      <c r="T100" s="313"/>
    </row>
    <row r="101" spans="1:20" ht="20.25" customHeight="1">
      <c r="A101" s="486" t="s">
        <v>934</v>
      </c>
      <c r="B101" s="448" t="s">
        <v>955</v>
      </c>
      <c r="C101" s="239" t="s">
        <v>168</v>
      </c>
      <c r="D101" s="105">
        <v>1.7</v>
      </c>
      <c r="E101" s="105">
        <v>16.57</v>
      </c>
      <c r="F101" s="245">
        <v>0.93</v>
      </c>
      <c r="G101" s="105">
        <v>0.64</v>
      </c>
      <c r="H101" s="105" t="e">
        <f>ROUND((#REF!),2)</f>
        <v>#REF!</v>
      </c>
      <c r="I101" s="451" t="e">
        <f>ROUND((#REF!),2)</f>
        <v>#REF!</v>
      </c>
      <c r="J101" s="518" t="e">
        <f>ROUND((#REF!),2)</f>
        <v>#REF!</v>
      </c>
      <c r="K101" s="451" t="e">
        <f>ROUND((#REF!),2)</f>
        <v>#REF!</v>
      </c>
      <c r="L101" s="107" t="e">
        <f t="shared" ref="L101:L102" si="33">D101/H101%</f>
        <v>#REF!</v>
      </c>
      <c r="M101" s="107" t="e">
        <f>ROUND((#REF!),2)</f>
        <v>#REF!</v>
      </c>
      <c r="N101" s="107" t="e">
        <f>H101/G101%</f>
        <v>#REF!</v>
      </c>
      <c r="O101" s="107" t="e">
        <f>ROUND((#REF!),2)</f>
        <v>#REF!</v>
      </c>
      <c r="P101" s="107" t="e">
        <f>J101/F101%</f>
        <v>#REF!</v>
      </c>
      <c r="Q101" s="107" t="e">
        <f>J101/G101%</f>
        <v>#REF!</v>
      </c>
      <c r="R101" s="107" t="e">
        <f>K101/J101%</f>
        <v>#REF!</v>
      </c>
      <c r="S101" s="99"/>
      <c r="T101" s="313"/>
    </row>
    <row r="102" spans="1:20">
      <c r="A102" s="486" t="s">
        <v>934</v>
      </c>
      <c r="B102" s="238" t="s">
        <v>604</v>
      </c>
      <c r="C102" s="239" t="s">
        <v>167</v>
      </c>
      <c r="D102" s="99">
        <v>11.6</v>
      </c>
      <c r="E102" s="99">
        <v>12.6</v>
      </c>
      <c r="F102" s="133">
        <v>11.4</v>
      </c>
      <c r="G102" s="99">
        <v>11.3</v>
      </c>
      <c r="H102" s="99" t="e">
        <f>ROUND((#REF!),2)</f>
        <v>#REF!</v>
      </c>
      <c r="I102" s="107" t="e">
        <f>ROUND((#REF!),2)</f>
        <v>#REF!</v>
      </c>
      <c r="J102" s="107" t="e">
        <f>ROUND((#REF!),2)</f>
        <v>#REF!</v>
      </c>
      <c r="K102" s="107" t="e">
        <f>ROUND((#REF!),2)</f>
        <v>#REF!</v>
      </c>
      <c r="L102" s="107" t="e">
        <f t="shared" si="33"/>
        <v>#REF!</v>
      </c>
      <c r="M102" s="107" t="e">
        <f>ROUND((#REF!),2)</f>
        <v>#REF!</v>
      </c>
      <c r="N102" s="107" t="e">
        <f t="shared" ref="N102" si="34">G102/H102%</f>
        <v>#REF!</v>
      </c>
      <c r="O102" s="107" t="e">
        <f>ROUND((#REF!),2)</f>
        <v>#REF!</v>
      </c>
      <c r="P102" s="107" t="e">
        <f>ROUND((#REF!),2)</f>
        <v>#REF!</v>
      </c>
      <c r="Q102" s="107" t="e">
        <f t="shared" ref="Q102" si="35">G102/J102%</f>
        <v>#REF!</v>
      </c>
      <c r="R102" s="107" t="e">
        <f t="shared" ref="R102" si="36">J102/K102%</f>
        <v>#REF!</v>
      </c>
      <c r="S102" s="99"/>
      <c r="T102" s="313"/>
    </row>
    <row r="103" spans="1:20" s="322" customFormat="1">
      <c r="A103" s="519">
        <v>13</v>
      </c>
      <c r="B103" s="453" t="s">
        <v>861</v>
      </c>
      <c r="C103" s="452"/>
      <c r="D103" s="111"/>
      <c r="E103" s="111"/>
      <c r="F103" s="461"/>
      <c r="G103" s="111"/>
      <c r="H103" s="111"/>
      <c r="I103" s="112"/>
      <c r="J103" s="466"/>
      <c r="K103" s="466"/>
      <c r="L103" s="99"/>
      <c r="M103" s="99"/>
      <c r="N103" s="99"/>
      <c r="O103" s="99"/>
      <c r="P103" s="449"/>
      <c r="Q103" s="99"/>
      <c r="R103" s="99"/>
      <c r="S103" s="111"/>
      <c r="T103" s="315"/>
    </row>
    <row r="104" spans="1:20">
      <c r="A104" s="486" t="s">
        <v>934</v>
      </c>
      <c r="B104" s="238" t="s">
        <v>956</v>
      </c>
      <c r="C104" s="239" t="s">
        <v>46</v>
      </c>
      <c r="D104" s="99">
        <v>7</v>
      </c>
      <c r="E104" s="104">
        <v>7</v>
      </c>
      <c r="F104" s="131">
        <v>7</v>
      </c>
      <c r="G104" s="104">
        <v>7</v>
      </c>
      <c r="H104" s="99" t="e">
        <f>ROUND((#REF!),2)</f>
        <v>#REF!</v>
      </c>
      <c r="I104" s="106" t="e">
        <f>ROUND((#REF!),2)</f>
        <v>#REF!</v>
      </c>
      <c r="J104" s="106" t="e">
        <f>ROUND((#REF!),2)</f>
        <v>#REF!</v>
      </c>
      <c r="K104" s="106" t="e">
        <f>ROUND((#REF!),2)</f>
        <v>#REF!</v>
      </c>
      <c r="L104" s="99" t="e">
        <f>H104/D104%</f>
        <v>#REF!</v>
      </c>
      <c r="M104" s="99" t="e">
        <f>ROUND(('4 TM DV'!#REF!),2)</f>
        <v>#REF!</v>
      </c>
      <c r="N104" s="99" t="e">
        <f>H104/G104%</f>
        <v>#REF!</v>
      </c>
      <c r="O104" s="99" t="e">
        <f>ROUND(('4 TM DV'!#REF!),2)</f>
        <v>#REF!</v>
      </c>
      <c r="P104" s="501" t="e">
        <f t="shared" si="28"/>
        <v>#REF!</v>
      </c>
      <c r="Q104" s="104" t="e">
        <f>J104/G104%</f>
        <v>#REF!</v>
      </c>
      <c r="R104" s="104" t="e">
        <f>K104/J104%</f>
        <v>#REF!</v>
      </c>
      <c r="S104" s="99"/>
      <c r="T104" s="313"/>
    </row>
    <row r="105" spans="1:20" ht="30" hidden="1">
      <c r="A105" s="486" t="s">
        <v>934</v>
      </c>
      <c r="B105" s="238" t="s">
        <v>957</v>
      </c>
      <c r="C105" s="239" t="s">
        <v>19</v>
      </c>
      <c r="D105" s="105">
        <v>50.49</v>
      </c>
      <c r="E105" s="105">
        <v>49.76</v>
      </c>
      <c r="F105" s="245">
        <v>51.98</v>
      </c>
      <c r="G105" s="105"/>
      <c r="H105" s="105" t="e">
        <f>ROUND((#REF!),2)</f>
        <v>#REF!</v>
      </c>
      <c r="I105" s="451" t="e">
        <f>ROUND((#REF!),2)</f>
        <v>#REF!</v>
      </c>
      <c r="J105" s="451" t="e">
        <f>ROUND((#REF!),2)</f>
        <v>#REF!</v>
      </c>
      <c r="K105" s="451"/>
      <c r="L105" s="99" t="e">
        <f>H105/D105%</f>
        <v>#REF!</v>
      </c>
      <c r="M105" s="99" t="e">
        <f>ROUND(('4 TM DV'!#REF!),2)</f>
        <v>#REF!</v>
      </c>
      <c r="N105" s="99"/>
      <c r="O105" s="99"/>
      <c r="P105" s="449" t="e">
        <f t="shared" si="28"/>
        <v>#REF!</v>
      </c>
      <c r="Q105" s="99"/>
      <c r="R105" s="99" t="e">
        <f>K105/J105%</f>
        <v>#REF!</v>
      </c>
      <c r="S105" s="99"/>
      <c r="T105" s="313"/>
    </row>
    <row r="106" spans="1:20" s="342" customFormat="1">
      <c r="A106" s="486" t="s">
        <v>934</v>
      </c>
      <c r="B106" s="238" t="s">
        <v>958</v>
      </c>
      <c r="C106" s="239" t="s">
        <v>19</v>
      </c>
      <c r="D106" s="105">
        <v>2.35</v>
      </c>
      <c r="E106" s="105">
        <v>0</v>
      </c>
      <c r="F106" s="245">
        <v>2.74</v>
      </c>
      <c r="G106" s="105">
        <v>2.65</v>
      </c>
      <c r="H106" s="105" t="e">
        <f>ROUND((#REF!),2)</f>
        <v>#REF!</v>
      </c>
      <c r="I106" s="105" t="e">
        <f>ROUND((#REF!),2)</f>
        <v>#REF!</v>
      </c>
      <c r="J106" s="105" t="e">
        <f>ROUND((#REF!),2)</f>
        <v>#REF!</v>
      </c>
      <c r="K106" s="105" t="e">
        <f>ROUND((#REF!),2)</f>
        <v>#REF!</v>
      </c>
      <c r="L106" s="99"/>
      <c r="M106" s="99" t="e">
        <f>ROUND(('4 TM DV'!#REF!),2)</f>
        <v>#REF!</v>
      </c>
      <c r="N106" s="99" t="e">
        <f>H106/G106%</f>
        <v>#REF!</v>
      </c>
      <c r="O106" s="99" t="e">
        <f>ROUND(('4 TM DV'!#REF!),2)</f>
        <v>#REF!</v>
      </c>
      <c r="P106" s="449"/>
      <c r="Q106" s="99" t="e">
        <f>J106/G106%</f>
        <v>#REF!</v>
      </c>
      <c r="R106" s="104" t="e">
        <f>K106/J106%</f>
        <v>#REF!</v>
      </c>
      <c r="S106" s="99"/>
      <c r="T106" s="341"/>
    </row>
    <row r="107" spans="1:20" ht="30">
      <c r="A107" s="486" t="s">
        <v>934</v>
      </c>
      <c r="B107" s="238" t="s">
        <v>959</v>
      </c>
      <c r="C107" s="239" t="s">
        <v>167</v>
      </c>
      <c r="D107" s="104">
        <v>100</v>
      </c>
      <c r="E107" s="104">
        <v>100</v>
      </c>
      <c r="F107" s="131">
        <v>100</v>
      </c>
      <c r="G107" s="104">
        <v>100</v>
      </c>
      <c r="H107" s="104" t="e">
        <f>ROUND((#REF!),2)</f>
        <v>#REF!</v>
      </c>
      <c r="I107" s="104" t="e">
        <f>ROUND((#REF!),2)</f>
        <v>#REF!</v>
      </c>
      <c r="J107" s="104" t="e">
        <f>ROUND((#REF!),2)</f>
        <v>#REF!</v>
      </c>
      <c r="K107" s="104" t="e">
        <f>ROUND((#REF!),2)</f>
        <v>#REF!</v>
      </c>
      <c r="L107" s="99" t="e">
        <f>H107/D107%</f>
        <v>#REF!</v>
      </c>
      <c r="M107" s="99" t="e">
        <f>ROUND(('4 TM DV'!#REF!),2)</f>
        <v>#REF!</v>
      </c>
      <c r="N107" s="99" t="e">
        <f>H107/G107%</f>
        <v>#REF!</v>
      </c>
      <c r="O107" s="99" t="e">
        <f>ROUND(('4 TM DV'!#REF!),2)</f>
        <v>#REF!</v>
      </c>
      <c r="P107" s="501" t="e">
        <f t="shared" si="28"/>
        <v>#REF!</v>
      </c>
      <c r="Q107" s="104" t="e">
        <f>J107/G107%</f>
        <v>#REF!</v>
      </c>
      <c r="R107" s="104" t="e">
        <f>K107/J107%</f>
        <v>#REF!</v>
      </c>
      <c r="S107" s="104"/>
      <c r="T107" s="313"/>
    </row>
    <row r="108" spans="1:20" s="322" customFormat="1">
      <c r="A108" s="519">
        <v>14</v>
      </c>
      <c r="B108" s="453" t="s">
        <v>862</v>
      </c>
      <c r="C108" s="452"/>
      <c r="D108" s="109"/>
      <c r="E108" s="109"/>
      <c r="F108" s="454"/>
      <c r="G108" s="109"/>
      <c r="H108" s="109"/>
      <c r="I108" s="109"/>
      <c r="J108" s="115"/>
      <c r="K108" s="115"/>
      <c r="L108" s="99"/>
      <c r="M108" s="99"/>
      <c r="N108" s="99"/>
      <c r="O108" s="99"/>
      <c r="P108" s="449"/>
      <c r="Q108" s="99"/>
      <c r="R108" s="99"/>
      <c r="S108" s="109"/>
      <c r="T108" s="315"/>
    </row>
    <row r="109" spans="1:20">
      <c r="A109" s="520" t="s">
        <v>934</v>
      </c>
      <c r="B109" s="238" t="s">
        <v>960</v>
      </c>
      <c r="C109" s="239" t="s">
        <v>197</v>
      </c>
      <c r="D109" s="104">
        <v>22</v>
      </c>
      <c r="E109" s="104">
        <v>18</v>
      </c>
      <c r="F109" s="131">
        <v>21</v>
      </c>
      <c r="G109" s="104">
        <v>22</v>
      </c>
      <c r="H109" s="104" t="e">
        <f>ROUND(('11 GDĐT'!#REF!),2)</f>
        <v>#REF!</v>
      </c>
      <c r="I109" s="106" t="e">
        <f>ROUND(('11 GDĐT'!#REF!),2)</f>
        <v>#REF!</v>
      </c>
      <c r="J109" s="106" t="e">
        <f>ROUND(('11 GDĐT'!#REF!),2)</f>
        <v>#REF!</v>
      </c>
      <c r="K109" s="106" t="e">
        <f>ROUND(('11 GDĐT'!#REF!),2)</f>
        <v>#REF!</v>
      </c>
      <c r="L109" s="99" t="e">
        <f>H109/D109%</f>
        <v>#REF!</v>
      </c>
      <c r="M109" s="99" t="e">
        <f>ROUND(('4 TM DV'!#REF!),2)</f>
        <v>#REF!</v>
      </c>
      <c r="N109" s="99" t="e">
        <f>H109/G109%</f>
        <v>#REF!</v>
      </c>
      <c r="O109" s="99" t="e">
        <f>ROUND(('4 TM DV'!#REF!),2)</f>
        <v>#REF!</v>
      </c>
      <c r="P109" s="449" t="e">
        <f t="shared" si="28"/>
        <v>#REF!</v>
      </c>
      <c r="Q109" s="104" t="e">
        <f>J109/G109%</f>
        <v>#REF!</v>
      </c>
      <c r="R109" s="104" t="e">
        <f>K109/J109%</f>
        <v>#REF!</v>
      </c>
      <c r="S109" s="104"/>
      <c r="T109" s="313"/>
    </row>
    <row r="110" spans="1:20">
      <c r="A110" s="521"/>
      <c r="B110" s="238" t="s">
        <v>807</v>
      </c>
      <c r="C110" s="239" t="s">
        <v>197</v>
      </c>
      <c r="D110" s="104">
        <v>0</v>
      </c>
      <c r="E110" s="104">
        <v>0</v>
      </c>
      <c r="F110" s="131">
        <v>2</v>
      </c>
      <c r="G110" s="104">
        <v>1</v>
      </c>
      <c r="H110" s="104" t="e">
        <f>ROUND(('11 GDĐT'!#REF!),2)</f>
        <v>#REF!</v>
      </c>
      <c r="I110" s="106" t="e">
        <f>ROUND(('11 GDĐT'!#REF!),2)</f>
        <v>#REF!</v>
      </c>
      <c r="J110" s="106" t="e">
        <f>ROUND(('11 GDĐT'!#REF!),2)</f>
        <v>#REF!</v>
      </c>
      <c r="K110" s="106" t="e">
        <f>ROUND(('11 GDĐT'!#REF!),2)</f>
        <v>#REF!</v>
      </c>
      <c r="L110" s="99"/>
      <c r="M110" s="99"/>
      <c r="N110" s="99"/>
      <c r="O110" s="99"/>
      <c r="P110" s="501" t="e">
        <f t="shared" si="28"/>
        <v>#REF!</v>
      </c>
      <c r="Q110" s="104"/>
      <c r="R110" s="99"/>
      <c r="S110" s="99"/>
      <c r="T110" s="313"/>
    </row>
    <row r="111" spans="1:20">
      <c r="A111" s="520" t="s">
        <v>934</v>
      </c>
      <c r="B111" s="238" t="s">
        <v>224</v>
      </c>
      <c r="C111" s="239" t="s">
        <v>167</v>
      </c>
      <c r="D111" s="472">
        <v>81.48</v>
      </c>
      <c r="E111" s="472">
        <v>66.67</v>
      </c>
      <c r="F111" s="473">
        <v>91.3</v>
      </c>
      <c r="G111" s="472">
        <v>88</v>
      </c>
      <c r="H111" s="472" t="e">
        <f>ROUND(('11 GDĐT'!#REF!),2)</f>
        <v>#REF!</v>
      </c>
      <c r="I111" s="474" t="e">
        <f>ROUND(('11 GDĐT'!#REF!),2)</f>
        <v>#REF!</v>
      </c>
      <c r="J111" s="107" t="e">
        <f>ROUND(('11 GDĐT'!#REF!),2)</f>
        <v>#REF!</v>
      </c>
      <c r="K111" s="107" t="e">
        <f>ROUND(('11 GDĐT'!#REF!),2)</f>
        <v>#REF!</v>
      </c>
      <c r="L111" s="99" t="e">
        <f>H111/D111%</f>
        <v>#REF!</v>
      </c>
      <c r="M111" s="99" t="e">
        <f>ROUND(('4 TM DV'!#REF!),2)</f>
        <v>#REF!</v>
      </c>
      <c r="N111" s="99" t="e">
        <f>H111/G111%</f>
        <v>#REF!</v>
      </c>
      <c r="O111" s="99" t="e">
        <f>ROUND(('4 TM DV'!#REF!),2)</f>
        <v>#REF!</v>
      </c>
      <c r="P111" s="449" t="e">
        <f t="shared" si="28"/>
        <v>#REF!</v>
      </c>
      <c r="Q111" s="104" t="e">
        <f>J111/G111%</f>
        <v>#REF!</v>
      </c>
      <c r="R111" s="99" t="e">
        <f>K111/J111%</f>
        <v>#REF!</v>
      </c>
      <c r="S111" s="99"/>
      <c r="T111" s="313"/>
    </row>
    <row r="112" spans="1:20">
      <c r="A112" s="521"/>
      <c r="B112" s="448" t="s">
        <v>532</v>
      </c>
      <c r="C112" s="239" t="s">
        <v>167</v>
      </c>
      <c r="D112" s="472">
        <v>83.33</v>
      </c>
      <c r="E112" s="472">
        <v>66.67</v>
      </c>
      <c r="F112" s="473">
        <v>90.91</v>
      </c>
      <c r="G112" s="472">
        <v>91.67</v>
      </c>
      <c r="H112" s="472" t="e">
        <f>ROUND(('11 GDĐT'!#REF!),2)</f>
        <v>#REF!</v>
      </c>
      <c r="I112" s="474" t="e">
        <f>ROUND(('11 GDĐT'!#REF!),2)</f>
        <v>#REF!</v>
      </c>
      <c r="J112" s="451" t="e">
        <f>ROUND(('11 GDĐT'!#REF!),2)</f>
        <v>#REF!</v>
      </c>
      <c r="K112" s="106" t="e">
        <f>ROUND(('11 GDĐT'!#REF!),2)</f>
        <v>#REF!</v>
      </c>
      <c r="L112" s="99" t="e">
        <f>H112/D112%</f>
        <v>#REF!</v>
      </c>
      <c r="M112" s="99" t="e">
        <f>ROUND(('4 TM DV'!#REF!),2)</f>
        <v>#REF!</v>
      </c>
      <c r="N112" s="99" t="e">
        <f>H112/G112%</f>
        <v>#REF!</v>
      </c>
      <c r="O112" s="99" t="e">
        <f>ROUND(('4 TM DV'!#REF!),2)</f>
        <v>#REF!</v>
      </c>
      <c r="P112" s="449" t="e">
        <f t="shared" si="28"/>
        <v>#REF!</v>
      </c>
      <c r="Q112" s="104" t="e">
        <f>J112/G112%</f>
        <v>#REF!</v>
      </c>
      <c r="R112" s="104" t="e">
        <f>K112/J112%</f>
        <v>#REF!</v>
      </c>
      <c r="S112" s="104"/>
      <c r="T112" s="313"/>
    </row>
    <row r="113" spans="1:20">
      <c r="A113" s="521"/>
      <c r="B113" s="448" t="s">
        <v>533</v>
      </c>
      <c r="C113" s="239" t="s">
        <v>167</v>
      </c>
      <c r="D113" s="472">
        <v>100</v>
      </c>
      <c r="E113" s="472">
        <v>88.89</v>
      </c>
      <c r="F113" s="131">
        <v>100</v>
      </c>
      <c r="G113" s="104">
        <v>87.5</v>
      </c>
      <c r="H113" s="104" t="e">
        <f>ROUND(('11 GDĐT'!#REF!),2)</f>
        <v>#REF!</v>
      </c>
      <c r="I113" s="106" t="e">
        <f>ROUND(('11 GDĐT'!#REF!),2)</f>
        <v>#REF!</v>
      </c>
      <c r="J113" s="106" t="e">
        <f>ROUND(('11 GDĐT'!#REF!),2)</f>
        <v>#REF!</v>
      </c>
      <c r="K113" s="106" t="e">
        <f>ROUND(('11 GDĐT'!#REF!),2)</f>
        <v>#REF!</v>
      </c>
      <c r="L113" s="99" t="e">
        <f>H113/D113%</f>
        <v>#REF!</v>
      </c>
      <c r="M113" s="99" t="e">
        <f>ROUND(('4 TM DV'!#REF!),2)</f>
        <v>#REF!</v>
      </c>
      <c r="N113" s="99" t="e">
        <f>H113/G113%</f>
        <v>#REF!</v>
      </c>
      <c r="O113" s="99" t="e">
        <f>ROUND(('4 TM DV'!#REF!),2)</f>
        <v>#REF!</v>
      </c>
      <c r="P113" s="449" t="e">
        <f t="shared" si="28"/>
        <v>#REF!</v>
      </c>
      <c r="Q113" s="104" t="e">
        <f>J113/G113%</f>
        <v>#REF!</v>
      </c>
      <c r="R113" s="104" t="e">
        <f>K113/J113%</f>
        <v>#REF!</v>
      </c>
      <c r="S113" s="104"/>
      <c r="T113" s="313"/>
    </row>
    <row r="114" spans="1:20" ht="16.5" customHeight="1">
      <c r="A114" s="521"/>
      <c r="B114" s="448" t="s">
        <v>535</v>
      </c>
      <c r="C114" s="239" t="s">
        <v>167</v>
      </c>
      <c r="D114" s="472">
        <v>50</v>
      </c>
      <c r="E114" s="472">
        <v>33.33</v>
      </c>
      <c r="F114" s="131">
        <v>80</v>
      </c>
      <c r="G114" s="104">
        <v>80</v>
      </c>
      <c r="H114" s="104" t="e">
        <f>ROUND(('11 GDĐT'!#REF!),2)</f>
        <v>#REF!</v>
      </c>
      <c r="I114" s="106" t="e">
        <f>ROUND(('11 GDĐT'!#REF!),2)</f>
        <v>#REF!</v>
      </c>
      <c r="J114" s="106" t="e">
        <f>ROUND(('11 GDĐT'!#REF!),2)</f>
        <v>#REF!</v>
      </c>
      <c r="K114" s="106" t="e">
        <f>ROUND(('11 GDĐT'!#REF!),2)</f>
        <v>#REF!</v>
      </c>
      <c r="L114" s="99" t="e">
        <f>H114/D114%</f>
        <v>#REF!</v>
      </c>
      <c r="M114" s="99" t="e">
        <f>ROUND(('4 TM DV'!#REF!),2)</f>
        <v>#REF!</v>
      </c>
      <c r="N114" s="99" t="e">
        <f>H114/G114%</f>
        <v>#REF!</v>
      </c>
      <c r="O114" s="99" t="e">
        <f>ROUND(('4 TM DV'!#REF!),2)</f>
        <v>#REF!</v>
      </c>
      <c r="P114" s="501" t="e">
        <f t="shared" si="28"/>
        <v>#REF!</v>
      </c>
      <c r="Q114" s="104" t="e">
        <f>J114/G114%</f>
        <v>#REF!</v>
      </c>
      <c r="R114" s="104" t="e">
        <f>K114/J114%</f>
        <v>#REF!</v>
      </c>
      <c r="S114" s="104"/>
      <c r="T114" s="313"/>
    </row>
    <row r="115" spans="1:20" s="369" customFormat="1">
      <c r="A115" s="520" t="s">
        <v>934</v>
      </c>
      <c r="B115" s="238" t="s">
        <v>1020</v>
      </c>
      <c r="C115" s="239" t="s">
        <v>197</v>
      </c>
      <c r="D115" s="104">
        <v>5</v>
      </c>
      <c r="E115" s="104">
        <v>2</v>
      </c>
      <c r="F115" s="131">
        <v>6</v>
      </c>
      <c r="G115" s="104">
        <v>6</v>
      </c>
      <c r="H115" s="104" t="e">
        <f>ROUND(('11 GDĐT'!#REF!),2)</f>
        <v>#REF!</v>
      </c>
      <c r="I115" s="104" t="e">
        <f>ROUND(('11 GDĐT'!#REF!),2)</f>
        <v>#REF!</v>
      </c>
      <c r="J115" s="104" t="e">
        <f>ROUND(('11 GDĐT'!#REF!),2)</f>
        <v>#REF!</v>
      </c>
      <c r="K115" s="104" t="e">
        <f>ROUND(('11 GDĐT'!#REF!),2)</f>
        <v>#REF!</v>
      </c>
      <c r="L115" s="99" t="e">
        <f>ROUND(('11 GDĐT'!#REF!),2)</f>
        <v>#REF!</v>
      </c>
      <c r="M115" s="99" t="e">
        <f>ROUND(('11 GDĐT'!#REF!),2)</f>
        <v>#REF!</v>
      </c>
      <c r="N115" s="99" t="e">
        <f>ROUND(('11 GDĐT'!#REF!),2)</f>
        <v>#REF!</v>
      </c>
      <c r="O115" s="99" t="e">
        <f>ROUND(('11 GDĐT'!#REF!),2)</f>
        <v>#REF!</v>
      </c>
      <c r="P115" s="501" t="e">
        <f t="shared" si="28"/>
        <v>#REF!</v>
      </c>
      <c r="Q115" s="104" t="e">
        <f>ROUND(('11 GDĐT'!#REF!),2)</f>
        <v>#REF!</v>
      </c>
      <c r="R115" s="104" t="e">
        <f>ROUND(('11 GDĐT'!#REF!),2)</f>
        <v>#REF!</v>
      </c>
      <c r="S115" s="99"/>
      <c r="T115" s="368"/>
    </row>
    <row r="116" spans="1:20" ht="30">
      <c r="A116" s="520" t="s">
        <v>934</v>
      </c>
      <c r="B116" s="238" t="s">
        <v>962</v>
      </c>
      <c r="C116" s="239" t="s">
        <v>46</v>
      </c>
      <c r="D116" s="104">
        <v>7</v>
      </c>
      <c r="E116" s="104">
        <v>7</v>
      </c>
      <c r="F116" s="131">
        <v>7</v>
      </c>
      <c r="G116" s="104">
        <v>7</v>
      </c>
      <c r="H116" s="104" t="e">
        <f>ROUND(('11 GDĐT'!#REF!),2)</f>
        <v>#REF!</v>
      </c>
      <c r="I116" s="106" t="e">
        <f>ROUND(('11 GDĐT'!#REF!),2)</f>
        <v>#REF!</v>
      </c>
      <c r="J116" s="106" t="e">
        <f>ROUND(('11 GDĐT'!#REF!),2)</f>
        <v>#REF!</v>
      </c>
      <c r="K116" s="106" t="e">
        <f>ROUND(('11 GDĐT'!#REF!),2)</f>
        <v>#REF!</v>
      </c>
      <c r="L116" s="99" t="e">
        <f>H116/D116%</f>
        <v>#REF!</v>
      </c>
      <c r="M116" s="99" t="e">
        <f>ROUND(('4 TM DV'!#REF!),2)</f>
        <v>#REF!</v>
      </c>
      <c r="N116" s="99" t="e">
        <f>H116/G116%</f>
        <v>#REF!</v>
      </c>
      <c r="O116" s="99" t="e">
        <f>ROUND(('4 TM DV'!#REF!),2)</f>
        <v>#REF!</v>
      </c>
      <c r="P116" s="501" t="e">
        <f t="shared" si="28"/>
        <v>#REF!</v>
      </c>
      <c r="Q116" s="104" t="e">
        <f>J116/G116%</f>
        <v>#REF!</v>
      </c>
      <c r="R116" s="104" t="e">
        <f>K116/J116%</f>
        <v>#REF!</v>
      </c>
      <c r="S116" s="104"/>
      <c r="T116" s="313"/>
    </row>
    <row r="117" spans="1:20" ht="30">
      <c r="A117" s="520" t="s">
        <v>934</v>
      </c>
      <c r="B117" s="238" t="s">
        <v>961</v>
      </c>
      <c r="C117" s="250" t="s">
        <v>837</v>
      </c>
      <c r="D117" s="104">
        <v>7</v>
      </c>
      <c r="E117" s="104">
        <v>7</v>
      </c>
      <c r="F117" s="131">
        <v>7</v>
      </c>
      <c r="G117" s="104">
        <v>7</v>
      </c>
      <c r="H117" s="104" t="e">
        <f>ROUND(('11 GDĐT'!#REF!),2)</f>
        <v>#REF!</v>
      </c>
      <c r="I117" s="106" t="e">
        <f>ROUND(('11 GDĐT'!#REF!),2)</f>
        <v>#REF!</v>
      </c>
      <c r="J117" s="106" t="e">
        <f>ROUND(('11 GDĐT'!#REF!),2)</f>
        <v>#REF!</v>
      </c>
      <c r="K117" s="106" t="e">
        <f>ROUND(('11 GDĐT'!#REF!),2)</f>
        <v>#REF!</v>
      </c>
      <c r="L117" s="99" t="e">
        <f>H117/D117%</f>
        <v>#REF!</v>
      </c>
      <c r="M117" s="99" t="e">
        <f>ROUND(('4 TM DV'!#REF!),2)</f>
        <v>#REF!</v>
      </c>
      <c r="N117" s="99" t="e">
        <f>H117/G117%</f>
        <v>#REF!</v>
      </c>
      <c r="O117" s="99" t="e">
        <f>ROUND(('4 TM DV'!#REF!),2)</f>
        <v>#REF!</v>
      </c>
      <c r="P117" s="501" t="e">
        <f t="shared" si="28"/>
        <v>#REF!</v>
      </c>
      <c r="Q117" s="104" t="e">
        <f>J117/G117%</f>
        <v>#REF!</v>
      </c>
      <c r="R117" s="104" t="e">
        <f>K117/J117%</f>
        <v>#REF!</v>
      </c>
      <c r="S117" s="104"/>
      <c r="T117" s="313"/>
    </row>
    <row r="118" spans="1:20" s="322" customFormat="1">
      <c r="A118" s="519">
        <v>15</v>
      </c>
      <c r="B118" s="522" t="s">
        <v>120</v>
      </c>
      <c r="C118" s="463"/>
      <c r="D118" s="109"/>
      <c r="E118" s="109"/>
      <c r="F118" s="454"/>
      <c r="G118" s="109"/>
      <c r="H118" s="109"/>
      <c r="I118" s="113"/>
      <c r="J118" s="466"/>
      <c r="K118" s="466"/>
      <c r="L118" s="99"/>
      <c r="M118" s="99"/>
      <c r="N118" s="99"/>
      <c r="O118" s="99"/>
      <c r="P118" s="449"/>
      <c r="Q118" s="99"/>
      <c r="R118" s="99"/>
      <c r="S118" s="109"/>
      <c r="T118" s="315"/>
    </row>
    <row r="119" spans="1:20">
      <c r="A119" s="521"/>
      <c r="B119" s="448" t="s">
        <v>612</v>
      </c>
      <c r="C119" s="239" t="s">
        <v>167</v>
      </c>
      <c r="D119" s="472">
        <v>0</v>
      </c>
      <c r="E119" s="472">
        <v>1.78</v>
      </c>
      <c r="F119" s="473">
        <v>0.91</v>
      </c>
      <c r="G119" s="472">
        <v>0.93</v>
      </c>
      <c r="H119" s="472" t="e">
        <f>ROUND(('7 LĐTBXH'!#REF!),2)</f>
        <v>#REF!</v>
      </c>
      <c r="I119" s="474" t="e">
        <f>ROUND(('7 LĐTBXH'!#REF!),2)</f>
        <v>#REF!</v>
      </c>
      <c r="J119" s="451" t="e">
        <f>ROUND(('7 LĐTBXH'!#REF!),2)</f>
        <v>#REF!</v>
      </c>
      <c r="K119" s="451" t="e">
        <f>ROUND(('7 LĐTBXH'!#REF!),2)</f>
        <v>#REF!</v>
      </c>
      <c r="L119" s="99"/>
      <c r="M119" s="99"/>
      <c r="N119" s="99"/>
      <c r="O119" s="99" t="e">
        <f>ROUND(('4 TM DV'!#REF!),2)</f>
        <v>#REF!</v>
      </c>
      <c r="P119" s="449" t="e">
        <f t="shared" si="28"/>
        <v>#REF!</v>
      </c>
      <c r="Q119" s="99" t="e">
        <f>G119/J119%</f>
        <v>#REF!</v>
      </c>
      <c r="R119" s="99" t="e">
        <f>J119/K119%</f>
        <v>#REF!</v>
      </c>
      <c r="S119" s="99"/>
      <c r="T119" s="313"/>
    </row>
    <row r="120" spans="1:20">
      <c r="A120" s="521"/>
      <c r="B120" s="448" t="s">
        <v>863</v>
      </c>
      <c r="C120" s="239" t="s">
        <v>167</v>
      </c>
      <c r="D120" s="472">
        <v>0</v>
      </c>
      <c r="E120" s="472">
        <v>0</v>
      </c>
      <c r="F120" s="473">
        <v>0.24</v>
      </c>
      <c r="G120" s="472">
        <v>7.0000000000000007E-2</v>
      </c>
      <c r="H120" s="472" t="e">
        <f>ROUND(('7 LĐTBXH'!#REF!),2)</f>
        <v>#REF!</v>
      </c>
      <c r="I120" s="474" t="e">
        <f>ROUND(('7 LĐTBXH'!#REF!),2)</f>
        <v>#REF!</v>
      </c>
      <c r="J120" s="451" t="e">
        <f>ROUND(('7 LĐTBXH'!#REF!),2)</f>
        <v>#REF!</v>
      </c>
      <c r="K120" s="451" t="e">
        <f>ROUND(('7 LĐTBXH'!#REF!),2)</f>
        <v>#REF!</v>
      </c>
      <c r="L120" s="99"/>
      <c r="M120" s="99" t="e">
        <f>ROUND(('4 TM DV'!#REF!),2)</f>
        <v>#REF!</v>
      </c>
      <c r="N120" s="99" t="e">
        <f t="shared" ref="N120:N125" si="37">H120/G120%</f>
        <v>#REF!</v>
      </c>
      <c r="O120" s="99" t="e">
        <f>ROUND(('4 TM DV'!#REF!),2)</f>
        <v>#REF!</v>
      </c>
      <c r="P120" s="449" t="e">
        <f t="shared" si="28"/>
        <v>#REF!</v>
      </c>
      <c r="Q120" s="99" t="e">
        <f t="shared" ref="Q120:Q125" si="38">J120/G120%</f>
        <v>#REF!</v>
      </c>
      <c r="R120" s="99" t="e">
        <f t="shared" ref="R120:R125" si="39">K120/J120%</f>
        <v>#REF!</v>
      </c>
      <c r="S120" s="99"/>
      <c r="T120" s="313"/>
    </row>
    <row r="121" spans="1:20">
      <c r="A121" s="521"/>
      <c r="B121" s="238" t="s">
        <v>794</v>
      </c>
      <c r="C121" s="239" t="s">
        <v>188</v>
      </c>
      <c r="D121" s="104">
        <v>125</v>
      </c>
      <c r="E121" s="104">
        <v>418</v>
      </c>
      <c r="F121" s="131">
        <v>650</v>
      </c>
      <c r="G121" s="104">
        <v>560</v>
      </c>
      <c r="H121" s="104" t="e">
        <f>ROUND(('7 LĐTBXH'!#REF!),2)</f>
        <v>#REF!</v>
      </c>
      <c r="I121" s="106" t="e">
        <f>ROUND(('7 LĐTBXH'!#REF!),2)</f>
        <v>#REF!</v>
      </c>
      <c r="J121" s="106" t="e">
        <f>ROUND(('7 LĐTBXH'!#REF!),2)</f>
        <v>#REF!</v>
      </c>
      <c r="K121" s="106" t="e">
        <f>ROUND(('7 LĐTBXH'!#REF!),2)</f>
        <v>#REF!</v>
      </c>
      <c r="L121" s="99" t="e">
        <f>H121/D121%</f>
        <v>#REF!</v>
      </c>
      <c r="M121" s="99" t="e">
        <f>ROUND(('4 TM DV'!#REF!),2)</f>
        <v>#REF!</v>
      </c>
      <c r="N121" s="99" t="e">
        <f t="shared" si="37"/>
        <v>#REF!</v>
      </c>
      <c r="O121" s="99" t="e">
        <f>ROUND(('4 TM DV'!#REF!),2)</f>
        <v>#REF!</v>
      </c>
      <c r="P121" s="449" t="e">
        <f t="shared" si="28"/>
        <v>#REF!</v>
      </c>
      <c r="Q121" s="99" t="e">
        <f t="shared" si="38"/>
        <v>#REF!</v>
      </c>
      <c r="R121" s="99" t="e">
        <f t="shared" si="39"/>
        <v>#REF!</v>
      </c>
      <c r="S121" s="99"/>
      <c r="T121" s="313"/>
    </row>
    <row r="122" spans="1:20">
      <c r="A122" s="521"/>
      <c r="B122" s="450" t="s">
        <v>904</v>
      </c>
      <c r="C122" s="239" t="s">
        <v>188</v>
      </c>
      <c r="D122" s="104">
        <v>90</v>
      </c>
      <c r="E122" s="104">
        <v>295</v>
      </c>
      <c r="F122" s="131">
        <v>420</v>
      </c>
      <c r="G122" s="104">
        <v>390</v>
      </c>
      <c r="H122" s="104" t="e">
        <f>ROUND(('7 LĐTBXH'!#REF!),2)</f>
        <v>#REF!</v>
      </c>
      <c r="I122" s="104" t="e">
        <f>ROUND(('7 LĐTBXH'!#REF!),2)</f>
        <v>#REF!</v>
      </c>
      <c r="J122" s="104" t="e">
        <f>ROUND(('7 LĐTBXH'!#REF!),2)</f>
        <v>#REF!</v>
      </c>
      <c r="K122" s="104" t="e">
        <f>ROUND(('7 LĐTBXH'!#REF!),2)</f>
        <v>#REF!</v>
      </c>
      <c r="L122" s="99"/>
      <c r="M122" s="99" t="e">
        <f>ROUND(('4 TM DV'!#REF!),2)</f>
        <v>#REF!</v>
      </c>
      <c r="N122" s="99" t="e">
        <f t="shared" si="37"/>
        <v>#REF!</v>
      </c>
      <c r="O122" s="99" t="e">
        <f>ROUND(('4 TM DV'!#REF!),2)</f>
        <v>#REF!</v>
      </c>
      <c r="P122" s="449" t="e">
        <f t="shared" si="28"/>
        <v>#REF!</v>
      </c>
      <c r="Q122" s="99" t="e">
        <f t="shared" si="38"/>
        <v>#REF!</v>
      </c>
      <c r="R122" s="99" t="e">
        <f t="shared" si="39"/>
        <v>#REF!</v>
      </c>
      <c r="S122" s="99"/>
      <c r="T122" s="313"/>
    </row>
    <row r="123" spans="1:20" ht="30">
      <c r="A123" s="521"/>
      <c r="B123" s="238" t="s">
        <v>320</v>
      </c>
      <c r="C123" s="239" t="s">
        <v>167</v>
      </c>
      <c r="D123" s="472">
        <v>79.25</v>
      </c>
      <c r="E123" s="472">
        <v>80.540000000000006</v>
      </c>
      <c r="F123" s="473">
        <v>83.19</v>
      </c>
      <c r="G123" s="472">
        <v>84.21</v>
      </c>
      <c r="H123" s="472" t="e">
        <f>ROUND(('7 LĐTBXH'!#REF!),2)</f>
        <v>#REF!</v>
      </c>
      <c r="I123" s="474" t="e">
        <f>ROUND(('7 LĐTBXH'!#REF!),2)</f>
        <v>#REF!</v>
      </c>
      <c r="J123" s="107" t="e">
        <f>ROUND(('7 LĐTBXH'!#REF!),2)</f>
        <v>#REF!</v>
      </c>
      <c r="K123" s="107" t="e">
        <f>ROUND(('7 LĐTBXH'!#REF!),2)</f>
        <v>#REF!</v>
      </c>
      <c r="L123" s="99" t="e">
        <f>H123/D123%</f>
        <v>#REF!</v>
      </c>
      <c r="M123" s="99" t="e">
        <f>ROUND(('4 TM DV'!#REF!),2)</f>
        <v>#REF!</v>
      </c>
      <c r="N123" s="99" t="e">
        <f t="shared" si="37"/>
        <v>#REF!</v>
      </c>
      <c r="O123" s="99" t="e">
        <f>ROUND(('4 TM DV'!#REF!),2)</f>
        <v>#REF!</v>
      </c>
      <c r="P123" s="449" t="e">
        <f t="shared" si="28"/>
        <v>#REF!</v>
      </c>
      <c r="Q123" s="99" t="e">
        <f t="shared" si="38"/>
        <v>#REF!</v>
      </c>
      <c r="R123" s="99" t="e">
        <f t="shared" si="39"/>
        <v>#REF!</v>
      </c>
      <c r="S123" s="99"/>
      <c r="T123" s="313"/>
    </row>
    <row r="124" spans="1:20">
      <c r="A124" s="521"/>
      <c r="B124" s="238" t="s">
        <v>321</v>
      </c>
      <c r="C124" s="239" t="s">
        <v>167</v>
      </c>
      <c r="D124" s="472">
        <v>77.5</v>
      </c>
      <c r="E124" s="472">
        <v>78.599999999999994</v>
      </c>
      <c r="F124" s="473">
        <v>81.55</v>
      </c>
      <c r="G124" s="472">
        <v>81.64</v>
      </c>
      <c r="H124" s="472" t="e">
        <f>ROUND(('7 LĐTBXH'!#REF!),2)</f>
        <v>#REF!</v>
      </c>
      <c r="I124" s="474" t="e">
        <f>ROUND(('7 LĐTBXH'!#REF!),2)</f>
        <v>#REF!</v>
      </c>
      <c r="J124" s="451" t="e">
        <f>ROUND(('7 LĐTBXH'!#REF!),2)</f>
        <v>#REF!</v>
      </c>
      <c r="K124" s="451" t="e">
        <f>ROUND(('7 LĐTBXH'!#REF!),2)</f>
        <v>#REF!</v>
      </c>
      <c r="L124" s="99" t="e">
        <f>H124/D124%</f>
        <v>#REF!</v>
      </c>
      <c r="M124" s="99" t="e">
        <f>ROUND(('4 TM DV'!#REF!),2)</f>
        <v>#REF!</v>
      </c>
      <c r="N124" s="99" t="e">
        <f t="shared" si="37"/>
        <v>#REF!</v>
      </c>
      <c r="O124" s="99" t="e">
        <f>ROUND(('4 TM DV'!#REF!),2)</f>
        <v>#REF!</v>
      </c>
      <c r="P124" s="449" t="e">
        <f t="shared" si="28"/>
        <v>#REF!</v>
      </c>
      <c r="Q124" s="99" t="e">
        <f t="shared" si="38"/>
        <v>#REF!</v>
      </c>
      <c r="R124" s="99" t="e">
        <f t="shared" si="39"/>
        <v>#REF!</v>
      </c>
      <c r="S124" s="99"/>
      <c r="T124" s="313"/>
    </row>
    <row r="125" spans="1:20" ht="31.5" customHeight="1">
      <c r="A125" s="521"/>
      <c r="B125" s="238" t="s">
        <v>829</v>
      </c>
      <c r="C125" s="239" t="s">
        <v>188</v>
      </c>
      <c r="D125" s="104">
        <v>520</v>
      </c>
      <c r="E125" s="104">
        <v>601</v>
      </c>
      <c r="F125" s="131">
        <v>850</v>
      </c>
      <c r="G125" s="104">
        <v>820</v>
      </c>
      <c r="H125" s="104" t="e">
        <f>ROUND(('7 LĐTBXH'!#REF!),2)</f>
        <v>#REF!</v>
      </c>
      <c r="I125" s="106" t="e">
        <f>ROUND(('7 LĐTBXH'!#REF!),2)</f>
        <v>#REF!</v>
      </c>
      <c r="J125" s="106" t="e">
        <f>ROUND(('7 LĐTBXH'!#REF!),2)</f>
        <v>#REF!</v>
      </c>
      <c r="K125" s="106" t="e">
        <f>ROUND(('7 LĐTBXH'!#REF!),2)</f>
        <v>#REF!</v>
      </c>
      <c r="L125" s="99" t="e">
        <f>H125/D125%</f>
        <v>#REF!</v>
      </c>
      <c r="M125" s="99" t="e">
        <f>ROUND(('4 TM DV'!#REF!),2)</f>
        <v>#REF!</v>
      </c>
      <c r="N125" s="99" t="e">
        <f t="shared" si="37"/>
        <v>#REF!</v>
      </c>
      <c r="O125" s="99" t="e">
        <f>ROUND(('4 TM DV'!#REF!),2)</f>
        <v>#REF!</v>
      </c>
      <c r="P125" s="449" t="e">
        <f t="shared" si="28"/>
        <v>#REF!</v>
      </c>
      <c r="Q125" s="99" t="e">
        <f t="shared" si="38"/>
        <v>#REF!</v>
      </c>
      <c r="R125" s="99" t="e">
        <f t="shared" si="39"/>
        <v>#REF!</v>
      </c>
      <c r="S125" s="99"/>
      <c r="T125" s="313"/>
    </row>
    <row r="126" spans="1:20" s="322" customFormat="1">
      <c r="A126" s="519">
        <v>17</v>
      </c>
      <c r="B126" s="453" t="s">
        <v>864</v>
      </c>
      <c r="C126" s="452"/>
      <c r="D126" s="109"/>
      <c r="E126" s="109"/>
      <c r="F126" s="454"/>
      <c r="G126" s="109"/>
      <c r="H126" s="109"/>
      <c r="I126" s="113"/>
      <c r="J126" s="466"/>
      <c r="K126" s="466"/>
      <c r="L126" s="99"/>
      <c r="M126" s="99"/>
      <c r="N126" s="99"/>
      <c r="O126" s="99"/>
      <c r="P126" s="449"/>
      <c r="Q126" s="99"/>
      <c r="R126" s="99"/>
      <c r="S126" s="111"/>
      <c r="T126" s="315"/>
    </row>
    <row r="127" spans="1:20">
      <c r="A127" s="521"/>
      <c r="B127" s="238" t="s">
        <v>431</v>
      </c>
      <c r="C127" s="239" t="s">
        <v>167</v>
      </c>
      <c r="D127" s="104"/>
      <c r="E127" s="104">
        <v>0</v>
      </c>
      <c r="F127" s="133">
        <v>96.5</v>
      </c>
      <c r="G127" s="104">
        <v>96.57</v>
      </c>
      <c r="H127" s="99" t="e">
        <f>ROUND(('12 VHTT'!#REF!),2)</f>
        <v>#REF!</v>
      </c>
      <c r="I127" s="107" t="e">
        <f>ROUND(('12 VHTT'!#REF!),2)</f>
        <v>#REF!</v>
      </c>
      <c r="J127" s="107" t="e">
        <f>ROUND(('12 VHTT'!#REF!),2)</f>
        <v>#REF!</v>
      </c>
      <c r="K127" s="107" t="e">
        <f>ROUND(('12 VHTT'!#REF!),2)</f>
        <v>#REF!</v>
      </c>
      <c r="L127" s="99"/>
      <c r="M127" s="99" t="e">
        <f>ROUND(('4 TM DV'!#REF!),2)</f>
        <v>#REF!</v>
      </c>
      <c r="N127" s="99" t="e">
        <f t="shared" ref="N127:N132" si="40">H127/G127%</f>
        <v>#REF!</v>
      </c>
      <c r="O127" s="99" t="e">
        <f>ROUND(('4 TM DV'!#REF!),2)</f>
        <v>#REF!</v>
      </c>
      <c r="P127" s="449" t="e">
        <f t="shared" si="28"/>
        <v>#REF!</v>
      </c>
      <c r="Q127" s="99" t="e">
        <f t="shared" ref="Q127:Q132" si="41">J127/G127%</f>
        <v>#REF!</v>
      </c>
      <c r="R127" s="99" t="e">
        <f t="shared" ref="R127:R132" si="42">K127/J127%</f>
        <v>#REF!</v>
      </c>
      <c r="S127" s="104"/>
      <c r="T127" s="313"/>
    </row>
    <row r="128" spans="1:20">
      <c r="A128" s="521"/>
      <c r="B128" s="238" t="s">
        <v>823</v>
      </c>
      <c r="C128" s="239" t="s">
        <v>167</v>
      </c>
      <c r="D128" s="104">
        <v>0</v>
      </c>
      <c r="E128" s="104">
        <v>0</v>
      </c>
      <c r="F128" s="131">
        <v>59.46</v>
      </c>
      <c r="G128" s="99">
        <v>60.81</v>
      </c>
      <c r="H128" s="104" t="e">
        <f>ROUND(('12 VHTT'!#REF!),2)</f>
        <v>#REF!</v>
      </c>
      <c r="I128" s="107" t="e">
        <f>ROUND(('12 VHTT'!#REF!),2)</f>
        <v>#REF!</v>
      </c>
      <c r="J128" s="107" t="e">
        <f>ROUND(('12 VHTT'!#REF!),2)</f>
        <v>#REF!</v>
      </c>
      <c r="K128" s="107" t="e">
        <f>ROUND(('12 VHTT'!#REF!),2)</f>
        <v>#REF!</v>
      </c>
      <c r="L128" s="99"/>
      <c r="M128" s="99" t="e">
        <f>ROUND(('4 TM DV'!#REF!),2)</f>
        <v>#REF!</v>
      </c>
      <c r="N128" s="99" t="e">
        <f t="shared" si="40"/>
        <v>#REF!</v>
      </c>
      <c r="O128" s="99" t="e">
        <f>ROUND(('4 TM DV'!#REF!),2)</f>
        <v>#REF!</v>
      </c>
      <c r="P128" s="449" t="e">
        <f t="shared" si="28"/>
        <v>#REF!</v>
      </c>
      <c r="Q128" s="99" t="e">
        <f t="shared" si="41"/>
        <v>#REF!</v>
      </c>
      <c r="R128" s="99" t="e">
        <f t="shared" si="42"/>
        <v>#REF!</v>
      </c>
      <c r="S128" s="104"/>
      <c r="T128" s="313"/>
    </row>
    <row r="129" spans="1:28" ht="30">
      <c r="A129" s="521"/>
      <c r="B129" s="238" t="s">
        <v>142</v>
      </c>
      <c r="C129" s="239" t="s">
        <v>167</v>
      </c>
      <c r="D129" s="104">
        <v>0</v>
      </c>
      <c r="E129" s="104">
        <v>0</v>
      </c>
      <c r="F129" s="131">
        <v>96.39</v>
      </c>
      <c r="G129" s="99">
        <v>98.19</v>
      </c>
      <c r="H129" s="104" t="e">
        <f>ROUND(('12 VHTT'!#REF!),2)</f>
        <v>#REF!</v>
      </c>
      <c r="I129" s="107" t="e">
        <f>ROUND(('12 VHTT'!#REF!),2)</f>
        <v>#REF!</v>
      </c>
      <c r="J129" s="107" t="e">
        <f>ROUND(('12 VHTT'!#REF!),2)</f>
        <v>#REF!</v>
      </c>
      <c r="K129" s="107" t="e">
        <f>ROUND(('12 VHTT'!#REF!),2)</f>
        <v>#REF!</v>
      </c>
      <c r="L129" s="99"/>
      <c r="M129" s="99" t="e">
        <f>ROUND(('4 TM DV'!#REF!),2)</f>
        <v>#REF!</v>
      </c>
      <c r="N129" s="99" t="e">
        <f t="shared" si="40"/>
        <v>#REF!</v>
      </c>
      <c r="O129" s="99" t="e">
        <f>ROUND(('4 TM DV'!#REF!),2)</f>
        <v>#REF!</v>
      </c>
      <c r="P129" s="449" t="e">
        <f t="shared" si="28"/>
        <v>#REF!</v>
      </c>
      <c r="Q129" s="99" t="e">
        <f t="shared" si="41"/>
        <v>#REF!</v>
      </c>
      <c r="R129" s="99" t="e">
        <f t="shared" si="42"/>
        <v>#REF!</v>
      </c>
      <c r="S129" s="104"/>
      <c r="T129" s="313"/>
    </row>
    <row r="130" spans="1:28">
      <c r="A130" s="521"/>
      <c r="B130" s="238" t="s">
        <v>647</v>
      </c>
      <c r="C130" s="239" t="s">
        <v>167</v>
      </c>
      <c r="D130" s="99">
        <v>0</v>
      </c>
      <c r="E130" s="99">
        <v>43.02</v>
      </c>
      <c r="F130" s="131">
        <v>55.81</v>
      </c>
      <c r="G130" s="99">
        <v>60.47</v>
      </c>
      <c r="H130" s="99" t="e">
        <f>ROUND(('12 VHTT'!#REF!),2)</f>
        <v>#REF!</v>
      </c>
      <c r="I130" s="107" t="e">
        <f>ROUND(('12 VHTT'!#REF!),2)</f>
        <v>#REF!</v>
      </c>
      <c r="J130" s="107" t="e">
        <f>ROUND(('12 VHTT'!#REF!),2)</f>
        <v>#REF!</v>
      </c>
      <c r="K130" s="107" t="e">
        <f>ROUND(('12 VHTT'!#REF!),2)</f>
        <v>#REF!</v>
      </c>
      <c r="L130" s="99"/>
      <c r="M130" s="99" t="e">
        <f>ROUND(('4 TM DV'!#REF!),2)</f>
        <v>#REF!</v>
      </c>
      <c r="N130" s="99" t="e">
        <f t="shared" si="40"/>
        <v>#REF!</v>
      </c>
      <c r="O130" s="99" t="e">
        <f>ROUND(('4 TM DV'!#REF!),2)</f>
        <v>#REF!</v>
      </c>
      <c r="P130" s="449" t="e">
        <f t="shared" si="28"/>
        <v>#REF!</v>
      </c>
      <c r="Q130" s="99" t="e">
        <f t="shared" si="41"/>
        <v>#REF!</v>
      </c>
      <c r="R130" s="99" t="e">
        <f t="shared" si="42"/>
        <v>#REF!</v>
      </c>
      <c r="S130" s="99"/>
      <c r="T130" s="313"/>
    </row>
    <row r="131" spans="1:28" ht="22.5" customHeight="1">
      <c r="A131" s="239"/>
      <c r="B131" s="450" t="s">
        <v>830</v>
      </c>
      <c r="C131" s="239" t="s">
        <v>835</v>
      </c>
      <c r="D131" s="99">
        <v>0</v>
      </c>
      <c r="E131" s="99">
        <v>0</v>
      </c>
      <c r="F131" s="133">
        <v>1</v>
      </c>
      <c r="G131" s="104">
        <v>2</v>
      </c>
      <c r="H131" s="104" t="e">
        <f>ROUND(('12 VHTT'!#REF!),2)</f>
        <v>#REF!</v>
      </c>
      <c r="I131" s="104" t="e">
        <f>ROUND(('12 VHTT'!#REF!),2)</f>
        <v>#REF!</v>
      </c>
      <c r="J131" s="104" t="e">
        <f>ROUND(('12 VHTT'!#REF!),2)</f>
        <v>#REF!</v>
      </c>
      <c r="K131" s="104" t="e">
        <f>ROUND(('12 VHTT'!#REF!),2)</f>
        <v>#REF!</v>
      </c>
      <c r="L131" s="99"/>
      <c r="M131" s="99" t="e">
        <f>ROUND(('4 TM DV'!#REF!),2)</f>
        <v>#REF!</v>
      </c>
      <c r="N131" s="99" t="e">
        <f t="shared" si="40"/>
        <v>#REF!</v>
      </c>
      <c r="O131" s="99" t="e">
        <f>ROUND(('4 TM DV'!#REF!),2)</f>
        <v>#REF!</v>
      </c>
      <c r="P131" s="449"/>
      <c r="Q131" s="99" t="e">
        <f t="shared" si="41"/>
        <v>#REF!</v>
      </c>
      <c r="R131" s="99" t="e">
        <f t="shared" si="42"/>
        <v>#REF!</v>
      </c>
      <c r="S131" s="99"/>
      <c r="T131" s="313"/>
      <c r="AB131" s="336">
        <v>541085</v>
      </c>
    </row>
    <row r="132" spans="1:28" s="366" customFormat="1">
      <c r="A132" s="239"/>
      <c r="B132" s="450" t="s">
        <v>1016</v>
      </c>
      <c r="C132" s="239" t="s">
        <v>835</v>
      </c>
      <c r="D132" s="99">
        <v>0</v>
      </c>
      <c r="E132" s="99">
        <v>0</v>
      </c>
      <c r="F132" s="133">
        <v>1</v>
      </c>
      <c r="G132" s="104">
        <v>1</v>
      </c>
      <c r="H132" s="104" t="e">
        <f>ROUND(('12 VHTT'!#REF!),2)</f>
        <v>#REF!</v>
      </c>
      <c r="I132" s="104" t="e">
        <f>ROUND(('12 VHTT'!#REF!),2)</f>
        <v>#REF!</v>
      </c>
      <c r="J132" s="104" t="e">
        <f>ROUND(('12 VHTT'!#REF!),2)</f>
        <v>#REF!</v>
      </c>
      <c r="K132" s="104" t="e">
        <f>ROUND(('12 VHTT'!#REF!),2)</f>
        <v>#REF!</v>
      </c>
      <c r="L132" s="99"/>
      <c r="M132" s="99" t="e">
        <f>ROUND(('4 TM DV'!#REF!),2)</f>
        <v>#REF!</v>
      </c>
      <c r="N132" s="99" t="e">
        <f t="shared" si="40"/>
        <v>#REF!</v>
      </c>
      <c r="O132" s="99" t="e">
        <f>ROUND(('4 TM DV'!#REF!),2)</f>
        <v>#REF!</v>
      </c>
      <c r="P132" s="449"/>
      <c r="Q132" s="99" t="e">
        <f t="shared" si="41"/>
        <v>#REF!</v>
      </c>
      <c r="R132" s="99" t="e">
        <f t="shared" si="42"/>
        <v>#REF!</v>
      </c>
      <c r="S132" s="99"/>
      <c r="T132" s="365"/>
      <c r="AB132" s="336"/>
    </row>
    <row r="133" spans="1:28" s="373" customFormat="1" ht="22.5" customHeight="1">
      <c r="A133" s="523"/>
      <c r="B133" s="450" t="s">
        <v>831</v>
      </c>
      <c r="C133" s="523" t="s">
        <v>46</v>
      </c>
      <c r="D133" s="449"/>
      <c r="E133" s="449"/>
      <c r="F133" s="498"/>
      <c r="G133" s="501">
        <v>1</v>
      </c>
      <c r="H133" s="501"/>
      <c r="I133" s="501"/>
      <c r="J133" s="104" t="e">
        <f>ROUND(('12 VHTT'!#REF!),2)</f>
        <v>#REF!</v>
      </c>
      <c r="K133" s="104" t="e">
        <f>ROUND(('12 VHTT'!#REF!),2)</f>
        <v>#REF!</v>
      </c>
      <c r="L133" s="449"/>
      <c r="M133" s="449"/>
      <c r="N133" s="449"/>
      <c r="O133" s="449"/>
      <c r="P133" s="449"/>
      <c r="Q133" s="449"/>
      <c r="R133" s="449"/>
      <c r="S133" s="449"/>
      <c r="T133" s="372"/>
      <c r="AB133" s="336"/>
    </row>
    <row r="134" spans="1:28" s="373" customFormat="1">
      <c r="A134" s="523"/>
      <c r="B134" s="524" t="s">
        <v>834</v>
      </c>
      <c r="C134" s="525" t="s">
        <v>46</v>
      </c>
      <c r="D134" s="449"/>
      <c r="E134" s="449"/>
      <c r="F134" s="498"/>
      <c r="G134" s="501">
        <v>1</v>
      </c>
      <c r="H134" s="501"/>
      <c r="I134" s="501"/>
      <c r="J134" s="104" t="e">
        <f>ROUND(('12 VHTT'!#REF!),2)</f>
        <v>#REF!</v>
      </c>
      <c r="K134" s="104" t="e">
        <f>ROUND(('12 VHTT'!#REF!),2)</f>
        <v>#REF!</v>
      </c>
      <c r="L134" s="449"/>
      <c r="M134" s="449"/>
      <c r="N134" s="449"/>
      <c r="O134" s="449"/>
      <c r="P134" s="449"/>
      <c r="Q134" s="449"/>
      <c r="R134" s="449"/>
      <c r="S134" s="449"/>
      <c r="T134" s="372"/>
      <c r="AB134" s="336"/>
    </row>
    <row r="135" spans="1:28" s="322" customFormat="1">
      <c r="A135" s="452">
        <v>18</v>
      </c>
      <c r="B135" s="526" t="s">
        <v>866</v>
      </c>
      <c r="C135" s="452"/>
      <c r="D135" s="111"/>
      <c r="E135" s="111"/>
      <c r="F135" s="461"/>
      <c r="G135" s="111"/>
      <c r="H135" s="111"/>
      <c r="I135" s="112"/>
      <c r="J135" s="466"/>
      <c r="K135" s="466"/>
      <c r="L135" s="99"/>
      <c r="M135" s="99"/>
      <c r="N135" s="99"/>
      <c r="O135" s="99"/>
      <c r="P135" s="449"/>
      <c r="Q135" s="99"/>
      <c r="R135" s="99"/>
      <c r="S135" s="111"/>
      <c r="T135" s="315"/>
      <c r="Y135" s="322">
        <f>443476/303967%</f>
        <v>145.896100563548</v>
      </c>
      <c r="AB135" s="335">
        <f>178*AB131/100</f>
        <v>963131.3</v>
      </c>
    </row>
    <row r="136" spans="1:28" s="321" customFormat="1">
      <c r="A136" s="239"/>
      <c r="B136" s="450" t="s">
        <v>893</v>
      </c>
      <c r="C136" s="239" t="s">
        <v>167</v>
      </c>
      <c r="D136" s="104">
        <v>100</v>
      </c>
      <c r="E136" s="99">
        <v>100</v>
      </c>
      <c r="F136" s="131">
        <v>100</v>
      </c>
      <c r="G136" s="104">
        <v>100</v>
      </c>
      <c r="H136" s="104" t="e">
        <f>ROUND(('8 TNMT'!#REF!),2)</f>
        <v>#REF!</v>
      </c>
      <c r="I136" s="104" t="e">
        <f>ROUND(('8 TNMT'!#REF!),2)</f>
        <v>#REF!</v>
      </c>
      <c r="J136" s="104" t="e">
        <f>ROUND(('8 TNMT'!#REF!),2)</f>
        <v>#REF!</v>
      </c>
      <c r="K136" s="104" t="e">
        <f>ROUND(('8 TNMT'!#REF!),2)</f>
        <v>#REF!</v>
      </c>
      <c r="L136" s="99" t="e">
        <f>H136/D136%</f>
        <v>#REF!</v>
      </c>
      <c r="M136" s="99" t="e">
        <f>ROUND(('4 TM DV'!#REF!),2)</f>
        <v>#REF!</v>
      </c>
      <c r="N136" s="99" t="e">
        <f>H136/G136%</f>
        <v>#REF!</v>
      </c>
      <c r="O136" s="99" t="e">
        <f>ROUND(('4 TM DV'!#REF!),2)</f>
        <v>#REF!</v>
      </c>
      <c r="P136" s="449" t="e">
        <f t="shared" si="28"/>
        <v>#REF!</v>
      </c>
      <c r="Q136" s="99" t="e">
        <f>J136/G136%</f>
        <v>#REF!</v>
      </c>
      <c r="R136" s="99" t="e">
        <f>K136/J136%</f>
        <v>#REF!</v>
      </c>
      <c r="S136" s="99"/>
      <c r="T136" s="316"/>
      <c r="AB136" s="28">
        <f>+AB131/AB135%</f>
        <v>56.179775280898873</v>
      </c>
    </row>
    <row r="137" spans="1:28" s="321" customFormat="1" ht="30">
      <c r="A137" s="239"/>
      <c r="B137" s="238" t="s">
        <v>513</v>
      </c>
      <c r="C137" s="239" t="s">
        <v>167</v>
      </c>
      <c r="D137" s="104">
        <v>100</v>
      </c>
      <c r="E137" s="99">
        <v>100</v>
      </c>
      <c r="F137" s="131">
        <v>100</v>
      </c>
      <c r="G137" s="104">
        <v>100</v>
      </c>
      <c r="H137" s="104" t="e">
        <f>ROUND(('8 TNMT'!#REF!),2)</f>
        <v>#REF!</v>
      </c>
      <c r="I137" s="104" t="e">
        <f>ROUND(('8 TNMT'!#REF!),2)</f>
        <v>#REF!</v>
      </c>
      <c r="J137" s="104" t="e">
        <f>ROUND(('8 TNMT'!#REF!),2)</f>
        <v>#REF!</v>
      </c>
      <c r="K137" s="104" t="e">
        <f>ROUND(('8 TNMT'!#REF!),2)</f>
        <v>#REF!</v>
      </c>
      <c r="L137" s="99" t="e">
        <f>H137/D137%</f>
        <v>#REF!</v>
      </c>
      <c r="M137" s="99" t="e">
        <f>ROUND(('4 TM DV'!#REF!),2)</f>
        <v>#REF!</v>
      </c>
      <c r="N137" s="99" t="e">
        <f>H137/G137%</f>
        <v>#REF!</v>
      </c>
      <c r="O137" s="99" t="e">
        <f>ROUND(('4 TM DV'!#REF!),2)</f>
        <v>#REF!</v>
      </c>
      <c r="P137" s="449" t="e">
        <f t="shared" si="28"/>
        <v>#REF!</v>
      </c>
      <c r="Q137" s="99" t="e">
        <f>J137/G137%</f>
        <v>#REF!</v>
      </c>
      <c r="R137" s="99" t="e">
        <f>K137/J137%</f>
        <v>#REF!</v>
      </c>
      <c r="S137" s="99"/>
      <c r="T137" s="316"/>
      <c r="AB137" s="28">
        <f>178*AB131/100</f>
        <v>963131.3</v>
      </c>
    </row>
    <row r="138" spans="1:28" s="331" customFormat="1">
      <c r="A138" s="239"/>
      <c r="B138" s="527" t="s">
        <v>891</v>
      </c>
      <c r="C138" s="239" t="s">
        <v>167</v>
      </c>
      <c r="D138" s="104">
        <v>100</v>
      </c>
      <c r="E138" s="99">
        <v>100</v>
      </c>
      <c r="F138" s="131">
        <v>100</v>
      </c>
      <c r="G138" s="104">
        <v>100</v>
      </c>
      <c r="H138" s="104" t="e">
        <f>ROUND(('8 TNMT'!#REF!),2)</f>
        <v>#REF!</v>
      </c>
      <c r="I138" s="104" t="e">
        <f>ROUND(('8 TNMT'!#REF!),2)</f>
        <v>#REF!</v>
      </c>
      <c r="J138" s="104" t="e">
        <f>ROUND(('8 TNMT'!#REF!),2)</f>
        <v>#REF!</v>
      </c>
      <c r="K138" s="104" t="e">
        <f>ROUND(('8 TNMT'!#REF!),2)</f>
        <v>#REF!</v>
      </c>
      <c r="L138" s="99" t="e">
        <f>H138/D138%</f>
        <v>#REF!</v>
      </c>
      <c r="M138" s="99" t="e">
        <f>ROUND(('4 TM DV'!#REF!),2)</f>
        <v>#REF!</v>
      </c>
      <c r="N138" s="99" t="e">
        <f>H138/G138%</f>
        <v>#REF!</v>
      </c>
      <c r="O138" s="99" t="e">
        <f>ROUND(('4 TM DV'!#REF!),2)</f>
        <v>#REF!</v>
      </c>
      <c r="P138" s="449" t="e">
        <f t="shared" si="28"/>
        <v>#REF!</v>
      </c>
      <c r="Q138" s="99" t="e">
        <f>J138/G138%</f>
        <v>#REF!</v>
      </c>
      <c r="R138" s="99" t="e">
        <f>K138/J138%</f>
        <v>#REF!</v>
      </c>
      <c r="S138" s="99"/>
      <c r="T138" s="330"/>
    </row>
    <row r="139" spans="1:28" s="318" customFormat="1" ht="30">
      <c r="A139" s="452"/>
      <c r="B139" s="514" t="s">
        <v>894</v>
      </c>
      <c r="C139" s="239" t="s">
        <v>167</v>
      </c>
      <c r="D139" s="99">
        <v>100</v>
      </c>
      <c r="E139" s="99">
        <v>0</v>
      </c>
      <c r="F139" s="131">
        <v>100</v>
      </c>
      <c r="G139" s="99">
        <v>100</v>
      </c>
      <c r="H139" s="99" t="e">
        <f>ROUND(('8 TNMT'!#REF!),2)</f>
        <v>#REF!</v>
      </c>
      <c r="I139" s="99" t="e">
        <f>ROUND(('8 TNMT'!#REF!),2)</f>
        <v>#REF!</v>
      </c>
      <c r="J139" s="104" t="e">
        <f>ROUND(('8 TNMT'!#REF!),2)</f>
        <v>#REF!</v>
      </c>
      <c r="K139" s="104" t="e">
        <f>ROUND(('8 TNMT'!#REF!),2)</f>
        <v>#REF!</v>
      </c>
      <c r="L139" s="99" t="e">
        <f>H139/D139%</f>
        <v>#REF!</v>
      </c>
      <c r="M139" s="99" t="e">
        <f>ROUND(('4 TM DV'!#REF!),2)</f>
        <v>#REF!</v>
      </c>
      <c r="N139" s="99" t="e">
        <f>H139/G139%</f>
        <v>#REF!</v>
      </c>
      <c r="O139" s="99" t="e">
        <f>ROUND(('4 TM DV'!#REF!),2)</f>
        <v>#REF!</v>
      </c>
      <c r="P139" s="449" t="e">
        <f t="shared" si="28"/>
        <v>#REF!</v>
      </c>
      <c r="Q139" s="99" t="e">
        <f>J139/G139%</f>
        <v>#REF!</v>
      </c>
      <c r="R139" s="99" t="e">
        <f>K139/J139%</f>
        <v>#REF!</v>
      </c>
      <c r="S139" s="99"/>
      <c r="T139" s="316"/>
    </row>
    <row r="140" spans="1:28" s="318" customFormat="1">
      <c r="A140" s="528"/>
      <c r="B140" s="529" t="s">
        <v>892</v>
      </c>
      <c r="C140" s="530" t="s">
        <v>167</v>
      </c>
      <c r="D140" s="531">
        <v>91</v>
      </c>
      <c r="E140" s="531">
        <v>0</v>
      </c>
      <c r="F140" s="532">
        <v>91</v>
      </c>
      <c r="G140" s="533">
        <v>95</v>
      </c>
      <c r="H140" s="531" t="e">
        <f>ROUND(('8 TNMT'!#REF!),2)</f>
        <v>#REF!</v>
      </c>
      <c r="I140" s="531" t="e">
        <f>ROUND(('8 TNMT'!#REF!),2)</f>
        <v>#REF!</v>
      </c>
      <c r="J140" s="533" t="e">
        <f>ROUND(('8 TNMT'!#REF!),2)</f>
        <v>#REF!</v>
      </c>
      <c r="K140" s="533" t="e">
        <f>ROUND(('8 TNMT'!#REF!),2)</f>
        <v>#REF!</v>
      </c>
      <c r="L140" s="531" t="e">
        <f>H140/D140%</f>
        <v>#REF!</v>
      </c>
      <c r="M140" s="531" t="e">
        <f>ROUND(('4 TM DV'!#REF!),2)</f>
        <v>#REF!</v>
      </c>
      <c r="N140" s="531" t="e">
        <f>H140/G140%</f>
        <v>#REF!</v>
      </c>
      <c r="O140" s="531" t="e">
        <f>ROUND(('4 TM DV'!#REF!),2)</f>
        <v>#REF!</v>
      </c>
      <c r="P140" s="534" t="e">
        <f t="shared" si="28"/>
        <v>#REF!</v>
      </c>
      <c r="Q140" s="531" t="e">
        <f>J140/G140%</f>
        <v>#REF!</v>
      </c>
      <c r="R140" s="531" t="e">
        <f>K140/J140%</f>
        <v>#REF!</v>
      </c>
      <c r="S140" s="531"/>
      <c r="T140" s="316"/>
    </row>
    <row r="141" spans="1:28">
      <c r="A141" s="256"/>
      <c r="B141" s="256"/>
      <c r="C141" s="256"/>
      <c r="D141" s="256"/>
      <c r="E141" s="256"/>
      <c r="F141" s="356"/>
      <c r="G141" s="256"/>
      <c r="H141" s="256"/>
      <c r="I141" s="256"/>
      <c r="J141" s="256"/>
      <c r="K141" s="256"/>
      <c r="L141" s="256"/>
      <c r="M141" s="256"/>
      <c r="N141" s="256"/>
      <c r="O141" s="256"/>
      <c r="P141" s="256"/>
      <c r="Q141" s="256"/>
      <c r="R141" s="256"/>
      <c r="S141" s="256"/>
    </row>
    <row r="142" spans="1:28">
      <c r="A142" s="360"/>
      <c r="B142" s="360"/>
      <c r="C142" s="360"/>
      <c r="D142" s="360"/>
      <c r="E142" s="360"/>
      <c r="F142" s="421"/>
      <c r="G142" s="360"/>
      <c r="H142" s="360"/>
      <c r="I142" s="360"/>
      <c r="J142" s="360"/>
      <c r="K142" s="360"/>
      <c r="L142" s="360"/>
      <c r="M142" s="360"/>
      <c r="N142" s="360"/>
      <c r="O142" s="360"/>
      <c r="P142" s="360"/>
      <c r="Q142" s="360"/>
      <c r="R142" s="360"/>
      <c r="S142" s="360"/>
    </row>
    <row r="143" spans="1:28">
      <c r="A143" s="360"/>
      <c r="B143" s="360"/>
      <c r="C143" s="360"/>
      <c r="D143" s="360"/>
      <c r="E143" s="360"/>
      <c r="F143" s="421"/>
      <c r="G143" s="360"/>
      <c r="H143" s="360"/>
      <c r="I143" s="360"/>
      <c r="J143" s="360"/>
      <c r="K143" s="360"/>
      <c r="L143" s="360"/>
      <c r="M143" s="360"/>
      <c r="N143" s="360"/>
      <c r="O143" s="360"/>
      <c r="P143" s="360"/>
      <c r="Q143" s="360"/>
      <c r="R143" s="360"/>
      <c r="S143" s="360"/>
    </row>
    <row r="144" spans="1:28">
      <c r="A144" s="360"/>
      <c r="B144" s="360"/>
      <c r="C144" s="360"/>
      <c r="D144" s="360"/>
      <c r="E144" s="360"/>
      <c r="F144" s="421"/>
      <c r="G144" s="360"/>
      <c r="H144" s="360"/>
      <c r="I144" s="360"/>
      <c r="J144" s="360"/>
      <c r="K144" s="360"/>
      <c r="L144" s="360"/>
      <c r="M144" s="360"/>
      <c r="N144" s="360"/>
      <c r="O144" s="360"/>
      <c r="P144" s="360"/>
      <c r="Q144" s="360"/>
      <c r="R144" s="360"/>
      <c r="S144" s="360"/>
    </row>
    <row r="145" spans="1:19">
      <c r="A145" s="360"/>
      <c r="B145" s="360"/>
      <c r="C145" s="360"/>
      <c r="D145" s="360"/>
      <c r="E145" s="360"/>
      <c r="F145" s="421"/>
      <c r="G145" s="360"/>
      <c r="H145" s="360"/>
      <c r="I145" s="360"/>
      <c r="J145" s="360"/>
      <c r="K145" s="360"/>
      <c r="L145" s="360"/>
      <c r="M145" s="360"/>
      <c r="N145" s="360"/>
      <c r="O145" s="360"/>
      <c r="P145" s="360"/>
      <c r="Q145" s="360"/>
      <c r="R145" s="360"/>
      <c r="S145" s="360"/>
    </row>
    <row r="146" spans="1:19">
      <c r="A146" s="360"/>
      <c r="B146" s="360"/>
      <c r="C146" s="360"/>
      <c r="D146" s="360"/>
      <c r="E146" s="360"/>
      <c r="F146" s="421"/>
      <c r="G146" s="360"/>
      <c r="H146" s="360"/>
      <c r="I146" s="360"/>
      <c r="J146" s="360"/>
      <c r="K146" s="360"/>
      <c r="L146" s="360"/>
      <c r="M146" s="360"/>
      <c r="N146" s="360"/>
      <c r="O146" s="360"/>
      <c r="P146" s="360"/>
      <c r="Q146" s="360"/>
      <c r="R146" s="360"/>
      <c r="S146" s="360"/>
    </row>
    <row r="147" spans="1:19">
      <c r="A147" s="360"/>
      <c r="B147" s="360"/>
      <c r="C147" s="360"/>
      <c r="D147" s="360"/>
      <c r="E147" s="360"/>
      <c r="F147" s="421"/>
      <c r="G147" s="360"/>
      <c r="H147" s="360"/>
      <c r="I147" s="360"/>
      <c r="J147" s="360"/>
      <c r="K147" s="360"/>
      <c r="L147" s="360"/>
      <c r="M147" s="360"/>
      <c r="N147" s="360"/>
      <c r="O147" s="360"/>
      <c r="P147" s="360"/>
      <c r="Q147" s="360"/>
      <c r="R147" s="360"/>
      <c r="S147" s="360"/>
    </row>
    <row r="148" spans="1:19">
      <c r="A148" s="360"/>
      <c r="B148" s="360"/>
      <c r="C148" s="360"/>
      <c r="D148" s="360"/>
      <c r="E148" s="360"/>
      <c r="F148" s="421"/>
      <c r="G148" s="360"/>
      <c r="H148" s="360"/>
      <c r="I148" s="360"/>
      <c r="J148" s="360"/>
      <c r="K148" s="360"/>
      <c r="L148" s="360"/>
      <c r="M148" s="360"/>
      <c r="N148" s="360"/>
      <c r="O148" s="360"/>
      <c r="P148" s="360"/>
      <c r="Q148" s="360"/>
      <c r="R148" s="360"/>
      <c r="S148" s="360"/>
    </row>
  </sheetData>
  <mergeCells count="25">
    <mergeCell ref="A1:B1"/>
    <mergeCell ref="A2:S2"/>
    <mergeCell ref="A3:S3"/>
    <mergeCell ref="A5:A8"/>
    <mergeCell ref="B5:B8"/>
    <mergeCell ref="C5:C8"/>
    <mergeCell ref="D5:D8"/>
    <mergeCell ref="E5:E8"/>
    <mergeCell ref="F5:F8"/>
    <mergeCell ref="G5:J5"/>
    <mergeCell ref="M6:M8"/>
    <mergeCell ref="J6:J8"/>
    <mergeCell ref="L6:L8"/>
    <mergeCell ref="T6:T8"/>
    <mergeCell ref="P6:P8"/>
    <mergeCell ref="S5:S8"/>
    <mergeCell ref="G6:G8"/>
    <mergeCell ref="H6:H8"/>
    <mergeCell ref="I6:I8"/>
    <mergeCell ref="N6:N8"/>
    <mergeCell ref="O6:O8"/>
    <mergeCell ref="K5:K8"/>
    <mergeCell ref="L5:R5"/>
    <mergeCell ref="Q6:Q8"/>
    <mergeCell ref="R6:R8"/>
  </mergeCells>
  <pageMargins left="0.56000000000000005" right="0.32" top="0.38" bottom="0.36" header="0.23" footer="0.2"/>
  <pageSetup paperSize="9"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9</vt:i4>
      </vt:variant>
    </vt:vector>
  </HeadingPairs>
  <TitlesOfParts>
    <vt:vector size="37" baseType="lpstr">
      <vt:lpstr>gui Dang</vt:lpstr>
      <vt:lpstr>NQ</vt:lpstr>
      <vt:lpstr>SXNN2</vt:lpstr>
      <vt:lpstr>1 CTCY 2021</vt:lpstr>
      <vt:lpstr>DH chi tieu chu yeu 2021</vt:lpstr>
      <vt:lpstr>1 TỔNG HỢP</vt:lpstr>
      <vt:lpstr>2 NN LN TS</vt:lpstr>
      <vt:lpstr>TH2</vt:lpstr>
      <vt:lpstr>Hỗ trợ NN (2)</vt:lpstr>
      <vt:lpstr>2B HTNN</vt:lpstr>
      <vt:lpstr>3 CN XD</vt:lpstr>
      <vt:lpstr>4 TM DV</vt:lpstr>
      <vt:lpstr>5 VT</vt:lpstr>
      <vt:lpstr>6 KTTT</vt:lpstr>
      <vt:lpstr>7 LĐTBXH</vt:lpstr>
      <vt:lpstr>8 TNMT</vt:lpstr>
      <vt:lpstr>9 DS-KHHGD </vt:lpstr>
      <vt:lpstr>10 YT</vt:lpstr>
      <vt:lpstr>Sheet3</vt:lpstr>
      <vt:lpstr>11 GDĐT</vt:lpstr>
      <vt:lpstr>12 VHTT</vt:lpstr>
      <vt:lpstr>13 TTTT</vt:lpstr>
      <vt:lpstr>NSNN</vt:lpstr>
      <vt:lpstr>14 ĐÀI TRUYỀN THANH </vt:lpstr>
      <vt:lpstr>TU</vt:lpstr>
      <vt:lpstr>Sheet1</vt:lpstr>
      <vt:lpstr>Bieu dieu chinh cac chi tieu</vt:lpstr>
      <vt:lpstr>Sheet2</vt:lpstr>
      <vt:lpstr>'Hỗ trợ NN (2)'!Print_Area</vt:lpstr>
      <vt:lpstr>SXNN2!Print_Area</vt:lpstr>
      <vt:lpstr>'TH2'!Print_Area</vt:lpstr>
      <vt:lpstr>'1 TỔNG HỢP'!Print_Titles</vt:lpstr>
      <vt:lpstr>'Bieu dieu chinh cac chi tieu'!Print_Titles</vt:lpstr>
      <vt:lpstr>'gui Dang'!Print_Titles</vt:lpstr>
      <vt:lpstr>NQ!Print_Titles</vt:lpstr>
      <vt:lpstr>SXNN2!Print_Titles</vt:lpstr>
      <vt:lpstr>'TH2'!Print_Titles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Ngoc Vinh</dc:creator>
  <cp:lastModifiedBy>WELCOME</cp:lastModifiedBy>
  <cp:lastPrinted>2022-05-11T04:46:40Z</cp:lastPrinted>
  <dcterms:created xsi:type="dcterms:W3CDTF">2005-08-27T08:58:33Z</dcterms:created>
  <dcterms:modified xsi:type="dcterms:W3CDTF">2022-05-13T08:49:42Z</dcterms:modified>
</cp:coreProperties>
</file>